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workbookProtection workbookAlgorithmName="SHA-512" workbookHashValue="OTVz6JGclDec8DN3qM4jGYDh/LlTbzuv0XUwZXaY3pqMyFKETjDAYhfIqEYRfhkkUj4FhZi9KFY/NoikhTwVUw==" workbookSaltValue="ZbA/uh1w67GAQG9I/Q1+8A==" workbookSpinCount="100000" lockStructure="1"/>
  <bookViews>
    <workbookView xWindow="0" yWindow="0" windowWidth="23040" windowHeight="9384" tabRatio="933"/>
  </bookViews>
  <sheets>
    <sheet name="Info" sheetId="25" r:id="rId1"/>
    <sheet name="DASHBOARD" sheetId="2" r:id="rId2"/>
    <sheet name="MAIN DATA" sheetId="21" r:id="rId3"/>
    <sheet name="DATA" sheetId="3" state="hidden" r:id="rId4"/>
    <sheet name="ENGLISH" sheetId="4" r:id="rId5"/>
    <sheet name="HINDI" sheetId="5" r:id="rId6"/>
    <sheet name="MATHS" sheetId="7" r:id="rId7"/>
    <sheet name="CO-SCHOLOSTIC" sheetId="10" r:id="rId8"/>
    <sheet name="ATTENDANCE" sheetId="11" r:id="rId9"/>
    <sheet name="REPORT CARD" sheetId="12" r:id="rId10"/>
    <sheet name="REPORT CARD (Grade)" sheetId="24" r:id="rId11"/>
    <sheet name="REPORT CARD (%)" sheetId="23" r:id="rId12"/>
    <sheet name="GREEN SHEET" sheetId="15" r:id="rId13"/>
    <sheet name="MARKSHEET DISTRIBUTION" sheetId="26" r:id="rId14"/>
    <sheet name="SUBJECT RESULT" sheetId="14" r:id="rId15"/>
    <sheet name="SCHOOL RESULT" sheetId="16" r:id="rId16"/>
    <sheet name="RESULT ANALYSIS GRADE WISE" sheetId="18" r:id="rId17"/>
    <sheet name="RESULT ANALYSIS RANK WISE" sheetId="19" r:id="rId18"/>
  </sheets>
  <definedNames>
    <definedName name="BOY" localSheetId="16">#REF!</definedName>
    <definedName name="BOY" localSheetId="17">#REF!</definedName>
    <definedName name="BOY">#REF!</definedName>
    <definedName name="_xlnm.Print_Area" localSheetId="12">'GREEN SHEET'!$A$1:$CI$72</definedName>
    <definedName name="_xlnm.Print_Area" localSheetId="15">'SCHOOL RESULT'!$1:$23</definedName>
  </definedNames>
  <calcPr calcId="152511"/>
</workbook>
</file>

<file path=xl/calcChain.xml><?xml version="1.0" encoding="utf-8"?>
<calcChain xmlns="http://schemas.openxmlformats.org/spreadsheetml/2006/main">
  <c r="B2" i="26" l="1"/>
  <c r="B3" i="5"/>
  <c r="F50" i="26" l="1"/>
  <c r="E50" i="26"/>
  <c r="D50" i="26"/>
  <c r="C50" i="26"/>
  <c r="F49" i="26"/>
  <c r="E49" i="26"/>
  <c r="D49" i="26"/>
  <c r="C49" i="26"/>
  <c r="F48" i="26"/>
  <c r="E48" i="26"/>
  <c r="D48" i="26"/>
  <c r="C48" i="26"/>
  <c r="F47" i="26"/>
  <c r="E47" i="26"/>
  <c r="D47" i="26"/>
  <c r="C47" i="26"/>
  <c r="F46" i="26"/>
  <c r="E46" i="26"/>
  <c r="D46" i="26"/>
  <c r="C46" i="26"/>
  <c r="F45" i="26"/>
  <c r="E45" i="26"/>
  <c r="D45" i="26"/>
  <c r="C45" i="26"/>
  <c r="F44" i="26"/>
  <c r="E44" i="26"/>
  <c r="D44" i="26"/>
  <c r="C44" i="26"/>
  <c r="F43" i="26"/>
  <c r="E43" i="26"/>
  <c r="D43" i="26"/>
  <c r="C43" i="26"/>
  <c r="F42" i="26"/>
  <c r="E42" i="26"/>
  <c r="D42" i="26"/>
  <c r="C42" i="26"/>
  <c r="F41" i="26"/>
  <c r="E41" i="26"/>
  <c r="D41" i="26"/>
  <c r="C41" i="26"/>
  <c r="F40" i="26"/>
  <c r="E40" i="26"/>
  <c r="D40" i="26"/>
  <c r="C40" i="26"/>
  <c r="F39" i="26"/>
  <c r="E39" i="26"/>
  <c r="D39" i="26"/>
  <c r="C39" i="26"/>
  <c r="F38" i="26"/>
  <c r="E38" i="26"/>
  <c r="D38" i="26"/>
  <c r="C38" i="26"/>
  <c r="F37" i="26"/>
  <c r="E37" i="26"/>
  <c r="D37" i="26"/>
  <c r="C37" i="26"/>
  <c r="F36" i="26"/>
  <c r="E36" i="26"/>
  <c r="D36" i="26"/>
  <c r="C36" i="26"/>
  <c r="F35" i="26"/>
  <c r="E35" i="26"/>
  <c r="D35" i="26"/>
  <c r="C35" i="26"/>
  <c r="F34" i="26"/>
  <c r="E34" i="26"/>
  <c r="D34" i="26"/>
  <c r="C34" i="26"/>
  <c r="F33" i="26"/>
  <c r="E33" i="26"/>
  <c r="D33" i="26"/>
  <c r="C33" i="26"/>
  <c r="F32" i="26"/>
  <c r="E32" i="26"/>
  <c r="D32" i="26"/>
  <c r="C32" i="26"/>
  <c r="F31" i="26"/>
  <c r="E31" i="26"/>
  <c r="D31" i="26"/>
  <c r="C31" i="26"/>
  <c r="F30" i="26"/>
  <c r="E30" i="26"/>
  <c r="D30" i="26"/>
  <c r="C30" i="26"/>
  <c r="F29" i="26"/>
  <c r="E29" i="26"/>
  <c r="D29" i="26"/>
  <c r="C29" i="26"/>
  <c r="F28" i="26"/>
  <c r="E28" i="26"/>
  <c r="D28" i="26"/>
  <c r="C28" i="26"/>
  <c r="F27" i="26"/>
  <c r="E27" i="26"/>
  <c r="D27" i="26"/>
  <c r="C27" i="26"/>
  <c r="F26" i="26"/>
  <c r="E26" i="26"/>
  <c r="D26" i="26"/>
  <c r="C26" i="26"/>
  <c r="F25" i="26"/>
  <c r="E25" i="26"/>
  <c r="D25" i="26"/>
  <c r="C25" i="26"/>
  <c r="F24" i="26"/>
  <c r="E24" i="26"/>
  <c r="D24" i="26"/>
  <c r="C24" i="26"/>
  <c r="F23" i="26"/>
  <c r="E23" i="26"/>
  <c r="D23" i="26"/>
  <c r="C23" i="26"/>
  <c r="F22" i="26"/>
  <c r="E22" i="26"/>
  <c r="D22" i="26"/>
  <c r="C22" i="26"/>
  <c r="F21" i="26"/>
  <c r="E21" i="26"/>
  <c r="D21" i="26"/>
  <c r="C21" i="26"/>
  <c r="F20" i="26"/>
  <c r="E20" i="26"/>
  <c r="D20" i="26"/>
  <c r="C20" i="26"/>
  <c r="F19" i="26"/>
  <c r="E19" i="26"/>
  <c r="D19" i="26"/>
  <c r="C19" i="26"/>
  <c r="F18" i="26"/>
  <c r="E18" i="26"/>
  <c r="D18" i="26"/>
  <c r="C18" i="26"/>
  <c r="F17" i="26"/>
  <c r="E17" i="26"/>
  <c r="D17" i="26"/>
  <c r="C17" i="26"/>
  <c r="F16" i="26"/>
  <c r="E16" i="26"/>
  <c r="D16" i="26"/>
  <c r="C16" i="26"/>
  <c r="F15" i="26"/>
  <c r="E15" i="26"/>
  <c r="D15" i="26"/>
  <c r="C15" i="26"/>
  <c r="F14" i="26"/>
  <c r="E14" i="26"/>
  <c r="D14" i="26"/>
  <c r="C14" i="26"/>
  <c r="F13" i="26"/>
  <c r="E13" i="26"/>
  <c r="D13" i="26"/>
  <c r="C13" i="26"/>
  <c r="F12" i="26"/>
  <c r="E12" i="26"/>
  <c r="D12" i="26"/>
  <c r="C12" i="26"/>
  <c r="F11" i="26"/>
  <c r="E11" i="26"/>
  <c r="D11" i="26"/>
  <c r="C11" i="26"/>
  <c r="F10" i="26"/>
  <c r="E10" i="26"/>
  <c r="D10" i="26"/>
  <c r="C10" i="26"/>
  <c r="F9" i="26"/>
  <c r="E9" i="26"/>
  <c r="D9" i="26"/>
  <c r="C9" i="26"/>
  <c r="F8" i="26"/>
  <c r="E8" i="26"/>
  <c r="D8" i="26"/>
  <c r="C8" i="26"/>
  <c r="F7" i="26"/>
  <c r="E7" i="26"/>
  <c r="D7" i="26"/>
  <c r="C7" i="26"/>
  <c r="F6" i="26"/>
  <c r="E6" i="26"/>
  <c r="D6" i="26"/>
  <c r="E4" i="26"/>
  <c r="B3" i="26"/>
  <c r="C6" i="26"/>
  <c r="BR8" i="15" l="1"/>
  <c r="BR9" i="15"/>
  <c r="BR10" i="15"/>
  <c r="BR11" i="15"/>
  <c r="BR12" i="15"/>
  <c r="BR13" i="15"/>
  <c r="BR14" i="15"/>
  <c r="BR15" i="15"/>
  <c r="BR16" i="15"/>
  <c r="BR17" i="15"/>
  <c r="BR18" i="15"/>
  <c r="BR19" i="15"/>
  <c r="BR20" i="15"/>
  <c r="BR21" i="15"/>
  <c r="BR22" i="15"/>
  <c r="BR23" i="15"/>
  <c r="BR24" i="15"/>
  <c r="BR25" i="15"/>
  <c r="BR26" i="15"/>
  <c r="BR27" i="15"/>
  <c r="BR28" i="15"/>
  <c r="BR29" i="15"/>
  <c r="BR30" i="15"/>
  <c r="BR31" i="15"/>
  <c r="BR32" i="15"/>
  <c r="BR33" i="15"/>
  <c r="BR34" i="15"/>
  <c r="BR35" i="15"/>
  <c r="BR36" i="15"/>
  <c r="BR37" i="15"/>
  <c r="BR38" i="15"/>
  <c r="BR39" i="15"/>
  <c r="BR40" i="15"/>
  <c r="BR41" i="15"/>
  <c r="BR42" i="15"/>
  <c r="BR43" i="15"/>
  <c r="BR44" i="15"/>
  <c r="BR45" i="15"/>
  <c r="BR46" i="15"/>
  <c r="BR47" i="15"/>
  <c r="BR48" i="15"/>
  <c r="BR49" i="15"/>
  <c r="BR50" i="15"/>
  <c r="BR51" i="15"/>
  <c r="BU8" i="15"/>
  <c r="BU9" i="15"/>
  <c r="BU10" i="15"/>
  <c r="BU11" i="15"/>
  <c r="BU12" i="15"/>
  <c r="BU13" i="15"/>
  <c r="BU14" i="15"/>
  <c r="BU15" i="15"/>
  <c r="BU16" i="15"/>
  <c r="BU17" i="15"/>
  <c r="BU18" i="15"/>
  <c r="BU19" i="15"/>
  <c r="BU20" i="15"/>
  <c r="BU21" i="15"/>
  <c r="BU22" i="15"/>
  <c r="BU23" i="15"/>
  <c r="BU24" i="15"/>
  <c r="BU25" i="15"/>
  <c r="BU26" i="15"/>
  <c r="BU27" i="15"/>
  <c r="BU28" i="15"/>
  <c r="BU29" i="15"/>
  <c r="BU30" i="15"/>
  <c r="BU31" i="15"/>
  <c r="BU32" i="15"/>
  <c r="BU33" i="15"/>
  <c r="BU34" i="15"/>
  <c r="BU35" i="15"/>
  <c r="BU36" i="15"/>
  <c r="BU37" i="15"/>
  <c r="BU38" i="15"/>
  <c r="BU39" i="15"/>
  <c r="BU40" i="15"/>
  <c r="BU41" i="15"/>
  <c r="BU42" i="15"/>
  <c r="BU43" i="15"/>
  <c r="BU44" i="15"/>
  <c r="BU45" i="15"/>
  <c r="BU46" i="15"/>
  <c r="BU47" i="15"/>
  <c r="BU48" i="15"/>
  <c r="BU49" i="15"/>
  <c r="BU50" i="15"/>
  <c r="BU51" i="15"/>
  <c r="BV8" i="15"/>
  <c r="BV9" i="15"/>
  <c r="BV10" i="15"/>
  <c r="BV11" i="15"/>
  <c r="BV12" i="15"/>
  <c r="BV13" i="15"/>
  <c r="BV14" i="15"/>
  <c r="BV15" i="15"/>
  <c r="BV16" i="15"/>
  <c r="BV17" i="15"/>
  <c r="BV18" i="15"/>
  <c r="BV19" i="15"/>
  <c r="BV20" i="15"/>
  <c r="BV21" i="15"/>
  <c r="BV22" i="15"/>
  <c r="BV23" i="15"/>
  <c r="BV24" i="15"/>
  <c r="BV25" i="15"/>
  <c r="BV26" i="15"/>
  <c r="BV27" i="15"/>
  <c r="BV28" i="15"/>
  <c r="BV29" i="15"/>
  <c r="BV30" i="15"/>
  <c r="BV31" i="15"/>
  <c r="BV32" i="15"/>
  <c r="BV33" i="15"/>
  <c r="BV34" i="15"/>
  <c r="BV35" i="15"/>
  <c r="BV36" i="15"/>
  <c r="BV37" i="15"/>
  <c r="BV38" i="15"/>
  <c r="BV39" i="15"/>
  <c r="BV40" i="15"/>
  <c r="BV41" i="15"/>
  <c r="BV42" i="15"/>
  <c r="BV43" i="15"/>
  <c r="BV44" i="15"/>
  <c r="BV45" i="15"/>
  <c r="BV46" i="15"/>
  <c r="BV47" i="15"/>
  <c r="BV48" i="15"/>
  <c r="BV49" i="15"/>
  <c r="BV50" i="15"/>
  <c r="BV51" i="15"/>
  <c r="BV7" i="15"/>
  <c r="BV6" i="15"/>
  <c r="BR7" i="15"/>
  <c r="BR6" i="15"/>
  <c r="BP8" i="15"/>
  <c r="BP9" i="15"/>
  <c r="BP10" i="15"/>
  <c r="BP11" i="15"/>
  <c r="BP12" i="15"/>
  <c r="BP13" i="15"/>
  <c r="BP14" i="15"/>
  <c r="BP15" i="15"/>
  <c r="BP16" i="15"/>
  <c r="BP17" i="15"/>
  <c r="BP18" i="15"/>
  <c r="BP19" i="15"/>
  <c r="BP20" i="15"/>
  <c r="BP21" i="15"/>
  <c r="BP22" i="15"/>
  <c r="BP23" i="15"/>
  <c r="BP24" i="15"/>
  <c r="BP25" i="15"/>
  <c r="BP26" i="15"/>
  <c r="BP27" i="15"/>
  <c r="BP28" i="15"/>
  <c r="BP29" i="15"/>
  <c r="BP30" i="15"/>
  <c r="BP31" i="15"/>
  <c r="BP32" i="15"/>
  <c r="BP33" i="15"/>
  <c r="BP34" i="15"/>
  <c r="BP35" i="15"/>
  <c r="BP36" i="15"/>
  <c r="BP37" i="15"/>
  <c r="BP38" i="15"/>
  <c r="BP39" i="15"/>
  <c r="BP40" i="15"/>
  <c r="BP41" i="15"/>
  <c r="BP42" i="15"/>
  <c r="BP43" i="15"/>
  <c r="BP44" i="15"/>
  <c r="BP45" i="15"/>
  <c r="BP46" i="15"/>
  <c r="BP47" i="15"/>
  <c r="BP48" i="15"/>
  <c r="BP49" i="15"/>
  <c r="BP50" i="15"/>
  <c r="BP51" i="15"/>
  <c r="BP7" i="15"/>
  <c r="BP6" i="15"/>
  <c r="L35" i="23" l="1"/>
  <c r="L34" i="23"/>
  <c r="N34" i="24"/>
  <c r="L35" i="12"/>
  <c r="L34" i="12"/>
  <c r="E34" i="12"/>
  <c r="BV1" i="15"/>
  <c r="BU1" i="15"/>
  <c r="BX8" i="15" l="1"/>
  <c r="BX11" i="15"/>
  <c r="BX12" i="15"/>
  <c r="BX13" i="15"/>
  <c r="BX14" i="15"/>
  <c r="BX15" i="15"/>
  <c r="BX16" i="15"/>
  <c r="BX17" i="15"/>
  <c r="BX18" i="15"/>
  <c r="BX19" i="15"/>
  <c r="BX20" i="15"/>
  <c r="BX21" i="15"/>
  <c r="BX22" i="15"/>
  <c r="BX23" i="15"/>
  <c r="BX24" i="15"/>
  <c r="BX25" i="15"/>
  <c r="BX26" i="15"/>
  <c r="BX27" i="15"/>
  <c r="BX28" i="15"/>
  <c r="BX29" i="15"/>
  <c r="BX30" i="15"/>
  <c r="BX31" i="15"/>
  <c r="BX32" i="15"/>
  <c r="BX33" i="15"/>
  <c r="BX34" i="15"/>
  <c r="BX35" i="15"/>
  <c r="BX36" i="15"/>
  <c r="BX37" i="15"/>
  <c r="BX38" i="15"/>
  <c r="BX39" i="15"/>
  <c r="BX40" i="15"/>
  <c r="BX41" i="15"/>
  <c r="BX42" i="15"/>
  <c r="BX43" i="15"/>
  <c r="BX44" i="15"/>
  <c r="BX45" i="15"/>
  <c r="BX46" i="15"/>
  <c r="BX47" i="15"/>
  <c r="BX48" i="15"/>
  <c r="BX49" i="15"/>
  <c r="BX50" i="15"/>
  <c r="BX51" i="15"/>
  <c r="BZ8" i="15"/>
  <c r="BZ9" i="15"/>
  <c r="BZ10" i="15"/>
  <c r="BZ11" i="15"/>
  <c r="BZ12" i="15"/>
  <c r="BZ13" i="15"/>
  <c r="BZ14" i="15"/>
  <c r="BZ15" i="15"/>
  <c r="BZ16" i="15"/>
  <c r="BZ17" i="15"/>
  <c r="BZ18" i="15"/>
  <c r="BZ19" i="15"/>
  <c r="BZ20" i="15"/>
  <c r="BZ21" i="15"/>
  <c r="BZ22" i="15"/>
  <c r="BZ23" i="15"/>
  <c r="BZ24" i="15"/>
  <c r="BZ25" i="15"/>
  <c r="BZ26" i="15"/>
  <c r="BZ27" i="15"/>
  <c r="BZ28" i="15"/>
  <c r="BZ29" i="15"/>
  <c r="BZ30" i="15"/>
  <c r="BZ31" i="15"/>
  <c r="BZ32" i="15"/>
  <c r="BZ33" i="15"/>
  <c r="BZ34" i="15"/>
  <c r="BZ35" i="15"/>
  <c r="BZ36" i="15"/>
  <c r="BZ37" i="15"/>
  <c r="BZ38" i="15"/>
  <c r="BZ39" i="15"/>
  <c r="BZ40" i="15"/>
  <c r="BZ41" i="15"/>
  <c r="BZ42" i="15"/>
  <c r="BZ43" i="15"/>
  <c r="BZ44" i="15"/>
  <c r="BZ45" i="15"/>
  <c r="BZ46" i="15"/>
  <c r="BZ47" i="15"/>
  <c r="BZ48" i="15"/>
  <c r="BZ49" i="15"/>
  <c r="BZ50" i="15"/>
  <c r="BZ51" i="15"/>
  <c r="BY8" i="15"/>
  <c r="BY9" i="15"/>
  <c r="BY10" i="15"/>
  <c r="BY11" i="15"/>
  <c r="BY12" i="15"/>
  <c r="BY13" i="15"/>
  <c r="BY14" i="15"/>
  <c r="BY15" i="15"/>
  <c r="BY16" i="15"/>
  <c r="BY17" i="15"/>
  <c r="BY18" i="15"/>
  <c r="BY19" i="15"/>
  <c r="BY20" i="15"/>
  <c r="BY21" i="15"/>
  <c r="BY22" i="15"/>
  <c r="BY23" i="15"/>
  <c r="BY24" i="15"/>
  <c r="BY25" i="15"/>
  <c r="BY26" i="15"/>
  <c r="BY27" i="15"/>
  <c r="BY28" i="15"/>
  <c r="BY29" i="15"/>
  <c r="BY30" i="15"/>
  <c r="BY31" i="15"/>
  <c r="BY32" i="15"/>
  <c r="BY33" i="15"/>
  <c r="BY34" i="15"/>
  <c r="BY35" i="15"/>
  <c r="BY36" i="15"/>
  <c r="BY37" i="15"/>
  <c r="BY38" i="15"/>
  <c r="BY39" i="15"/>
  <c r="BY40" i="15"/>
  <c r="BY41" i="15"/>
  <c r="BY42" i="15"/>
  <c r="BY43" i="15"/>
  <c r="BY44" i="15"/>
  <c r="BY45" i="15"/>
  <c r="BY46" i="15"/>
  <c r="BY47" i="15"/>
  <c r="BY48" i="15"/>
  <c r="BY49" i="15"/>
  <c r="BY50" i="15"/>
  <c r="BY51" i="15"/>
  <c r="BZ7" i="15"/>
  <c r="BY7" i="15"/>
  <c r="G17" i="23" l="1"/>
  <c r="G17" i="24"/>
  <c r="G17" i="12"/>
  <c r="G12" i="2"/>
  <c r="Q7" i="11" l="1"/>
  <c r="B4" i="14" l="1"/>
  <c r="C6" i="3" l="1"/>
  <c r="L39" i="24" l="1"/>
  <c r="I39" i="24"/>
  <c r="E39" i="24"/>
  <c r="C38" i="24"/>
  <c r="C37" i="24"/>
  <c r="D11" i="24"/>
  <c r="M9" i="24"/>
  <c r="E9" i="24"/>
  <c r="D8" i="24"/>
  <c r="D7" i="24"/>
  <c r="D6" i="24"/>
  <c r="D4" i="24"/>
  <c r="L39" i="23" l="1"/>
  <c r="I39" i="23"/>
  <c r="E39" i="23"/>
  <c r="C38" i="23"/>
  <c r="C37" i="23"/>
  <c r="D11" i="23"/>
  <c r="M9" i="23"/>
  <c r="E9" i="23"/>
  <c r="D8" i="23"/>
  <c r="D7" i="23"/>
  <c r="D6" i="23"/>
  <c r="D4" i="23"/>
  <c r="D11" i="12" l="1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D5" i="3"/>
  <c r="C5" i="3"/>
  <c r="BL53" i="15" l="1"/>
  <c r="AT53" i="15"/>
  <c r="AB53" i="15"/>
  <c r="E6" i="3"/>
  <c r="F6" i="3"/>
  <c r="G6" i="3"/>
  <c r="I6" i="3"/>
  <c r="J6" i="3"/>
  <c r="K6" i="3"/>
  <c r="L6" i="3"/>
  <c r="M6" i="3"/>
  <c r="N6" i="3"/>
  <c r="O6" i="3"/>
  <c r="P6" i="3"/>
  <c r="Q6" i="3"/>
  <c r="R6" i="3"/>
  <c r="E7" i="3"/>
  <c r="F7" i="3"/>
  <c r="G7" i="3"/>
  <c r="I7" i="3"/>
  <c r="J7" i="3"/>
  <c r="K7" i="3"/>
  <c r="L7" i="3"/>
  <c r="M7" i="3"/>
  <c r="N7" i="3"/>
  <c r="O7" i="3"/>
  <c r="P7" i="3"/>
  <c r="Q7" i="3"/>
  <c r="R7" i="3"/>
  <c r="E8" i="3"/>
  <c r="F8" i="3"/>
  <c r="G8" i="3"/>
  <c r="I8" i="3"/>
  <c r="J8" i="3"/>
  <c r="K8" i="3"/>
  <c r="L8" i="3"/>
  <c r="M8" i="3"/>
  <c r="N8" i="3"/>
  <c r="O8" i="3"/>
  <c r="P8" i="3"/>
  <c r="Q8" i="3"/>
  <c r="R8" i="3"/>
  <c r="E9" i="3"/>
  <c r="F9" i="3"/>
  <c r="G9" i="3"/>
  <c r="I9" i="3"/>
  <c r="J9" i="3"/>
  <c r="K9" i="3"/>
  <c r="L9" i="3"/>
  <c r="M9" i="3"/>
  <c r="N9" i="3"/>
  <c r="O9" i="3"/>
  <c r="P9" i="3"/>
  <c r="Q9" i="3"/>
  <c r="R9" i="3"/>
  <c r="E10" i="3"/>
  <c r="F10" i="3"/>
  <c r="G10" i="3"/>
  <c r="I10" i="3"/>
  <c r="J10" i="3"/>
  <c r="K10" i="3"/>
  <c r="L10" i="3"/>
  <c r="M10" i="3"/>
  <c r="N10" i="3"/>
  <c r="O10" i="3"/>
  <c r="P10" i="3"/>
  <c r="Q10" i="3"/>
  <c r="R10" i="3"/>
  <c r="E11" i="3"/>
  <c r="F11" i="3"/>
  <c r="G11" i="3"/>
  <c r="I11" i="3"/>
  <c r="J11" i="3"/>
  <c r="K11" i="3"/>
  <c r="L11" i="3"/>
  <c r="M11" i="3"/>
  <c r="N11" i="3"/>
  <c r="O11" i="3"/>
  <c r="P11" i="3"/>
  <c r="Q11" i="3"/>
  <c r="R11" i="3"/>
  <c r="E12" i="3"/>
  <c r="F12" i="3"/>
  <c r="G12" i="3"/>
  <c r="I12" i="3"/>
  <c r="J12" i="3"/>
  <c r="K12" i="3"/>
  <c r="L12" i="3"/>
  <c r="M12" i="3"/>
  <c r="N12" i="3"/>
  <c r="O12" i="3"/>
  <c r="P12" i="3"/>
  <c r="Q12" i="3"/>
  <c r="R12" i="3"/>
  <c r="E13" i="3"/>
  <c r="F13" i="3"/>
  <c r="G13" i="3"/>
  <c r="I13" i="3"/>
  <c r="J13" i="3"/>
  <c r="K13" i="3"/>
  <c r="L13" i="3"/>
  <c r="M13" i="3"/>
  <c r="N13" i="3"/>
  <c r="O13" i="3"/>
  <c r="P13" i="3"/>
  <c r="Q13" i="3"/>
  <c r="R13" i="3"/>
  <c r="E14" i="3"/>
  <c r="F14" i="3"/>
  <c r="G14" i="3"/>
  <c r="I14" i="3"/>
  <c r="J14" i="3"/>
  <c r="K14" i="3"/>
  <c r="L14" i="3"/>
  <c r="M14" i="3"/>
  <c r="N14" i="3"/>
  <c r="O14" i="3"/>
  <c r="P14" i="3"/>
  <c r="Q14" i="3"/>
  <c r="R14" i="3"/>
  <c r="E15" i="3"/>
  <c r="F15" i="3"/>
  <c r="G15" i="3"/>
  <c r="I15" i="3"/>
  <c r="J15" i="3"/>
  <c r="K15" i="3"/>
  <c r="L15" i="3"/>
  <c r="M15" i="3"/>
  <c r="N15" i="3"/>
  <c r="O15" i="3"/>
  <c r="P15" i="3"/>
  <c r="Q15" i="3"/>
  <c r="R15" i="3"/>
  <c r="E16" i="3"/>
  <c r="F16" i="3"/>
  <c r="G16" i="3"/>
  <c r="I16" i="3"/>
  <c r="J16" i="3"/>
  <c r="K16" i="3"/>
  <c r="L16" i="3"/>
  <c r="M16" i="3"/>
  <c r="N16" i="3"/>
  <c r="O16" i="3"/>
  <c r="P16" i="3"/>
  <c r="Q16" i="3"/>
  <c r="R16" i="3"/>
  <c r="E17" i="3"/>
  <c r="F17" i="3"/>
  <c r="G17" i="3"/>
  <c r="I17" i="3"/>
  <c r="J17" i="3"/>
  <c r="K17" i="3"/>
  <c r="L17" i="3"/>
  <c r="M17" i="3"/>
  <c r="N17" i="3"/>
  <c r="O17" i="3"/>
  <c r="P17" i="3"/>
  <c r="Q17" i="3"/>
  <c r="R17" i="3"/>
  <c r="E18" i="3"/>
  <c r="F18" i="3"/>
  <c r="G18" i="3"/>
  <c r="I18" i="3"/>
  <c r="J18" i="3"/>
  <c r="K18" i="3"/>
  <c r="L18" i="3"/>
  <c r="M18" i="3"/>
  <c r="N18" i="3"/>
  <c r="O18" i="3"/>
  <c r="P18" i="3"/>
  <c r="Q18" i="3"/>
  <c r="R18" i="3"/>
  <c r="E19" i="3"/>
  <c r="F19" i="3"/>
  <c r="G19" i="3"/>
  <c r="I19" i="3"/>
  <c r="J19" i="3"/>
  <c r="K19" i="3"/>
  <c r="L19" i="3"/>
  <c r="M19" i="3"/>
  <c r="N19" i="3"/>
  <c r="O19" i="3"/>
  <c r="P19" i="3"/>
  <c r="Q19" i="3"/>
  <c r="R19" i="3"/>
  <c r="E20" i="3"/>
  <c r="F20" i="3"/>
  <c r="G20" i="3"/>
  <c r="I20" i="3"/>
  <c r="J20" i="3"/>
  <c r="K20" i="3"/>
  <c r="L20" i="3"/>
  <c r="M20" i="3"/>
  <c r="N20" i="3"/>
  <c r="O20" i="3"/>
  <c r="P20" i="3"/>
  <c r="Q20" i="3"/>
  <c r="R20" i="3"/>
  <c r="E21" i="3"/>
  <c r="F21" i="3"/>
  <c r="G21" i="3"/>
  <c r="I21" i="3"/>
  <c r="J21" i="3"/>
  <c r="K21" i="3"/>
  <c r="L21" i="3"/>
  <c r="M21" i="3"/>
  <c r="N21" i="3"/>
  <c r="O21" i="3"/>
  <c r="P21" i="3"/>
  <c r="Q21" i="3"/>
  <c r="R21" i="3"/>
  <c r="E22" i="3"/>
  <c r="F22" i="3"/>
  <c r="G22" i="3"/>
  <c r="I22" i="3"/>
  <c r="J22" i="3"/>
  <c r="K22" i="3"/>
  <c r="L22" i="3"/>
  <c r="M22" i="3"/>
  <c r="N22" i="3"/>
  <c r="O22" i="3"/>
  <c r="P22" i="3"/>
  <c r="Q22" i="3"/>
  <c r="R22" i="3"/>
  <c r="E23" i="3"/>
  <c r="F23" i="3"/>
  <c r="G23" i="3"/>
  <c r="I23" i="3"/>
  <c r="J23" i="3"/>
  <c r="K23" i="3"/>
  <c r="L23" i="3"/>
  <c r="M23" i="3"/>
  <c r="N23" i="3"/>
  <c r="O23" i="3"/>
  <c r="P23" i="3"/>
  <c r="Q23" i="3"/>
  <c r="R23" i="3"/>
  <c r="E24" i="3"/>
  <c r="F24" i="3"/>
  <c r="G24" i="3"/>
  <c r="I24" i="3"/>
  <c r="J24" i="3"/>
  <c r="K24" i="3"/>
  <c r="L24" i="3"/>
  <c r="M24" i="3"/>
  <c r="N24" i="3"/>
  <c r="O24" i="3"/>
  <c r="P24" i="3"/>
  <c r="Q24" i="3"/>
  <c r="R24" i="3"/>
  <c r="E25" i="3"/>
  <c r="F25" i="3"/>
  <c r="G25" i="3"/>
  <c r="I25" i="3"/>
  <c r="J25" i="3"/>
  <c r="K25" i="3"/>
  <c r="L25" i="3"/>
  <c r="M25" i="3"/>
  <c r="N25" i="3"/>
  <c r="O25" i="3"/>
  <c r="P25" i="3"/>
  <c r="Q25" i="3"/>
  <c r="R25" i="3"/>
  <c r="E26" i="3"/>
  <c r="F26" i="3"/>
  <c r="G26" i="3"/>
  <c r="I26" i="3"/>
  <c r="J26" i="3"/>
  <c r="K26" i="3"/>
  <c r="L26" i="3"/>
  <c r="M26" i="3"/>
  <c r="N26" i="3"/>
  <c r="O26" i="3"/>
  <c r="P26" i="3"/>
  <c r="Q26" i="3"/>
  <c r="R26" i="3"/>
  <c r="E27" i="3"/>
  <c r="F27" i="3"/>
  <c r="G27" i="3"/>
  <c r="I27" i="3"/>
  <c r="J27" i="3"/>
  <c r="K27" i="3"/>
  <c r="L27" i="3"/>
  <c r="M27" i="3"/>
  <c r="N27" i="3"/>
  <c r="O27" i="3"/>
  <c r="P27" i="3"/>
  <c r="Q27" i="3"/>
  <c r="R27" i="3"/>
  <c r="E28" i="3"/>
  <c r="F28" i="3"/>
  <c r="G28" i="3"/>
  <c r="I28" i="3"/>
  <c r="J28" i="3"/>
  <c r="K28" i="3"/>
  <c r="L28" i="3"/>
  <c r="M28" i="3"/>
  <c r="N28" i="3"/>
  <c r="O28" i="3"/>
  <c r="P28" i="3"/>
  <c r="Q28" i="3"/>
  <c r="R28" i="3"/>
  <c r="E29" i="3"/>
  <c r="F29" i="3"/>
  <c r="G29" i="3"/>
  <c r="I29" i="3"/>
  <c r="J29" i="3"/>
  <c r="K29" i="3"/>
  <c r="L29" i="3"/>
  <c r="M29" i="3"/>
  <c r="N29" i="3"/>
  <c r="O29" i="3"/>
  <c r="P29" i="3"/>
  <c r="Q29" i="3"/>
  <c r="R29" i="3"/>
  <c r="E30" i="3"/>
  <c r="F30" i="3"/>
  <c r="G30" i="3"/>
  <c r="I30" i="3"/>
  <c r="J30" i="3"/>
  <c r="K30" i="3"/>
  <c r="L30" i="3"/>
  <c r="M30" i="3"/>
  <c r="N30" i="3"/>
  <c r="O30" i="3"/>
  <c r="P30" i="3"/>
  <c r="Q30" i="3"/>
  <c r="R30" i="3"/>
  <c r="E31" i="3"/>
  <c r="F31" i="3"/>
  <c r="G31" i="3"/>
  <c r="I31" i="3"/>
  <c r="J31" i="3"/>
  <c r="K31" i="3"/>
  <c r="L31" i="3"/>
  <c r="M31" i="3"/>
  <c r="N31" i="3"/>
  <c r="O31" i="3"/>
  <c r="P31" i="3"/>
  <c r="Q31" i="3"/>
  <c r="R31" i="3"/>
  <c r="E32" i="3"/>
  <c r="F32" i="3"/>
  <c r="G32" i="3"/>
  <c r="I32" i="3"/>
  <c r="J32" i="3"/>
  <c r="K32" i="3"/>
  <c r="L32" i="3"/>
  <c r="M32" i="3"/>
  <c r="N32" i="3"/>
  <c r="O32" i="3"/>
  <c r="P32" i="3"/>
  <c r="Q32" i="3"/>
  <c r="R32" i="3"/>
  <c r="E33" i="3"/>
  <c r="F33" i="3"/>
  <c r="G33" i="3"/>
  <c r="I33" i="3"/>
  <c r="J33" i="3"/>
  <c r="K33" i="3"/>
  <c r="L33" i="3"/>
  <c r="M33" i="3"/>
  <c r="N33" i="3"/>
  <c r="O33" i="3"/>
  <c r="P33" i="3"/>
  <c r="Q33" i="3"/>
  <c r="R33" i="3"/>
  <c r="E34" i="3"/>
  <c r="F34" i="3"/>
  <c r="G34" i="3"/>
  <c r="I34" i="3"/>
  <c r="J34" i="3"/>
  <c r="K34" i="3"/>
  <c r="L34" i="3"/>
  <c r="M34" i="3"/>
  <c r="N34" i="3"/>
  <c r="O34" i="3"/>
  <c r="P34" i="3"/>
  <c r="Q34" i="3"/>
  <c r="R34" i="3"/>
  <c r="E35" i="3"/>
  <c r="F35" i="3"/>
  <c r="G35" i="3"/>
  <c r="I35" i="3"/>
  <c r="J35" i="3"/>
  <c r="K35" i="3"/>
  <c r="L35" i="3"/>
  <c r="M35" i="3"/>
  <c r="N35" i="3"/>
  <c r="O35" i="3"/>
  <c r="P35" i="3"/>
  <c r="Q35" i="3"/>
  <c r="R35" i="3"/>
  <c r="E36" i="3"/>
  <c r="F36" i="3"/>
  <c r="G36" i="3"/>
  <c r="I36" i="3"/>
  <c r="J36" i="3"/>
  <c r="K36" i="3"/>
  <c r="L36" i="3"/>
  <c r="M36" i="3"/>
  <c r="N36" i="3"/>
  <c r="O36" i="3"/>
  <c r="P36" i="3"/>
  <c r="Q36" i="3"/>
  <c r="R36" i="3"/>
  <c r="E37" i="3"/>
  <c r="F37" i="3"/>
  <c r="G37" i="3"/>
  <c r="I37" i="3"/>
  <c r="J37" i="3"/>
  <c r="K37" i="3"/>
  <c r="L37" i="3"/>
  <c r="M37" i="3"/>
  <c r="N37" i="3"/>
  <c r="O37" i="3"/>
  <c r="P37" i="3"/>
  <c r="Q37" i="3"/>
  <c r="R37" i="3"/>
  <c r="E38" i="3"/>
  <c r="F38" i="3"/>
  <c r="G38" i="3"/>
  <c r="I38" i="3"/>
  <c r="J38" i="3"/>
  <c r="K38" i="3"/>
  <c r="L38" i="3"/>
  <c r="M38" i="3"/>
  <c r="N38" i="3"/>
  <c r="O38" i="3"/>
  <c r="P38" i="3"/>
  <c r="Q38" i="3"/>
  <c r="R38" i="3"/>
  <c r="E39" i="3"/>
  <c r="F39" i="3"/>
  <c r="G39" i="3"/>
  <c r="I39" i="3"/>
  <c r="J39" i="3"/>
  <c r="K39" i="3"/>
  <c r="L39" i="3"/>
  <c r="M39" i="3"/>
  <c r="N39" i="3"/>
  <c r="O39" i="3"/>
  <c r="P39" i="3"/>
  <c r="Q39" i="3"/>
  <c r="R39" i="3"/>
  <c r="E40" i="3"/>
  <c r="F40" i="3"/>
  <c r="G40" i="3"/>
  <c r="I40" i="3"/>
  <c r="J40" i="3"/>
  <c r="K40" i="3"/>
  <c r="L40" i="3"/>
  <c r="M40" i="3"/>
  <c r="N40" i="3"/>
  <c r="O40" i="3"/>
  <c r="P40" i="3"/>
  <c r="Q40" i="3"/>
  <c r="R40" i="3"/>
  <c r="E41" i="3"/>
  <c r="F41" i="3"/>
  <c r="G41" i="3"/>
  <c r="I41" i="3"/>
  <c r="J41" i="3"/>
  <c r="K41" i="3"/>
  <c r="L41" i="3"/>
  <c r="M41" i="3"/>
  <c r="N41" i="3"/>
  <c r="O41" i="3"/>
  <c r="P41" i="3"/>
  <c r="Q41" i="3"/>
  <c r="R41" i="3"/>
  <c r="E42" i="3"/>
  <c r="F42" i="3"/>
  <c r="G42" i="3"/>
  <c r="I42" i="3"/>
  <c r="J42" i="3"/>
  <c r="K42" i="3"/>
  <c r="L42" i="3"/>
  <c r="M42" i="3"/>
  <c r="N42" i="3"/>
  <c r="O42" i="3"/>
  <c r="P42" i="3"/>
  <c r="Q42" i="3"/>
  <c r="R42" i="3"/>
  <c r="E43" i="3"/>
  <c r="F43" i="3"/>
  <c r="G43" i="3"/>
  <c r="I43" i="3"/>
  <c r="J43" i="3"/>
  <c r="K43" i="3"/>
  <c r="L43" i="3"/>
  <c r="M43" i="3"/>
  <c r="N43" i="3"/>
  <c r="O43" i="3"/>
  <c r="P43" i="3"/>
  <c r="Q43" i="3"/>
  <c r="R43" i="3"/>
  <c r="E44" i="3"/>
  <c r="F44" i="3"/>
  <c r="G44" i="3"/>
  <c r="I44" i="3"/>
  <c r="J44" i="3"/>
  <c r="K44" i="3"/>
  <c r="L44" i="3"/>
  <c r="M44" i="3"/>
  <c r="N44" i="3"/>
  <c r="O44" i="3"/>
  <c r="P44" i="3"/>
  <c r="Q44" i="3"/>
  <c r="R44" i="3"/>
  <c r="E45" i="3"/>
  <c r="F45" i="3"/>
  <c r="G45" i="3"/>
  <c r="I45" i="3"/>
  <c r="J45" i="3"/>
  <c r="K45" i="3"/>
  <c r="L45" i="3"/>
  <c r="M45" i="3"/>
  <c r="N45" i="3"/>
  <c r="O45" i="3"/>
  <c r="P45" i="3"/>
  <c r="Q45" i="3"/>
  <c r="R45" i="3"/>
  <c r="E46" i="3"/>
  <c r="F46" i="3"/>
  <c r="G46" i="3"/>
  <c r="I46" i="3"/>
  <c r="J46" i="3"/>
  <c r="K46" i="3"/>
  <c r="L46" i="3"/>
  <c r="M46" i="3"/>
  <c r="N46" i="3"/>
  <c r="O46" i="3"/>
  <c r="P46" i="3"/>
  <c r="Q46" i="3"/>
  <c r="R46" i="3"/>
  <c r="E47" i="3"/>
  <c r="F47" i="3"/>
  <c r="G47" i="3"/>
  <c r="I47" i="3"/>
  <c r="J47" i="3"/>
  <c r="K47" i="3"/>
  <c r="L47" i="3"/>
  <c r="M47" i="3"/>
  <c r="N47" i="3"/>
  <c r="O47" i="3"/>
  <c r="P47" i="3"/>
  <c r="Q47" i="3"/>
  <c r="R47" i="3"/>
  <c r="E48" i="3"/>
  <c r="F48" i="3"/>
  <c r="G48" i="3"/>
  <c r="I48" i="3"/>
  <c r="J48" i="3"/>
  <c r="K48" i="3"/>
  <c r="L48" i="3"/>
  <c r="M48" i="3"/>
  <c r="N48" i="3"/>
  <c r="O48" i="3"/>
  <c r="P48" i="3"/>
  <c r="Q48" i="3"/>
  <c r="R48" i="3"/>
  <c r="E49" i="3"/>
  <c r="F49" i="3"/>
  <c r="G49" i="3"/>
  <c r="I49" i="3"/>
  <c r="J49" i="3"/>
  <c r="K49" i="3"/>
  <c r="L49" i="3"/>
  <c r="M49" i="3"/>
  <c r="N49" i="3"/>
  <c r="O49" i="3"/>
  <c r="P49" i="3"/>
  <c r="Q49" i="3"/>
  <c r="R49" i="3"/>
  <c r="E5" i="3"/>
  <c r="F5" i="3"/>
  <c r="G5" i="3"/>
  <c r="I5" i="3"/>
  <c r="J5" i="3"/>
  <c r="K5" i="3"/>
  <c r="L5" i="3"/>
  <c r="M5" i="3"/>
  <c r="N5" i="3"/>
  <c r="O5" i="3"/>
  <c r="P5" i="3"/>
  <c r="Q5" i="3"/>
  <c r="R5" i="3"/>
  <c r="B3" i="21"/>
  <c r="B2" i="21"/>
  <c r="D7" i="14" l="1"/>
  <c r="E7" i="14"/>
  <c r="C7" i="14"/>
  <c r="BN68" i="15" l="1"/>
  <c r="CH70" i="15"/>
  <c r="CH68" i="15"/>
  <c r="CG70" i="15"/>
  <c r="CG68" i="15"/>
  <c r="BZ70" i="15"/>
  <c r="BZ68" i="15"/>
  <c r="BZ54" i="15"/>
  <c r="BZ60" i="15"/>
  <c r="BZ58" i="15"/>
  <c r="BZ56" i="15"/>
  <c r="C8" i="19" l="1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7" i="19"/>
  <c r="AI50" i="19"/>
  <c r="AI51" i="19"/>
  <c r="AI52" i="19"/>
  <c r="AF98" i="19"/>
  <c r="AE98" i="19"/>
  <c r="C56" i="18" l="1"/>
  <c r="D56" i="18"/>
  <c r="E56" i="18"/>
  <c r="F56" i="18"/>
  <c r="G56" i="18"/>
  <c r="H56" i="18"/>
  <c r="I56" i="18"/>
  <c r="J56" i="18"/>
  <c r="K56" i="18"/>
  <c r="L56" i="18"/>
  <c r="M56" i="18"/>
  <c r="B56" i="18"/>
  <c r="C98" i="19"/>
  <c r="D98" i="19"/>
  <c r="E98" i="19"/>
  <c r="F98" i="19"/>
  <c r="G98" i="19"/>
  <c r="H98" i="19"/>
  <c r="I98" i="19"/>
  <c r="J98" i="19"/>
  <c r="K98" i="19"/>
  <c r="L98" i="19"/>
  <c r="M98" i="19"/>
  <c r="B98" i="19"/>
  <c r="AA56" i="18"/>
  <c r="AB56" i="18"/>
  <c r="AC56" i="18"/>
  <c r="AD56" i="18"/>
  <c r="AE56" i="18"/>
  <c r="AF56" i="18"/>
  <c r="Z56" i="18"/>
  <c r="N55" i="19"/>
  <c r="D119" i="19"/>
  <c r="E119" i="19"/>
  <c r="F119" i="19"/>
  <c r="G119" i="19"/>
  <c r="H119" i="19"/>
  <c r="I119" i="19"/>
  <c r="J119" i="19"/>
  <c r="K119" i="19"/>
  <c r="L119" i="19"/>
  <c r="M119" i="19"/>
  <c r="N119" i="19"/>
  <c r="O119" i="19" s="1"/>
  <c r="P119" i="19"/>
  <c r="Q119" i="19" s="1"/>
  <c r="R119" i="19"/>
  <c r="S119" i="19" s="1"/>
  <c r="T119" i="19"/>
  <c r="U119" i="19" s="1"/>
  <c r="V119" i="19"/>
  <c r="W119" i="19" s="1"/>
  <c r="X119" i="19"/>
  <c r="Y119" i="19" s="1"/>
  <c r="Z119" i="19"/>
  <c r="AA119" i="19"/>
  <c r="AB119" i="19"/>
  <c r="AC119" i="19"/>
  <c r="AD119" i="19"/>
  <c r="AE119" i="19"/>
  <c r="AF119" i="19"/>
  <c r="D120" i="19"/>
  <c r="E120" i="19"/>
  <c r="F120" i="19"/>
  <c r="G120" i="19"/>
  <c r="H120" i="19"/>
  <c r="I120" i="19"/>
  <c r="J120" i="19"/>
  <c r="K120" i="19"/>
  <c r="L120" i="19"/>
  <c r="M120" i="19"/>
  <c r="N120" i="19"/>
  <c r="O120" i="19" s="1"/>
  <c r="P120" i="19"/>
  <c r="Q120" i="19" s="1"/>
  <c r="R120" i="19"/>
  <c r="S120" i="19" s="1"/>
  <c r="T120" i="19"/>
  <c r="U120" i="19" s="1"/>
  <c r="V120" i="19"/>
  <c r="W120" i="19" s="1"/>
  <c r="X120" i="19"/>
  <c r="Y120" i="19" s="1"/>
  <c r="Z120" i="19"/>
  <c r="AA120" i="19"/>
  <c r="AB120" i="19"/>
  <c r="AC120" i="19"/>
  <c r="AD120" i="19"/>
  <c r="AE120" i="19"/>
  <c r="AF120" i="19"/>
  <c r="D121" i="19"/>
  <c r="E121" i="19"/>
  <c r="F121" i="19"/>
  <c r="G121" i="19"/>
  <c r="H121" i="19"/>
  <c r="I121" i="19"/>
  <c r="J121" i="19"/>
  <c r="K121" i="19"/>
  <c r="L121" i="19"/>
  <c r="M121" i="19"/>
  <c r="N121" i="19"/>
  <c r="O121" i="19" s="1"/>
  <c r="P121" i="19"/>
  <c r="Q121" i="19" s="1"/>
  <c r="R121" i="19"/>
  <c r="S121" i="19" s="1"/>
  <c r="T121" i="19"/>
  <c r="U121" i="19" s="1"/>
  <c r="V121" i="19"/>
  <c r="W121" i="19" s="1"/>
  <c r="X121" i="19"/>
  <c r="Y121" i="19" s="1"/>
  <c r="Z121" i="19"/>
  <c r="AA121" i="19"/>
  <c r="AB121" i="19"/>
  <c r="AC121" i="19"/>
  <c r="AD121" i="19"/>
  <c r="AE121" i="19"/>
  <c r="AF121" i="19"/>
  <c r="D122" i="19"/>
  <c r="E122" i="19"/>
  <c r="F122" i="19"/>
  <c r="G122" i="19"/>
  <c r="H122" i="19"/>
  <c r="I122" i="19"/>
  <c r="J122" i="19"/>
  <c r="K122" i="19"/>
  <c r="L122" i="19"/>
  <c r="M122" i="19"/>
  <c r="N122" i="19"/>
  <c r="O122" i="19" s="1"/>
  <c r="P122" i="19"/>
  <c r="Q122" i="19" s="1"/>
  <c r="R122" i="19"/>
  <c r="S122" i="19" s="1"/>
  <c r="T122" i="19"/>
  <c r="U122" i="19" s="1"/>
  <c r="V122" i="19"/>
  <c r="W122" i="19" s="1"/>
  <c r="X122" i="19"/>
  <c r="Y122" i="19" s="1"/>
  <c r="Z122" i="19"/>
  <c r="AA122" i="19"/>
  <c r="AB122" i="19"/>
  <c r="AC122" i="19"/>
  <c r="AD122" i="19"/>
  <c r="AE122" i="19"/>
  <c r="AF122" i="19"/>
  <c r="D123" i="19"/>
  <c r="E123" i="19"/>
  <c r="F123" i="19"/>
  <c r="G123" i="19"/>
  <c r="H123" i="19"/>
  <c r="I123" i="19"/>
  <c r="J123" i="19"/>
  <c r="K123" i="19"/>
  <c r="L123" i="19"/>
  <c r="M123" i="19"/>
  <c r="N123" i="19"/>
  <c r="O123" i="19" s="1"/>
  <c r="P123" i="19"/>
  <c r="Q123" i="19" s="1"/>
  <c r="R123" i="19"/>
  <c r="S123" i="19" s="1"/>
  <c r="T123" i="19"/>
  <c r="U123" i="19" s="1"/>
  <c r="V123" i="19"/>
  <c r="W123" i="19" s="1"/>
  <c r="X123" i="19"/>
  <c r="Y123" i="19" s="1"/>
  <c r="Z123" i="19"/>
  <c r="AA123" i="19"/>
  <c r="AB123" i="19"/>
  <c r="AC123" i="19"/>
  <c r="AD123" i="19"/>
  <c r="AE123" i="19"/>
  <c r="AF123" i="19"/>
  <c r="D124" i="19"/>
  <c r="E124" i="19"/>
  <c r="F124" i="19"/>
  <c r="G124" i="19"/>
  <c r="H124" i="19"/>
  <c r="I124" i="19"/>
  <c r="J124" i="19"/>
  <c r="K124" i="19"/>
  <c r="L124" i="19"/>
  <c r="M124" i="19"/>
  <c r="N124" i="19"/>
  <c r="O124" i="19" s="1"/>
  <c r="P124" i="19"/>
  <c r="Q124" i="19" s="1"/>
  <c r="R124" i="19"/>
  <c r="S124" i="19" s="1"/>
  <c r="T124" i="19"/>
  <c r="U124" i="19" s="1"/>
  <c r="V124" i="19"/>
  <c r="W124" i="19" s="1"/>
  <c r="X124" i="19"/>
  <c r="Y124" i="19" s="1"/>
  <c r="Z124" i="19"/>
  <c r="AA124" i="19"/>
  <c r="AB124" i="19"/>
  <c r="AC124" i="19"/>
  <c r="AD124" i="19"/>
  <c r="AE124" i="19"/>
  <c r="AF124" i="19"/>
  <c r="D125" i="19"/>
  <c r="E125" i="19"/>
  <c r="F125" i="19"/>
  <c r="G125" i="19"/>
  <c r="H125" i="19"/>
  <c r="I125" i="19"/>
  <c r="J125" i="19"/>
  <c r="K125" i="19"/>
  <c r="L125" i="19"/>
  <c r="M125" i="19"/>
  <c r="N125" i="19"/>
  <c r="O125" i="19" s="1"/>
  <c r="P125" i="19"/>
  <c r="Q125" i="19" s="1"/>
  <c r="R125" i="19"/>
  <c r="S125" i="19" s="1"/>
  <c r="T125" i="19"/>
  <c r="U125" i="19" s="1"/>
  <c r="V125" i="19"/>
  <c r="W125" i="19" s="1"/>
  <c r="X125" i="19"/>
  <c r="Y125" i="19" s="1"/>
  <c r="Z125" i="19"/>
  <c r="AA125" i="19"/>
  <c r="AB125" i="19"/>
  <c r="AC125" i="19"/>
  <c r="AD125" i="19"/>
  <c r="AE125" i="19"/>
  <c r="AF125" i="19"/>
  <c r="D126" i="19"/>
  <c r="E126" i="19"/>
  <c r="F126" i="19"/>
  <c r="G126" i="19"/>
  <c r="H126" i="19"/>
  <c r="I126" i="19"/>
  <c r="J126" i="19"/>
  <c r="K126" i="19"/>
  <c r="L126" i="19"/>
  <c r="M126" i="19"/>
  <c r="N126" i="19"/>
  <c r="O126" i="19" s="1"/>
  <c r="P126" i="19"/>
  <c r="Q126" i="19" s="1"/>
  <c r="R126" i="19"/>
  <c r="S126" i="19" s="1"/>
  <c r="T126" i="19"/>
  <c r="U126" i="19" s="1"/>
  <c r="V126" i="19"/>
  <c r="W126" i="19" s="1"/>
  <c r="X126" i="19"/>
  <c r="Y126" i="19" s="1"/>
  <c r="Z126" i="19"/>
  <c r="AA126" i="19"/>
  <c r="AB126" i="19"/>
  <c r="AC126" i="19"/>
  <c r="AD126" i="19"/>
  <c r="AE126" i="19"/>
  <c r="AF126" i="19"/>
  <c r="D127" i="19"/>
  <c r="E127" i="19"/>
  <c r="F127" i="19"/>
  <c r="G127" i="19"/>
  <c r="H127" i="19"/>
  <c r="I127" i="19"/>
  <c r="J127" i="19"/>
  <c r="K127" i="19"/>
  <c r="L127" i="19"/>
  <c r="M127" i="19"/>
  <c r="N127" i="19"/>
  <c r="O127" i="19" s="1"/>
  <c r="P127" i="19"/>
  <c r="Q127" i="19" s="1"/>
  <c r="R127" i="19"/>
  <c r="S127" i="19" s="1"/>
  <c r="T127" i="19"/>
  <c r="U127" i="19" s="1"/>
  <c r="V127" i="19"/>
  <c r="W127" i="19" s="1"/>
  <c r="X127" i="19"/>
  <c r="Y127" i="19" s="1"/>
  <c r="Z127" i="19"/>
  <c r="AA127" i="19"/>
  <c r="AB127" i="19"/>
  <c r="AC127" i="19"/>
  <c r="AD127" i="19"/>
  <c r="AE127" i="19"/>
  <c r="AF127" i="19"/>
  <c r="I97" i="19"/>
  <c r="AG97" i="19"/>
  <c r="AF96" i="19"/>
  <c r="AE96" i="19"/>
  <c r="AD96" i="19"/>
  <c r="AC96" i="19"/>
  <c r="AB96" i="19"/>
  <c r="AA96" i="19"/>
  <c r="Z96" i="19"/>
  <c r="X96" i="19"/>
  <c r="Y96" i="19" s="1"/>
  <c r="V96" i="19"/>
  <c r="W96" i="19" s="1"/>
  <c r="T96" i="19"/>
  <c r="U96" i="19" s="1"/>
  <c r="R96" i="19"/>
  <c r="S96" i="19" s="1"/>
  <c r="P96" i="19"/>
  <c r="Q96" i="19" s="1"/>
  <c r="N96" i="19"/>
  <c r="O96" i="19" s="1"/>
  <c r="M96" i="19"/>
  <c r="L96" i="19"/>
  <c r="K96" i="19"/>
  <c r="J96" i="19"/>
  <c r="I96" i="19"/>
  <c r="H96" i="19"/>
  <c r="G96" i="19"/>
  <c r="F96" i="19"/>
  <c r="E96" i="19"/>
  <c r="D96" i="19"/>
  <c r="AF95" i="19"/>
  <c r="AE95" i="19"/>
  <c r="AG95" i="19" s="1"/>
  <c r="AD95" i="19"/>
  <c r="AC95" i="19"/>
  <c r="AB95" i="19"/>
  <c r="AA95" i="19"/>
  <c r="Z95" i="19"/>
  <c r="X95" i="19"/>
  <c r="Y95" i="19" s="1"/>
  <c r="V95" i="19"/>
  <c r="W95" i="19" s="1"/>
  <c r="T95" i="19"/>
  <c r="U95" i="19" s="1"/>
  <c r="R95" i="19"/>
  <c r="S95" i="19" s="1"/>
  <c r="P95" i="19"/>
  <c r="Q95" i="19" s="1"/>
  <c r="N95" i="19"/>
  <c r="O95" i="19" s="1"/>
  <c r="M95" i="19"/>
  <c r="L95" i="19"/>
  <c r="K95" i="19"/>
  <c r="J95" i="19"/>
  <c r="I95" i="19"/>
  <c r="H95" i="19"/>
  <c r="G95" i="19"/>
  <c r="F95" i="19"/>
  <c r="E95" i="19"/>
  <c r="D95" i="19"/>
  <c r="AF94" i="19"/>
  <c r="AE94" i="19"/>
  <c r="AG94" i="19" s="1"/>
  <c r="AD94" i="19"/>
  <c r="AC94" i="19"/>
  <c r="AB94" i="19"/>
  <c r="AA94" i="19"/>
  <c r="Z94" i="19"/>
  <c r="X94" i="19"/>
  <c r="Y94" i="19" s="1"/>
  <c r="V94" i="19"/>
  <c r="W94" i="19" s="1"/>
  <c r="T94" i="19"/>
  <c r="U94" i="19" s="1"/>
  <c r="R94" i="19"/>
  <c r="S94" i="19" s="1"/>
  <c r="P94" i="19"/>
  <c r="Q94" i="19" s="1"/>
  <c r="N94" i="19"/>
  <c r="O94" i="19" s="1"/>
  <c r="M94" i="19"/>
  <c r="L94" i="19"/>
  <c r="K94" i="19"/>
  <c r="J94" i="19"/>
  <c r="I94" i="19"/>
  <c r="H94" i="19"/>
  <c r="G94" i="19"/>
  <c r="F94" i="19"/>
  <c r="E94" i="19"/>
  <c r="D94" i="19"/>
  <c r="AF93" i="19"/>
  <c r="AE93" i="19"/>
  <c r="AG93" i="19" s="1"/>
  <c r="AD93" i="19"/>
  <c r="AC93" i="19"/>
  <c r="AB93" i="19"/>
  <c r="AA93" i="19"/>
  <c r="Z93" i="19"/>
  <c r="X93" i="19"/>
  <c r="Y93" i="19" s="1"/>
  <c r="V93" i="19"/>
  <c r="W93" i="19" s="1"/>
  <c r="T93" i="19"/>
  <c r="U93" i="19" s="1"/>
  <c r="R93" i="19"/>
  <c r="S93" i="19" s="1"/>
  <c r="P93" i="19"/>
  <c r="Q93" i="19" s="1"/>
  <c r="N93" i="19"/>
  <c r="O93" i="19" s="1"/>
  <c r="M93" i="19"/>
  <c r="L93" i="19"/>
  <c r="K93" i="19"/>
  <c r="J93" i="19"/>
  <c r="I93" i="19"/>
  <c r="H93" i="19"/>
  <c r="G93" i="19"/>
  <c r="F93" i="19"/>
  <c r="E93" i="19"/>
  <c r="D93" i="19"/>
  <c r="AF92" i="19"/>
  <c r="AE92" i="19"/>
  <c r="AG92" i="19" s="1"/>
  <c r="AD92" i="19"/>
  <c r="AC92" i="19"/>
  <c r="AB92" i="19"/>
  <c r="AA92" i="19"/>
  <c r="Z92" i="19"/>
  <c r="X92" i="19"/>
  <c r="Y92" i="19" s="1"/>
  <c r="V92" i="19"/>
  <c r="W92" i="19" s="1"/>
  <c r="T92" i="19"/>
  <c r="U92" i="19" s="1"/>
  <c r="R92" i="19"/>
  <c r="S92" i="19" s="1"/>
  <c r="P92" i="19"/>
  <c r="Q92" i="19" s="1"/>
  <c r="N92" i="19"/>
  <c r="O92" i="19" s="1"/>
  <c r="M92" i="19"/>
  <c r="L92" i="19"/>
  <c r="K92" i="19"/>
  <c r="J92" i="19"/>
  <c r="I92" i="19"/>
  <c r="H92" i="19"/>
  <c r="G92" i="19"/>
  <c r="F92" i="19"/>
  <c r="E92" i="19"/>
  <c r="D92" i="19"/>
  <c r="AF91" i="19"/>
  <c r="AE91" i="19"/>
  <c r="AG91" i="19" s="1"/>
  <c r="AD91" i="19"/>
  <c r="AC91" i="19"/>
  <c r="AB91" i="19"/>
  <c r="AA91" i="19"/>
  <c r="Z91" i="19"/>
  <c r="X91" i="19"/>
  <c r="Y91" i="19" s="1"/>
  <c r="V91" i="19"/>
  <c r="W91" i="19" s="1"/>
  <c r="T91" i="19"/>
  <c r="U91" i="19" s="1"/>
  <c r="R91" i="19"/>
  <c r="S91" i="19" s="1"/>
  <c r="P91" i="19"/>
  <c r="Q91" i="19" s="1"/>
  <c r="N91" i="19"/>
  <c r="O91" i="19" s="1"/>
  <c r="M91" i="19"/>
  <c r="L91" i="19"/>
  <c r="K91" i="19"/>
  <c r="J91" i="19"/>
  <c r="I91" i="19"/>
  <c r="H91" i="19"/>
  <c r="G91" i="19"/>
  <c r="F91" i="19"/>
  <c r="E91" i="19"/>
  <c r="D91" i="19"/>
  <c r="AF90" i="19"/>
  <c r="AE90" i="19"/>
  <c r="AG90" i="19" s="1"/>
  <c r="AD90" i="19"/>
  <c r="AC90" i="19"/>
  <c r="AB90" i="19"/>
  <c r="AA90" i="19"/>
  <c r="Z90" i="19"/>
  <c r="X90" i="19"/>
  <c r="Y90" i="19" s="1"/>
  <c r="V90" i="19"/>
  <c r="W90" i="19" s="1"/>
  <c r="T90" i="19"/>
  <c r="U90" i="19" s="1"/>
  <c r="R90" i="19"/>
  <c r="S90" i="19" s="1"/>
  <c r="P90" i="19"/>
  <c r="Q90" i="19" s="1"/>
  <c r="N90" i="19"/>
  <c r="O90" i="19" s="1"/>
  <c r="M90" i="19"/>
  <c r="L90" i="19"/>
  <c r="K90" i="19"/>
  <c r="J90" i="19"/>
  <c r="I90" i="19"/>
  <c r="H90" i="19"/>
  <c r="G90" i="19"/>
  <c r="F90" i="19"/>
  <c r="E90" i="19"/>
  <c r="D90" i="19"/>
  <c r="AF89" i="19"/>
  <c r="AE89" i="19"/>
  <c r="AG89" i="19" s="1"/>
  <c r="AD89" i="19"/>
  <c r="AC89" i="19"/>
  <c r="AB89" i="19"/>
  <c r="AA89" i="19"/>
  <c r="Z89" i="19"/>
  <c r="X89" i="19"/>
  <c r="Y89" i="19" s="1"/>
  <c r="V89" i="19"/>
  <c r="W89" i="19" s="1"/>
  <c r="T89" i="19"/>
  <c r="U89" i="19" s="1"/>
  <c r="R89" i="19"/>
  <c r="S89" i="19" s="1"/>
  <c r="P89" i="19"/>
  <c r="Q89" i="19" s="1"/>
  <c r="N89" i="19"/>
  <c r="O89" i="19" s="1"/>
  <c r="M89" i="19"/>
  <c r="L89" i="19"/>
  <c r="K89" i="19"/>
  <c r="J89" i="19"/>
  <c r="I89" i="19"/>
  <c r="H89" i="19"/>
  <c r="G89" i="19"/>
  <c r="F89" i="19"/>
  <c r="E89" i="19"/>
  <c r="D89" i="19"/>
  <c r="AF88" i="19"/>
  <c r="AE88" i="19"/>
  <c r="AG88" i="19" s="1"/>
  <c r="AD88" i="19"/>
  <c r="AC88" i="19"/>
  <c r="AB88" i="19"/>
  <c r="AA88" i="19"/>
  <c r="Z88" i="19"/>
  <c r="X88" i="19"/>
  <c r="Y88" i="19" s="1"/>
  <c r="V88" i="19"/>
  <c r="W88" i="19" s="1"/>
  <c r="T88" i="19"/>
  <c r="U88" i="19" s="1"/>
  <c r="R88" i="19"/>
  <c r="S88" i="19" s="1"/>
  <c r="P88" i="19"/>
  <c r="Q88" i="19" s="1"/>
  <c r="N88" i="19"/>
  <c r="O88" i="19" s="1"/>
  <c r="M88" i="19"/>
  <c r="L88" i="19"/>
  <c r="K88" i="19"/>
  <c r="J88" i="19"/>
  <c r="I88" i="19"/>
  <c r="H88" i="19"/>
  <c r="G88" i="19"/>
  <c r="F88" i="19"/>
  <c r="E88" i="19"/>
  <c r="D88" i="19"/>
  <c r="AF87" i="19"/>
  <c r="AE87" i="19"/>
  <c r="AG87" i="19" s="1"/>
  <c r="AD87" i="19"/>
  <c r="AC87" i="19"/>
  <c r="AB87" i="19"/>
  <c r="AA87" i="19"/>
  <c r="Z87" i="19"/>
  <c r="X87" i="19"/>
  <c r="Y87" i="19" s="1"/>
  <c r="V87" i="19"/>
  <c r="W87" i="19" s="1"/>
  <c r="T87" i="19"/>
  <c r="U87" i="19" s="1"/>
  <c r="R87" i="19"/>
  <c r="S87" i="19" s="1"/>
  <c r="P87" i="19"/>
  <c r="Q87" i="19" s="1"/>
  <c r="N87" i="19"/>
  <c r="O87" i="19" s="1"/>
  <c r="M87" i="19"/>
  <c r="L87" i="19"/>
  <c r="K87" i="19"/>
  <c r="J87" i="19"/>
  <c r="I87" i="19"/>
  <c r="H87" i="19"/>
  <c r="G87" i="19"/>
  <c r="F87" i="19"/>
  <c r="E87" i="19"/>
  <c r="D87" i="19"/>
  <c r="AF86" i="19"/>
  <c r="AE86" i="19"/>
  <c r="AG86" i="19" s="1"/>
  <c r="AD86" i="19"/>
  <c r="AC86" i="19"/>
  <c r="AB86" i="19"/>
  <c r="AA86" i="19"/>
  <c r="Z86" i="19"/>
  <c r="X86" i="19"/>
  <c r="Y86" i="19" s="1"/>
  <c r="V86" i="19"/>
  <c r="W86" i="19" s="1"/>
  <c r="T86" i="19"/>
  <c r="U86" i="19" s="1"/>
  <c r="R86" i="19"/>
  <c r="S86" i="19" s="1"/>
  <c r="P86" i="19"/>
  <c r="Q86" i="19" s="1"/>
  <c r="N86" i="19"/>
  <c r="O86" i="19" s="1"/>
  <c r="M86" i="19"/>
  <c r="L86" i="19"/>
  <c r="K86" i="19"/>
  <c r="J86" i="19"/>
  <c r="I86" i="19"/>
  <c r="H86" i="19"/>
  <c r="G86" i="19"/>
  <c r="F86" i="19"/>
  <c r="E86" i="19"/>
  <c r="D86" i="19"/>
  <c r="AF85" i="19"/>
  <c r="AE85" i="19"/>
  <c r="AG85" i="19" s="1"/>
  <c r="AD85" i="19"/>
  <c r="AC85" i="19"/>
  <c r="AB85" i="19"/>
  <c r="AA85" i="19"/>
  <c r="Z85" i="19"/>
  <c r="X85" i="19"/>
  <c r="Y85" i="19" s="1"/>
  <c r="V85" i="19"/>
  <c r="W85" i="19" s="1"/>
  <c r="T85" i="19"/>
  <c r="U85" i="19" s="1"/>
  <c r="R85" i="19"/>
  <c r="S85" i="19" s="1"/>
  <c r="P85" i="19"/>
  <c r="Q85" i="19" s="1"/>
  <c r="N85" i="19"/>
  <c r="O85" i="19" s="1"/>
  <c r="M85" i="19"/>
  <c r="L85" i="19"/>
  <c r="K85" i="19"/>
  <c r="J85" i="19"/>
  <c r="I85" i="19"/>
  <c r="H85" i="19"/>
  <c r="G85" i="19"/>
  <c r="F85" i="19"/>
  <c r="E85" i="19"/>
  <c r="D85" i="19"/>
  <c r="AF84" i="19"/>
  <c r="AE84" i="19"/>
  <c r="AG84" i="19" s="1"/>
  <c r="AD84" i="19"/>
  <c r="AC84" i="19"/>
  <c r="AB84" i="19"/>
  <c r="AA84" i="19"/>
  <c r="Z84" i="19"/>
  <c r="X84" i="19"/>
  <c r="Y84" i="19" s="1"/>
  <c r="V84" i="19"/>
  <c r="W84" i="19" s="1"/>
  <c r="T84" i="19"/>
  <c r="U84" i="19" s="1"/>
  <c r="R84" i="19"/>
  <c r="S84" i="19" s="1"/>
  <c r="P84" i="19"/>
  <c r="Q84" i="19" s="1"/>
  <c r="N84" i="19"/>
  <c r="O84" i="19" s="1"/>
  <c r="M84" i="19"/>
  <c r="L84" i="19"/>
  <c r="K84" i="19"/>
  <c r="J84" i="19"/>
  <c r="I84" i="19"/>
  <c r="H84" i="19"/>
  <c r="G84" i="19"/>
  <c r="F84" i="19"/>
  <c r="E84" i="19"/>
  <c r="D84" i="19"/>
  <c r="AF83" i="19"/>
  <c r="AE83" i="19"/>
  <c r="AG83" i="19" s="1"/>
  <c r="AD83" i="19"/>
  <c r="AC83" i="19"/>
  <c r="AB83" i="19"/>
  <c r="AA83" i="19"/>
  <c r="Z83" i="19"/>
  <c r="X83" i="19"/>
  <c r="Y83" i="19" s="1"/>
  <c r="V83" i="19"/>
  <c r="W83" i="19" s="1"/>
  <c r="T83" i="19"/>
  <c r="U83" i="19" s="1"/>
  <c r="R83" i="19"/>
  <c r="S83" i="19" s="1"/>
  <c r="P83" i="19"/>
  <c r="Q83" i="19" s="1"/>
  <c r="N83" i="19"/>
  <c r="O83" i="19" s="1"/>
  <c r="M83" i="19"/>
  <c r="L83" i="19"/>
  <c r="K83" i="19"/>
  <c r="J83" i="19"/>
  <c r="I83" i="19"/>
  <c r="H83" i="19"/>
  <c r="G83" i="19"/>
  <c r="F83" i="19"/>
  <c r="E83" i="19"/>
  <c r="D83" i="19"/>
  <c r="AF82" i="19"/>
  <c r="AE82" i="19"/>
  <c r="AG82" i="19" s="1"/>
  <c r="AD82" i="19"/>
  <c r="AC82" i="19"/>
  <c r="AB82" i="19"/>
  <c r="AA82" i="19"/>
  <c r="Z82" i="19"/>
  <c r="X82" i="19"/>
  <c r="Y82" i="19" s="1"/>
  <c r="V82" i="19"/>
  <c r="W82" i="19" s="1"/>
  <c r="T82" i="19"/>
  <c r="U82" i="19" s="1"/>
  <c r="R82" i="19"/>
  <c r="S82" i="19" s="1"/>
  <c r="P82" i="19"/>
  <c r="Q82" i="19" s="1"/>
  <c r="N82" i="19"/>
  <c r="O82" i="19" s="1"/>
  <c r="M82" i="19"/>
  <c r="L82" i="19"/>
  <c r="K82" i="19"/>
  <c r="J82" i="19"/>
  <c r="I82" i="19"/>
  <c r="H82" i="19"/>
  <c r="G82" i="19"/>
  <c r="F82" i="19"/>
  <c r="E82" i="19"/>
  <c r="D82" i="19"/>
  <c r="AF81" i="19"/>
  <c r="AE81" i="19"/>
  <c r="AG81" i="19" s="1"/>
  <c r="AD81" i="19"/>
  <c r="AC81" i="19"/>
  <c r="AB81" i="19"/>
  <c r="AA81" i="19"/>
  <c r="Z81" i="19"/>
  <c r="X81" i="19"/>
  <c r="Y81" i="19" s="1"/>
  <c r="V81" i="19"/>
  <c r="W81" i="19" s="1"/>
  <c r="T81" i="19"/>
  <c r="U81" i="19" s="1"/>
  <c r="R81" i="19"/>
  <c r="S81" i="19" s="1"/>
  <c r="P81" i="19"/>
  <c r="Q81" i="19" s="1"/>
  <c r="N81" i="19"/>
  <c r="O81" i="19" s="1"/>
  <c r="M81" i="19"/>
  <c r="L81" i="19"/>
  <c r="K81" i="19"/>
  <c r="J81" i="19"/>
  <c r="I81" i="19"/>
  <c r="H81" i="19"/>
  <c r="G81" i="19"/>
  <c r="F81" i="19"/>
  <c r="E81" i="19"/>
  <c r="D81" i="19"/>
  <c r="AF80" i="19"/>
  <c r="AE80" i="19"/>
  <c r="AG80" i="19" s="1"/>
  <c r="AD80" i="19"/>
  <c r="AC80" i="19"/>
  <c r="AB80" i="19"/>
  <c r="AA80" i="19"/>
  <c r="Z80" i="19"/>
  <c r="X80" i="19"/>
  <c r="Y80" i="19" s="1"/>
  <c r="V80" i="19"/>
  <c r="W80" i="19" s="1"/>
  <c r="T80" i="19"/>
  <c r="U80" i="19" s="1"/>
  <c r="R80" i="19"/>
  <c r="S80" i="19" s="1"/>
  <c r="P80" i="19"/>
  <c r="Q80" i="19" s="1"/>
  <c r="N80" i="19"/>
  <c r="O80" i="19" s="1"/>
  <c r="M80" i="19"/>
  <c r="L80" i="19"/>
  <c r="K80" i="19"/>
  <c r="J80" i="19"/>
  <c r="I80" i="19"/>
  <c r="H80" i="19"/>
  <c r="G80" i="19"/>
  <c r="F80" i="19"/>
  <c r="E80" i="19"/>
  <c r="D80" i="19"/>
  <c r="AF79" i="19"/>
  <c r="AE79" i="19"/>
  <c r="AG79" i="19" s="1"/>
  <c r="AD79" i="19"/>
  <c r="AC79" i="19"/>
  <c r="AB79" i="19"/>
  <c r="AA79" i="19"/>
  <c r="Z79" i="19"/>
  <c r="X79" i="19"/>
  <c r="Y79" i="19" s="1"/>
  <c r="V79" i="19"/>
  <c r="W79" i="19" s="1"/>
  <c r="T79" i="19"/>
  <c r="U79" i="19" s="1"/>
  <c r="R79" i="19"/>
  <c r="S79" i="19" s="1"/>
  <c r="P79" i="19"/>
  <c r="Q79" i="19" s="1"/>
  <c r="N79" i="19"/>
  <c r="O79" i="19" s="1"/>
  <c r="M79" i="19"/>
  <c r="L79" i="19"/>
  <c r="K79" i="19"/>
  <c r="J79" i="19"/>
  <c r="I79" i="19"/>
  <c r="H79" i="19"/>
  <c r="G79" i="19"/>
  <c r="F79" i="19"/>
  <c r="E79" i="19"/>
  <c r="D79" i="19"/>
  <c r="AF78" i="19"/>
  <c r="AE78" i="19"/>
  <c r="AG78" i="19" s="1"/>
  <c r="AD78" i="19"/>
  <c r="AC78" i="19"/>
  <c r="AB78" i="19"/>
  <c r="AA78" i="19"/>
  <c r="Z78" i="19"/>
  <c r="X78" i="19"/>
  <c r="Y78" i="19" s="1"/>
  <c r="V78" i="19"/>
  <c r="W78" i="19" s="1"/>
  <c r="T78" i="19"/>
  <c r="U78" i="19" s="1"/>
  <c r="R78" i="19"/>
  <c r="S78" i="19" s="1"/>
  <c r="P78" i="19"/>
  <c r="Q78" i="19" s="1"/>
  <c r="N78" i="19"/>
  <c r="O78" i="19" s="1"/>
  <c r="M78" i="19"/>
  <c r="L78" i="19"/>
  <c r="K78" i="19"/>
  <c r="J78" i="19"/>
  <c r="I78" i="19"/>
  <c r="H78" i="19"/>
  <c r="G78" i="19"/>
  <c r="F78" i="19"/>
  <c r="E78" i="19"/>
  <c r="D78" i="19"/>
  <c r="AF77" i="19"/>
  <c r="AE77" i="19"/>
  <c r="AG77" i="19" s="1"/>
  <c r="C128" i="19" s="1"/>
  <c r="D128" i="19" s="1"/>
  <c r="AD77" i="19"/>
  <c r="AC77" i="19"/>
  <c r="AB77" i="19"/>
  <c r="AA77" i="19"/>
  <c r="Z77" i="19"/>
  <c r="X77" i="19"/>
  <c r="Y77" i="19" s="1"/>
  <c r="V77" i="19"/>
  <c r="W77" i="19" s="1"/>
  <c r="T77" i="19"/>
  <c r="U77" i="19" s="1"/>
  <c r="R77" i="19"/>
  <c r="S77" i="19" s="1"/>
  <c r="P77" i="19"/>
  <c r="Q77" i="19" s="1"/>
  <c r="N77" i="19"/>
  <c r="O77" i="19" s="1"/>
  <c r="M77" i="19"/>
  <c r="L77" i="19"/>
  <c r="K77" i="19"/>
  <c r="J77" i="19"/>
  <c r="I77" i="19"/>
  <c r="H77" i="19"/>
  <c r="G77" i="19"/>
  <c r="F77" i="19"/>
  <c r="E77" i="19"/>
  <c r="D77" i="19"/>
  <c r="AF76" i="19"/>
  <c r="AE76" i="19"/>
  <c r="AG76" i="19" s="1"/>
  <c r="C118" i="19" s="1"/>
  <c r="E118" i="19" s="1"/>
  <c r="AD76" i="19"/>
  <c r="AC76" i="19"/>
  <c r="AB76" i="19"/>
  <c r="AA76" i="19"/>
  <c r="Z76" i="19"/>
  <c r="X76" i="19"/>
  <c r="Y76" i="19" s="1"/>
  <c r="V76" i="19"/>
  <c r="W76" i="19" s="1"/>
  <c r="T76" i="19"/>
  <c r="U76" i="19" s="1"/>
  <c r="R76" i="19"/>
  <c r="S76" i="19" s="1"/>
  <c r="P76" i="19"/>
  <c r="Q76" i="19" s="1"/>
  <c r="N76" i="19"/>
  <c r="O76" i="19" s="1"/>
  <c r="M76" i="19"/>
  <c r="L76" i="19"/>
  <c r="K76" i="19"/>
  <c r="J76" i="19"/>
  <c r="I76" i="19"/>
  <c r="H76" i="19"/>
  <c r="G76" i="19"/>
  <c r="F76" i="19"/>
  <c r="E76" i="19"/>
  <c r="D76" i="19"/>
  <c r="AF75" i="19"/>
  <c r="AE75" i="19"/>
  <c r="AG75" i="19" s="1"/>
  <c r="C117" i="19" s="1"/>
  <c r="D117" i="19" s="1"/>
  <c r="AD75" i="19"/>
  <c r="AC75" i="19"/>
  <c r="AB75" i="19"/>
  <c r="AA75" i="19"/>
  <c r="Z75" i="19"/>
  <c r="X75" i="19"/>
  <c r="Y75" i="19" s="1"/>
  <c r="V75" i="19"/>
  <c r="W75" i="19" s="1"/>
  <c r="T75" i="19"/>
  <c r="U75" i="19" s="1"/>
  <c r="R75" i="19"/>
  <c r="S75" i="19" s="1"/>
  <c r="P75" i="19"/>
  <c r="Q75" i="19" s="1"/>
  <c r="N75" i="19"/>
  <c r="O75" i="19" s="1"/>
  <c r="M75" i="19"/>
  <c r="L75" i="19"/>
  <c r="K75" i="19"/>
  <c r="J75" i="19"/>
  <c r="I75" i="19"/>
  <c r="H75" i="19"/>
  <c r="G75" i="19"/>
  <c r="F75" i="19"/>
  <c r="E75" i="19"/>
  <c r="D75" i="19"/>
  <c r="AF74" i="19"/>
  <c r="AE74" i="19"/>
  <c r="AG74" i="19" s="1"/>
  <c r="C116" i="19" s="1"/>
  <c r="F116" i="19" s="1"/>
  <c r="AD74" i="19"/>
  <c r="AC74" i="19"/>
  <c r="AB74" i="19"/>
  <c r="AA74" i="19"/>
  <c r="Z74" i="19"/>
  <c r="X74" i="19"/>
  <c r="Y74" i="19" s="1"/>
  <c r="V74" i="19"/>
  <c r="W74" i="19" s="1"/>
  <c r="T74" i="19"/>
  <c r="U74" i="19" s="1"/>
  <c r="R74" i="19"/>
  <c r="S74" i="19" s="1"/>
  <c r="P74" i="19"/>
  <c r="Q74" i="19" s="1"/>
  <c r="N74" i="19"/>
  <c r="O74" i="19" s="1"/>
  <c r="M74" i="19"/>
  <c r="L74" i="19"/>
  <c r="K74" i="19"/>
  <c r="J74" i="19"/>
  <c r="I74" i="19"/>
  <c r="H74" i="19"/>
  <c r="G74" i="19"/>
  <c r="F74" i="19"/>
  <c r="E74" i="19"/>
  <c r="D74" i="19"/>
  <c r="AF73" i="19"/>
  <c r="AE73" i="19"/>
  <c r="AG73" i="19" s="1"/>
  <c r="C115" i="19" s="1"/>
  <c r="E115" i="19" s="1"/>
  <c r="AD73" i="19"/>
  <c r="AC73" i="19"/>
  <c r="AB73" i="19"/>
  <c r="AA73" i="19"/>
  <c r="Z73" i="19"/>
  <c r="X73" i="19"/>
  <c r="Y73" i="19" s="1"/>
  <c r="V73" i="19"/>
  <c r="W73" i="19" s="1"/>
  <c r="T73" i="19"/>
  <c r="U73" i="19" s="1"/>
  <c r="R73" i="19"/>
  <c r="S73" i="19" s="1"/>
  <c r="P73" i="19"/>
  <c r="Q73" i="19" s="1"/>
  <c r="N73" i="19"/>
  <c r="O73" i="19" s="1"/>
  <c r="M73" i="19"/>
  <c r="L73" i="19"/>
  <c r="K73" i="19"/>
  <c r="J73" i="19"/>
  <c r="I73" i="19"/>
  <c r="H73" i="19"/>
  <c r="G73" i="19"/>
  <c r="F73" i="19"/>
  <c r="E73" i="19"/>
  <c r="D73" i="19"/>
  <c r="AF72" i="19"/>
  <c r="AE72" i="19"/>
  <c r="AG72" i="19" s="1"/>
  <c r="C114" i="19" s="1"/>
  <c r="G114" i="19" s="1"/>
  <c r="AD72" i="19"/>
  <c r="AC72" i="19"/>
  <c r="AB72" i="19"/>
  <c r="AA72" i="19"/>
  <c r="Z72" i="19"/>
  <c r="X72" i="19"/>
  <c r="Y72" i="19" s="1"/>
  <c r="V72" i="19"/>
  <c r="W72" i="19" s="1"/>
  <c r="T72" i="19"/>
  <c r="U72" i="19" s="1"/>
  <c r="R72" i="19"/>
  <c r="S72" i="19" s="1"/>
  <c r="P72" i="19"/>
  <c r="Q72" i="19" s="1"/>
  <c r="N72" i="19"/>
  <c r="O72" i="19" s="1"/>
  <c r="M72" i="19"/>
  <c r="L72" i="19"/>
  <c r="K72" i="19"/>
  <c r="J72" i="19"/>
  <c r="I72" i="19"/>
  <c r="H72" i="19"/>
  <c r="G72" i="19"/>
  <c r="F72" i="19"/>
  <c r="E72" i="19"/>
  <c r="D72" i="19"/>
  <c r="B54" i="19"/>
  <c r="AG53" i="19"/>
  <c r="AH53" i="19" s="1"/>
  <c r="B53" i="19"/>
  <c r="C53" i="19" s="1"/>
  <c r="AG52" i="19"/>
  <c r="AH52" i="19" s="1"/>
  <c r="B52" i="19"/>
  <c r="C52" i="19" s="1"/>
  <c r="AG51" i="19"/>
  <c r="AH51" i="19" s="1"/>
  <c r="AG50" i="19"/>
  <c r="AH50" i="19" s="1"/>
  <c r="AJ50" i="19" s="1"/>
  <c r="D50" i="19"/>
  <c r="M49" i="19"/>
  <c r="L49" i="19"/>
  <c r="K49" i="19"/>
  <c r="J49" i="19"/>
  <c r="I49" i="19"/>
  <c r="H49" i="19"/>
  <c r="G49" i="19"/>
  <c r="F49" i="19"/>
  <c r="E49" i="19"/>
  <c r="M48" i="19"/>
  <c r="L48" i="19"/>
  <c r="K48" i="19"/>
  <c r="J48" i="19"/>
  <c r="I48" i="19"/>
  <c r="H48" i="19"/>
  <c r="G48" i="19"/>
  <c r="F48" i="19"/>
  <c r="E48" i="19"/>
  <c r="M47" i="19"/>
  <c r="L47" i="19"/>
  <c r="K47" i="19"/>
  <c r="J47" i="19"/>
  <c r="I47" i="19"/>
  <c r="H47" i="19"/>
  <c r="G47" i="19"/>
  <c r="F47" i="19"/>
  <c r="E47" i="19"/>
  <c r="M46" i="19"/>
  <c r="L46" i="19"/>
  <c r="K46" i="19"/>
  <c r="J46" i="19"/>
  <c r="I46" i="19"/>
  <c r="H46" i="19"/>
  <c r="G46" i="19"/>
  <c r="F46" i="19"/>
  <c r="E46" i="19"/>
  <c r="M45" i="19"/>
  <c r="L45" i="19"/>
  <c r="K45" i="19"/>
  <c r="J45" i="19"/>
  <c r="I45" i="19"/>
  <c r="H45" i="19"/>
  <c r="G45" i="19"/>
  <c r="F45" i="19"/>
  <c r="E45" i="19"/>
  <c r="M44" i="19"/>
  <c r="L44" i="19"/>
  <c r="K44" i="19"/>
  <c r="J44" i="19"/>
  <c r="I44" i="19"/>
  <c r="H44" i="19"/>
  <c r="G44" i="19"/>
  <c r="F44" i="19"/>
  <c r="E44" i="19"/>
  <c r="M43" i="19"/>
  <c r="L43" i="19"/>
  <c r="K43" i="19"/>
  <c r="J43" i="19"/>
  <c r="I43" i="19"/>
  <c r="H43" i="19"/>
  <c r="G43" i="19"/>
  <c r="F43" i="19"/>
  <c r="E43" i="19"/>
  <c r="M42" i="19"/>
  <c r="L42" i="19"/>
  <c r="K42" i="19"/>
  <c r="J42" i="19"/>
  <c r="I42" i="19"/>
  <c r="H42" i="19"/>
  <c r="G42" i="19"/>
  <c r="F42" i="19"/>
  <c r="E42" i="19"/>
  <c r="M41" i="19"/>
  <c r="L41" i="19"/>
  <c r="K41" i="19"/>
  <c r="J41" i="19"/>
  <c r="I41" i="19"/>
  <c r="H41" i="19"/>
  <c r="G41" i="19"/>
  <c r="F41" i="19"/>
  <c r="E41" i="19"/>
  <c r="M40" i="19"/>
  <c r="L40" i="19"/>
  <c r="K40" i="19"/>
  <c r="J40" i="19"/>
  <c r="I40" i="19"/>
  <c r="H40" i="19"/>
  <c r="G40" i="19"/>
  <c r="F40" i="19"/>
  <c r="E40" i="19"/>
  <c r="M39" i="19"/>
  <c r="L39" i="19"/>
  <c r="K39" i="19"/>
  <c r="J39" i="19"/>
  <c r="I39" i="19"/>
  <c r="H39" i="19"/>
  <c r="G39" i="19"/>
  <c r="F39" i="19"/>
  <c r="E39" i="19"/>
  <c r="M38" i="19"/>
  <c r="L38" i="19"/>
  <c r="K38" i="19"/>
  <c r="J38" i="19"/>
  <c r="I38" i="19"/>
  <c r="H38" i="19"/>
  <c r="G38" i="19"/>
  <c r="F38" i="19"/>
  <c r="E38" i="19"/>
  <c r="M37" i="19"/>
  <c r="L37" i="19"/>
  <c r="K37" i="19"/>
  <c r="J37" i="19"/>
  <c r="I37" i="19"/>
  <c r="H37" i="19"/>
  <c r="G37" i="19"/>
  <c r="F37" i="19"/>
  <c r="E37" i="19"/>
  <c r="M36" i="19"/>
  <c r="L36" i="19"/>
  <c r="K36" i="19"/>
  <c r="J36" i="19"/>
  <c r="I36" i="19"/>
  <c r="H36" i="19"/>
  <c r="G36" i="19"/>
  <c r="F36" i="19"/>
  <c r="E36" i="19"/>
  <c r="M35" i="19"/>
  <c r="L35" i="19"/>
  <c r="K35" i="19"/>
  <c r="J35" i="19"/>
  <c r="I35" i="19"/>
  <c r="H35" i="19"/>
  <c r="G35" i="19"/>
  <c r="F35" i="19"/>
  <c r="E35" i="19"/>
  <c r="M34" i="19"/>
  <c r="L34" i="19"/>
  <c r="K34" i="19"/>
  <c r="J34" i="19"/>
  <c r="I34" i="19"/>
  <c r="H34" i="19"/>
  <c r="G34" i="19"/>
  <c r="F34" i="19"/>
  <c r="E34" i="19"/>
  <c r="M33" i="19"/>
  <c r="L33" i="19"/>
  <c r="K33" i="19"/>
  <c r="J33" i="19"/>
  <c r="I33" i="19"/>
  <c r="H33" i="19"/>
  <c r="G33" i="19"/>
  <c r="F33" i="19"/>
  <c r="E33" i="19"/>
  <c r="M32" i="19"/>
  <c r="L32" i="19"/>
  <c r="K32" i="19"/>
  <c r="J32" i="19"/>
  <c r="I32" i="19"/>
  <c r="H32" i="19"/>
  <c r="G32" i="19"/>
  <c r="F32" i="19"/>
  <c r="E32" i="19"/>
  <c r="M31" i="19"/>
  <c r="L31" i="19"/>
  <c r="K31" i="19"/>
  <c r="J31" i="19"/>
  <c r="I31" i="19"/>
  <c r="H31" i="19"/>
  <c r="G31" i="19"/>
  <c r="F31" i="19"/>
  <c r="E31" i="19"/>
  <c r="M30" i="19"/>
  <c r="L30" i="19"/>
  <c r="K30" i="19"/>
  <c r="J30" i="19"/>
  <c r="I30" i="19"/>
  <c r="H30" i="19"/>
  <c r="G30" i="19"/>
  <c r="F30" i="19"/>
  <c r="E30" i="19"/>
  <c r="M29" i="19"/>
  <c r="L29" i="19"/>
  <c r="K29" i="19"/>
  <c r="J29" i="19"/>
  <c r="I29" i="19"/>
  <c r="H29" i="19"/>
  <c r="G29" i="19"/>
  <c r="F29" i="19"/>
  <c r="E29" i="19"/>
  <c r="M28" i="19"/>
  <c r="L28" i="19"/>
  <c r="K28" i="19"/>
  <c r="J28" i="19"/>
  <c r="I28" i="19"/>
  <c r="H28" i="19"/>
  <c r="G28" i="19"/>
  <c r="F28" i="19"/>
  <c r="E28" i="19"/>
  <c r="M27" i="19"/>
  <c r="L27" i="19"/>
  <c r="K27" i="19"/>
  <c r="J27" i="19"/>
  <c r="I27" i="19"/>
  <c r="H27" i="19"/>
  <c r="G27" i="19"/>
  <c r="F27" i="19"/>
  <c r="E27" i="19"/>
  <c r="M26" i="19"/>
  <c r="L26" i="19"/>
  <c r="K26" i="19"/>
  <c r="J26" i="19"/>
  <c r="I26" i="19"/>
  <c r="H26" i="19"/>
  <c r="G26" i="19"/>
  <c r="F26" i="19"/>
  <c r="E26" i="19"/>
  <c r="M25" i="19"/>
  <c r="L25" i="19"/>
  <c r="K25" i="19"/>
  <c r="J25" i="19"/>
  <c r="I25" i="19"/>
  <c r="H25" i="19"/>
  <c r="G25" i="19"/>
  <c r="F25" i="19"/>
  <c r="E25" i="19"/>
  <c r="M24" i="19"/>
  <c r="L24" i="19"/>
  <c r="K24" i="19"/>
  <c r="J24" i="19"/>
  <c r="I24" i="19"/>
  <c r="H24" i="19"/>
  <c r="G24" i="19"/>
  <c r="F24" i="19"/>
  <c r="E24" i="19"/>
  <c r="M23" i="19"/>
  <c r="L23" i="19"/>
  <c r="K23" i="19"/>
  <c r="J23" i="19"/>
  <c r="I23" i="19"/>
  <c r="H23" i="19"/>
  <c r="G23" i="19"/>
  <c r="F23" i="19"/>
  <c r="E23" i="19"/>
  <c r="M22" i="19"/>
  <c r="L22" i="19"/>
  <c r="K22" i="19"/>
  <c r="J22" i="19"/>
  <c r="I22" i="19"/>
  <c r="H22" i="19"/>
  <c r="G22" i="19"/>
  <c r="F22" i="19"/>
  <c r="E22" i="19"/>
  <c r="M21" i="19"/>
  <c r="L21" i="19"/>
  <c r="K21" i="19"/>
  <c r="J21" i="19"/>
  <c r="I21" i="19"/>
  <c r="H21" i="19"/>
  <c r="G21" i="19"/>
  <c r="F21" i="19"/>
  <c r="E21" i="19"/>
  <c r="M20" i="19"/>
  <c r="L20" i="19"/>
  <c r="K20" i="19"/>
  <c r="J20" i="19"/>
  <c r="I20" i="19"/>
  <c r="H20" i="19"/>
  <c r="G20" i="19"/>
  <c r="F20" i="19"/>
  <c r="E20" i="19"/>
  <c r="M19" i="19"/>
  <c r="L19" i="19"/>
  <c r="K19" i="19"/>
  <c r="J19" i="19"/>
  <c r="I19" i="19"/>
  <c r="H19" i="19"/>
  <c r="G19" i="19"/>
  <c r="F19" i="19"/>
  <c r="E19" i="19"/>
  <c r="M18" i="19"/>
  <c r="L18" i="19"/>
  <c r="K18" i="19"/>
  <c r="J18" i="19"/>
  <c r="I18" i="19"/>
  <c r="H18" i="19"/>
  <c r="G18" i="19"/>
  <c r="F18" i="19"/>
  <c r="E18" i="19"/>
  <c r="M17" i="19"/>
  <c r="L17" i="19"/>
  <c r="K17" i="19"/>
  <c r="J17" i="19"/>
  <c r="I17" i="19"/>
  <c r="H17" i="19"/>
  <c r="G17" i="19"/>
  <c r="F17" i="19"/>
  <c r="E17" i="19"/>
  <c r="M16" i="19"/>
  <c r="L16" i="19"/>
  <c r="K16" i="19"/>
  <c r="J16" i="19"/>
  <c r="I16" i="19"/>
  <c r="H16" i="19"/>
  <c r="G16" i="19"/>
  <c r="F16" i="19"/>
  <c r="E16" i="19"/>
  <c r="M15" i="19"/>
  <c r="L15" i="19"/>
  <c r="K15" i="19"/>
  <c r="J15" i="19"/>
  <c r="I15" i="19"/>
  <c r="H15" i="19"/>
  <c r="G15" i="19"/>
  <c r="F15" i="19"/>
  <c r="E15" i="19"/>
  <c r="M14" i="19"/>
  <c r="L14" i="19"/>
  <c r="K14" i="19"/>
  <c r="J14" i="19"/>
  <c r="I14" i="19"/>
  <c r="H14" i="19"/>
  <c r="G14" i="19"/>
  <c r="F14" i="19"/>
  <c r="E14" i="19"/>
  <c r="M13" i="19"/>
  <c r="L13" i="19"/>
  <c r="K13" i="19"/>
  <c r="J13" i="19"/>
  <c r="I13" i="19"/>
  <c r="H13" i="19"/>
  <c r="G13" i="19"/>
  <c r="F13" i="19"/>
  <c r="E13" i="19"/>
  <c r="M12" i="19"/>
  <c r="L12" i="19"/>
  <c r="K12" i="19"/>
  <c r="J12" i="19"/>
  <c r="I12" i="19"/>
  <c r="H12" i="19"/>
  <c r="G12" i="19"/>
  <c r="F12" i="19"/>
  <c r="E12" i="19"/>
  <c r="M11" i="19"/>
  <c r="L11" i="19"/>
  <c r="K11" i="19"/>
  <c r="J11" i="19"/>
  <c r="I11" i="19"/>
  <c r="H11" i="19"/>
  <c r="G11" i="19"/>
  <c r="F11" i="19"/>
  <c r="E11" i="19"/>
  <c r="M10" i="19"/>
  <c r="L10" i="19"/>
  <c r="K10" i="19"/>
  <c r="J10" i="19"/>
  <c r="I10" i="19"/>
  <c r="H10" i="19"/>
  <c r="G10" i="19"/>
  <c r="F10" i="19"/>
  <c r="E10" i="19"/>
  <c r="M9" i="19"/>
  <c r="L9" i="19"/>
  <c r="K9" i="19"/>
  <c r="J9" i="19"/>
  <c r="I9" i="19"/>
  <c r="H9" i="19"/>
  <c r="G9" i="19"/>
  <c r="F9" i="19"/>
  <c r="E9" i="19"/>
  <c r="M8" i="19"/>
  <c r="L8" i="19"/>
  <c r="K8" i="19"/>
  <c r="J8" i="19"/>
  <c r="I8" i="19"/>
  <c r="H8" i="19"/>
  <c r="G8" i="19"/>
  <c r="F8" i="19"/>
  <c r="E8" i="19"/>
  <c r="M7" i="19"/>
  <c r="L7" i="19"/>
  <c r="K7" i="19"/>
  <c r="J7" i="19"/>
  <c r="I7" i="19"/>
  <c r="H7" i="19"/>
  <c r="G7" i="19"/>
  <c r="F7" i="19"/>
  <c r="AE6" i="19"/>
  <c r="X3" i="19"/>
  <c r="V3" i="19"/>
  <c r="T3" i="19"/>
  <c r="R3" i="19"/>
  <c r="P3" i="19"/>
  <c r="N3" i="19"/>
  <c r="B3" i="19"/>
  <c r="B2" i="19"/>
  <c r="N55" i="18"/>
  <c r="D96" i="18"/>
  <c r="E96" i="18"/>
  <c r="F96" i="18"/>
  <c r="G96" i="18"/>
  <c r="H96" i="18"/>
  <c r="I96" i="18"/>
  <c r="J96" i="18"/>
  <c r="K96" i="18"/>
  <c r="L96" i="18"/>
  <c r="M96" i="18"/>
  <c r="N96" i="18"/>
  <c r="O96" i="18" s="1"/>
  <c r="P96" i="18"/>
  <c r="Q96" i="18" s="1"/>
  <c r="R96" i="18"/>
  <c r="S96" i="18" s="1"/>
  <c r="T96" i="18"/>
  <c r="U96" i="18" s="1"/>
  <c r="V96" i="18"/>
  <c r="W96" i="18" s="1"/>
  <c r="X96" i="18"/>
  <c r="Y96" i="18" s="1"/>
  <c r="Z96" i="18"/>
  <c r="AA96" i="18"/>
  <c r="AB96" i="18"/>
  <c r="AC96" i="18"/>
  <c r="AD96" i="18"/>
  <c r="AE96" i="18"/>
  <c r="AF96" i="18"/>
  <c r="D72" i="18"/>
  <c r="E72" i="18"/>
  <c r="F72" i="18"/>
  <c r="G72" i="18"/>
  <c r="H72" i="18"/>
  <c r="I72" i="18"/>
  <c r="J72" i="18"/>
  <c r="K72" i="18"/>
  <c r="L72" i="18"/>
  <c r="M72" i="18"/>
  <c r="N72" i="18"/>
  <c r="O72" i="18" s="1"/>
  <c r="P72" i="18"/>
  <c r="Q72" i="18" s="1"/>
  <c r="R72" i="18"/>
  <c r="S72" i="18" s="1"/>
  <c r="T72" i="18"/>
  <c r="U72" i="18" s="1"/>
  <c r="V72" i="18"/>
  <c r="W72" i="18" s="1"/>
  <c r="X72" i="18"/>
  <c r="Y72" i="18" s="1"/>
  <c r="Z72" i="18"/>
  <c r="AA72" i="18"/>
  <c r="AB72" i="18"/>
  <c r="AC72" i="18"/>
  <c r="AD72" i="18"/>
  <c r="AE72" i="18"/>
  <c r="AG72" i="18" s="1"/>
  <c r="AF72" i="18"/>
  <c r="D73" i="18"/>
  <c r="E73" i="18"/>
  <c r="F73" i="18"/>
  <c r="G73" i="18"/>
  <c r="H73" i="18"/>
  <c r="I73" i="18"/>
  <c r="J73" i="18"/>
  <c r="K73" i="18"/>
  <c r="L73" i="18"/>
  <c r="M73" i="18"/>
  <c r="N73" i="18"/>
  <c r="O73" i="18" s="1"/>
  <c r="P73" i="18"/>
  <c r="Q73" i="18" s="1"/>
  <c r="R73" i="18"/>
  <c r="S73" i="18" s="1"/>
  <c r="T73" i="18"/>
  <c r="U73" i="18" s="1"/>
  <c r="V73" i="18"/>
  <c r="W73" i="18" s="1"/>
  <c r="X73" i="18"/>
  <c r="Y73" i="18" s="1"/>
  <c r="Z73" i="18"/>
  <c r="AA73" i="18"/>
  <c r="AB73" i="18"/>
  <c r="AC73" i="18"/>
  <c r="AD73" i="18"/>
  <c r="AE73" i="18"/>
  <c r="AG73" i="18" s="1"/>
  <c r="AF73" i="18"/>
  <c r="D74" i="18"/>
  <c r="E74" i="18"/>
  <c r="F74" i="18"/>
  <c r="G74" i="18"/>
  <c r="H74" i="18"/>
  <c r="I74" i="18"/>
  <c r="J74" i="18"/>
  <c r="K74" i="18"/>
  <c r="L74" i="18"/>
  <c r="M74" i="18"/>
  <c r="N74" i="18"/>
  <c r="O74" i="18" s="1"/>
  <c r="P74" i="18"/>
  <c r="Q74" i="18" s="1"/>
  <c r="R74" i="18"/>
  <c r="S74" i="18" s="1"/>
  <c r="T74" i="18"/>
  <c r="U74" i="18" s="1"/>
  <c r="V74" i="18"/>
  <c r="W74" i="18" s="1"/>
  <c r="X74" i="18"/>
  <c r="Y74" i="18" s="1"/>
  <c r="Z74" i="18"/>
  <c r="AA74" i="18"/>
  <c r="AB74" i="18"/>
  <c r="AC74" i="18"/>
  <c r="AD74" i="18"/>
  <c r="AE74" i="18"/>
  <c r="AG74" i="18" s="1"/>
  <c r="AF74" i="18"/>
  <c r="D75" i="18"/>
  <c r="E75" i="18"/>
  <c r="F75" i="18"/>
  <c r="G75" i="18"/>
  <c r="H75" i="18"/>
  <c r="I75" i="18"/>
  <c r="J75" i="18"/>
  <c r="K75" i="18"/>
  <c r="L75" i="18"/>
  <c r="M75" i="18"/>
  <c r="N75" i="18"/>
  <c r="O75" i="18" s="1"/>
  <c r="P75" i="18"/>
  <c r="Q75" i="18" s="1"/>
  <c r="R75" i="18"/>
  <c r="S75" i="18" s="1"/>
  <c r="T75" i="18"/>
  <c r="U75" i="18" s="1"/>
  <c r="V75" i="18"/>
  <c r="W75" i="18" s="1"/>
  <c r="X75" i="18"/>
  <c r="Y75" i="18" s="1"/>
  <c r="Z75" i="18"/>
  <c r="AA75" i="18"/>
  <c r="AB75" i="18"/>
  <c r="AC75" i="18"/>
  <c r="AD75" i="18"/>
  <c r="AE75" i="18"/>
  <c r="AG75" i="18" s="1"/>
  <c r="AF75" i="18"/>
  <c r="D76" i="18"/>
  <c r="E76" i="18"/>
  <c r="F76" i="18"/>
  <c r="G76" i="18"/>
  <c r="H76" i="18"/>
  <c r="I76" i="18"/>
  <c r="J76" i="18"/>
  <c r="K76" i="18"/>
  <c r="L76" i="18"/>
  <c r="M76" i="18"/>
  <c r="N76" i="18"/>
  <c r="O76" i="18" s="1"/>
  <c r="P76" i="18"/>
  <c r="Q76" i="18" s="1"/>
  <c r="R76" i="18"/>
  <c r="S76" i="18" s="1"/>
  <c r="T76" i="18"/>
  <c r="U76" i="18" s="1"/>
  <c r="V76" i="18"/>
  <c r="W76" i="18" s="1"/>
  <c r="X76" i="18"/>
  <c r="Y76" i="18" s="1"/>
  <c r="Z76" i="18"/>
  <c r="AA76" i="18"/>
  <c r="AB76" i="18"/>
  <c r="AC76" i="18"/>
  <c r="AD76" i="18"/>
  <c r="AE76" i="18"/>
  <c r="AG76" i="18" s="1"/>
  <c r="AF76" i="18"/>
  <c r="D77" i="18"/>
  <c r="E77" i="18"/>
  <c r="F77" i="18"/>
  <c r="G77" i="18"/>
  <c r="H77" i="18"/>
  <c r="I77" i="18"/>
  <c r="J77" i="18"/>
  <c r="K77" i="18"/>
  <c r="L77" i="18"/>
  <c r="M77" i="18"/>
  <c r="N77" i="18"/>
  <c r="O77" i="18" s="1"/>
  <c r="P77" i="18"/>
  <c r="Q77" i="18" s="1"/>
  <c r="R77" i="18"/>
  <c r="S77" i="18" s="1"/>
  <c r="T77" i="18"/>
  <c r="U77" i="18" s="1"/>
  <c r="V77" i="18"/>
  <c r="W77" i="18" s="1"/>
  <c r="X77" i="18"/>
  <c r="Y77" i="18" s="1"/>
  <c r="Z77" i="18"/>
  <c r="AA77" i="18"/>
  <c r="AB77" i="18"/>
  <c r="AC77" i="18"/>
  <c r="AD77" i="18"/>
  <c r="AE77" i="18"/>
  <c r="AG77" i="18" s="1"/>
  <c r="AF77" i="18"/>
  <c r="D78" i="18"/>
  <c r="E78" i="18"/>
  <c r="F78" i="18"/>
  <c r="G78" i="18"/>
  <c r="H78" i="18"/>
  <c r="I78" i="18"/>
  <c r="J78" i="18"/>
  <c r="K78" i="18"/>
  <c r="L78" i="18"/>
  <c r="M78" i="18"/>
  <c r="N78" i="18"/>
  <c r="O78" i="18" s="1"/>
  <c r="P78" i="18"/>
  <c r="Q78" i="18" s="1"/>
  <c r="R78" i="18"/>
  <c r="S78" i="18" s="1"/>
  <c r="T78" i="18"/>
  <c r="U78" i="18" s="1"/>
  <c r="V78" i="18"/>
  <c r="W78" i="18" s="1"/>
  <c r="X78" i="18"/>
  <c r="Y78" i="18" s="1"/>
  <c r="Z78" i="18"/>
  <c r="AA78" i="18"/>
  <c r="AB78" i="18"/>
  <c r="AC78" i="18"/>
  <c r="AD78" i="18"/>
  <c r="AE78" i="18"/>
  <c r="AG78" i="18" s="1"/>
  <c r="AF78" i="18"/>
  <c r="D79" i="18"/>
  <c r="E79" i="18"/>
  <c r="F79" i="18"/>
  <c r="G79" i="18"/>
  <c r="H79" i="18"/>
  <c r="I79" i="18"/>
  <c r="J79" i="18"/>
  <c r="K79" i="18"/>
  <c r="L79" i="18"/>
  <c r="M79" i="18"/>
  <c r="N79" i="18"/>
  <c r="O79" i="18" s="1"/>
  <c r="P79" i="18"/>
  <c r="Q79" i="18" s="1"/>
  <c r="R79" i="18"/>
  <c r="S79" i="18" s="1"/>
  <c r="T79" i="18"/>
  <c r="U79" i="18" s="1"/>
  <c r="V79" i="18"/>
  <c r="W79" i="18" s="1"/>
  <c r="X79" i="18"/>
  <c r="Y79" i="18" s="1"/>
  <c r="Z79" i="18"/>
  <c r="AA79" i="18"/>
  <c r="AB79" i="18"/>
  <c r="AC79" i="18"/>
  <c r="AD79" i="18"/>
  <c r="AE79" i="18"/>
  <c r="AG79" i="18" s="1"/>
  <c r="AF79" i="18"/>
  <c r="D80" i="18"/>
  <c r="E80" i="18"/>
  <c r="F80" i="18"/>
  <c r="G80" i="18"/>
  <c r="H80" i="18"/>
  <c r="I80" i="18"/>
  <c r="J80" i="18"/>
  <c r="K80" i="18"/>
  <c r="L80" i="18"/>
  <c r="M80" i="18"/>
  <c r="N80" i="18"/>
  <c r="O80" i="18" s="1"/>
  <c r="P80" i="18"/>
  <c r="Q80" i="18" s="1"/>
  <c r="R80" i="18"/>
  <c r="S80" i="18" s="1"/>
  <c r="T80" i="18"/>
  <c r="U80" i="18" s="1"/>
  <c r="V80" i="18"/>
  <c r="W80" i="18" s="1"/>
  <c r="X80" i="18"/>
  <c r="Y80" i="18" s="1"/>
  <c r="Z80" i="18"/>
  <c r="AA80" i="18"/>
  <c r="AB80" i="18"/>
  <c r="AC80" i="18"/>
  <c r="AD80" i="18"/>
  <c r="AE80" i="18"/>
  <c r="AG80" i="18" s="1"/>
  <c r="AF80" i="18"/>
  <c r="D81" i="18"/>
  <c r="E81" i="18"/>
  <c r="F81" i="18"/>
  <c r="G81" i="18"/>
  <c r="H81" i="18"/>
  <c r="I81" i="18"/>
  <c r="J81" i="18"/>
  <c r="K81" i="18"/>
  <c r="L81" i="18"/>
  <c r="M81" i="18"/>
  <c r="N81" i="18"/>
  <c r="O81" i="18" s="1"/>
  <c r="P81" i="18"/>
  <c r="Q81" i="18" s="1"/>
  <c r="R81" i="18"/>
  <c r="S81" i="18" s="1"/>
  <c r="T81" i="18"/>
  <c r="U81" i="18" s="1"/>
  <c r="V81" i="18"/>
  <c r="W81" i="18" s="1"/>
  <c r="X81" i="18"/>
  <c r="Y81" i="18" s="1"/>
  <c r="Z81" i="18"/>
  <c r="AA81" i="18"/>
  <c r="AB81" i="18"/>
  <c r="AC81" i="18"/>
  <c r="AD81" i="18"/>
  <c r="AE81" i="18"/>
  <c r="AG81" i="18" s="1"/>
  <c r="AF81" i="18"/>
  <c r="D82" i="18"/>
  <c r="E82" i="18"/>
  <c r="F82" i="18"/>
  <c r="G82" i="18"/>
  <c r="H82" i="18"/>
  <c r="I82" i="18"/>
  <c r="J82" i="18"/>
  <c r="K82" i="18"/>
  <c r="L82" i="18"/>
  <c r="M82" i="18"/>
  <c r="N82" i="18"/>
  <c r="O82" i="18" s="1"/>
  <c r="P82" i="18"/>
  <c r="Q82" i="18" s="1"/>
  <c r="R82" i="18"/>
  <c r="S82" i="18" s="1"/>
  <c r="T82" i="18"/>
  <c r="U82" i="18" s="1"/>
  <c r="V82" i="18"/>
  <c r="W82" i="18" s="1"/>
  <c r="X82" i="18"/>
  <c r="Y82" i="18" s="1"/>
  <c r="Z82" i="18"/>
  <c r="AA82" i="18"/>
  <c r="AB82" i="18"/>
  <c r="AC82" i="18"/>
  <c r="AD82" i="18"/>
  <c r="AE82" i="18"/>
  <c r="AG82" i="18" s="1"/>
  <c r="AF82" i="18"/>
  <c r="D83" i="18"/>
  <c r="E83" i="18"/>
  <c r="F83" i="18"/>
  <c r="G83" i="18"/>
  <c r="H83" i="18"/>
  <c r="I83" i="18"/>
  <c r="J83" i="18"/>
  <c r="K83" i="18"/>
  <c r="L83" i="18"/>
  <c r="M83" i="18"/>
  <c r="N83" i="18"/>
  <c r="O83" i="18" s="1"/>
  <c r="P83" i="18"/>
  <c r="Q83" i="18" s="1"/>
  <c r="R83" i="18"/>
  <c r="S83" i="18" s="1"/>
  <c r="T83" i="18"/>
  <c r="U83" i="18" s="1"/>
  <c r="V83" i="18"/>
  <c r="W83" i="18" s="1"/>
  <c r="X83" i="18"/>
  <c r="Y83" i="18" s="1"/>
  <c r="Z83" i="18"/>
  <c r="AA83" i="18"/>
  <c r="AB83" i="18"/>
  <c r="AC83" i="18"/>
  <c r="AD83" i="18"/>
  <c r="AE83" i="18"/>
  <c r="AG83" i="18" s="1"/>
  <c r="AF83" i="18"/>
  <c r="D84" i="18"/>
  <c r="E84" i="18"/>
  <c r="F84" i="18"/>
  <c r="G84" i="18"/>
  <c r="H84" i="18"/>
  <c r="I84" i="18"/>
  <c r="J84" i="18"/>
  <c r="K84" i="18"/>
  <c r="L84" i="18"/>
  <c r="M84" i="18"/>
  <c r="N84" i="18"/>
  <c r="O84" i="18" s="1"/>
  <c r="P84" i="18"/>
  <c r="Q84" i="18" s="1"/>
  <c r="R84" i="18"/>
  <c r="S84" i="18" s="1"/>
  <c r="T84" i="18"/>
  <c r="U84" i="18" s="1"/>
  <c r="V84" i="18"/>
  <c r="W84" i="18" s="1"/>
  <c r="X84" i="18"/>
  <c r="Y84" i="18" s="1"/>
  <c r="Z84" i="18"/>
  <c r="AA84" i="18"/>
  <c r="AB84" i="18"/>
  <c r="AC84" i="18"/>
  <c r="AD84" i="18"/>
  <c r="AE84" i="18"/>
  <c r="AG84" i="18" s="1"/>
  <c r="AF84" i="18"/>
  <c r="D85" i="18"/>
  <c r="E85" i="18"/>
  <c r="F85" i="18"/>
  <c r="G85" i="18"/>
  <c r="H85" i="18"/>
  <c r="I85" i="18"/>
  <c r="J85" i="18"/>
  <c r="K85" i="18"/>
  <c r="L85" i="18"/>
  <c r="M85" i="18"/>
  <c r="N85" i="18"/>
  <c r="O85" i="18" s="1"/>
  <c r="P85" i="18"/>
  <c r="Q85" i="18" s="1"/>
  <c r="R85" i="18"/>
  <c r="S85" i="18" s="1"/>
  <c r="T85" i="18"/>
  <c r="U85" i="18" s="1"/>
  <c r="V85" i="18"/>
  <c r="W85" i="18" s="1"/>
  <c r="X85" i="18"/>
  <c r="Y85" i="18" s="1"/>
  <c r="Z85" i="18"/>
  <c r="AA85" i="18"/>
  <c r="AB85" i="18"/>
  <c r="AC85" i="18"/>
  <c r="AD85" i="18"/>
  <c r="AE85" i="18"/>
  <c r="AG85" i="18" s="1"/>
  <c r="AF85" i="18"/>
  <c r="D86" i="18"/>
  <c r="E86" i="18"/>
  <c r="F86" i="18"/>
  <c r="G86" i="18"/>
  <c r="H86" i="18"/>
  <c r="I86" i="18"/>
  <c r="J86" i="18"/>
  <c r="K86" i="18"/>
  <c r="L86" i="18"/>
  <c r="M86" i="18"/>
  <c r="N86" i="18"/>
  <c r="O86" i="18" s="1"/>
  <c r="P86" i="18"/>
  <c r="Q86" i="18" s="1"/>
  <c r="R86" i="18"/>
  <c r="S86" i="18" s="1"/>
  <c r="T86" i="18"/>
  <c r="U86" i="18" s="1"/>
  <c r="V86" i="18"/>
  <c r="W86" i="18" s="1"/>
  <c r="X86" i="18"/>
  <c r="Y86" i="18" s="1"/>
  <c r="Z86" i="18"/>
  <c r="AA86" i="18"/>
  <c r="AB86" i="18"/>
  <c r="AC86" i="18"/>
  <c r="AD86" i="18"/>
  <c r="AE86" i="18"/>
  <c r="AG86" i="18" s="1"/>
  <c r="AF86" i="18"/>
  <c r="D87" i="18"/>
  <c r="E87" i="18"/>
  <c r="F87" i="18"/>
  <c r="G87" i="18"/>
  <c r="H87" i="18"/>
  <c r="I87" i="18"/>
  <c r="J87" i="18"/>
  <c r="K87" i="18"/>
  <c r="L87" i="18"/>
  <c r="M87" i="18"/>
  <c r="N87" i="18"/>
  <c r="O87" i="18" s="1"/>
  <c r="P87" i="18"/>
  <c r="Q87" i="18" s="1"/>
  <c r="R87" i="18"/>
  <c r="S87" i="18" s="1"/>
  <c r="T87" i="18"/>
  <c r="U87" i="18" s="1"/>
  <c r="V87" i="18"/>
  <c r="W87" i="18" s="1"/>
  <c r="X87" i="18"/>
  <c r="Y87" i="18" s="1"/>
  <c r="Z87" i="18"/>
  <c r="AA87" i="18"/>
  <c r="AB87" i="18"/>
  <c r="AC87" i="18"/>
  <c r="AD87" i="18"/>
  <c r="AE87" i="18"/>
  <c r="AG87" i="18" s="1"/>
  <c r="AF87" i="18"/>
  <c r="D88" i="18"/>
  <c r="E88" i="18"/>
  <c r="F88" i="18"/>
  <c r="G88" i="18"/>
  <c r="H88" i="18"/>
  <c r="I88" i="18"/>
  <c r="J88" i="18"/>
  <c r="K88" i="18"/>
  <c r="L88" i="18"/>
  <c r="M88" i="18"/>
  <c r="N88" i="18"/>
  <c r="O88" i="18" s="1"/>
  <c r="P88" i="18"/>
  <c r="Q88" i="18" s="1"/>
  <c r="R88" i="18"/>
  <c r="S88" i="18" s="1"/>
  <c r="T88" i="18"/>
  <c r="U88" i="18" s="1"/>
  <c r="V88" i="18"/>
  <c r="W88" i="18" s="1"/>
  <c r="X88" i="18"/>
  <c r="Y88" i="18" s="1"/>
  <c r="Z88" i="18"/>
  <c r="AA88" i="18"/>
  <c r="AB88" i="18"/>
  <c r="AC88" i="18"/>
  <c r="AD88" i="18"/>
  <c r="AE88" i="18"/>
  <c r="AG88" i="18" s="1"/>
  <c r="AF88" i="18"/>
  <c r="D89" i="18"/>
  <c r="E89" i="18"/>
  <c r="F89" i="18"/>
  <c r="G89" i="18"/>
  <c r="H89" i="18"/>
  <c r="I89" i="18"/>
  <c r="J89" i="18"/>
  <c r="K89" i="18"/>
  <c r="L89" i="18"/>
  <c r="M89" i="18"/>
  <c r="N89" i="18"/>
  <c r="O89" i="18" s="1"/>
  <c r="P89" i="18"/>
  <c r="Q89" i="18" s="1"/>
  <c r="R89" i="18"/>
  <c r="S89" i="18" s="1"/>
  <c r="T89" i="18"/>
  <c r="U89" i="18" s="1"/>
  <c r="V89" i="18"/>
  <c r="W89" i="18" s="1"/>
  <c r="X89" i="18"/>
  <c r="Y89" i="18" s="1"/>
  <c r="Z89" i="18"/>
  <c r="AA89" i="18"/>
  <c r="AB89" i="18"/>
  <c r="AC89" i="18"/>
  <c r="AD89" i="18"/>
  <c r="AE89" i="18"/>
  <c r="AG89" i="18" s="1"/>
  <c r="AF89" i="18"/>
  <c r="D90" i="18"/>
  <c r="E90" i="18"/>
  <c r="F90" i="18"/>
  <c r="G90" i="18"/>
  <c r="H90" i="18"/>
  <c r="I90" i="18"/>
  <c r="J90" i="18"/>
  <c r="K90" i="18"/>
  <c r="L90" i="18"/>
  <c r="M90" i="18"/>
  <c r="N90" i="18"/>
  <c r="O90" i="18" s="1"/>
  <c r="P90" i="18"/>
  <c r="Q90" i="18" s="1"/>
  <c r="R90" i="18"/>
  <c r="S90" i="18" s="1"/>
  <c r="T90" i="18"/>
  <c r="U90" i="18" s="1"/>
  <c r="V90" i="18"/>
  <c r="W90" i="18" s="1"/>
  <c r="X90" i="18"/>
  <c r="Y90" i="18" s="1"/>
  <c r="Z90" i="18"/>
  <c r="AA90" i="18"/>
  <c r="AB90" i="18"/>
  <c r="AC90" i="18"/>
  <c r="AD90" i="18"/>
  <c r="AE90" i="18"/>
  <c r="AG90" i="18" s="1"/>
  <c r="AF90" i="18"/>
  <c r="D91" i="18"/>
  <c r="E91" i="18"/>
  <c r="F91" i="18"/>
  <c r="G91" i="18"/>
  <c r="H91" i="18"/>
  <c r="I91" i="18"/>
  <c r="J91" i="18"/>
  <c r="K91" i="18"/>
  <c r="L91" i="18"/>
  <c r="M91" i="18"/>
  <c r="N91" i="18"/>
  <c r="O91" i="18" s="1"/>
  <c r="P91" i="18"/>
  <c r="Q91" i="18" s="1"/>
  <c r="R91" i="18"/>
  <c r="S91" i="18" s="1"/>
  <c r="T91" i="18"/>
  <c r="U91" i="18" s="1"/>
  <c r="V91" i="18"/>
  <c r="W91" i="18" s="1"/>
  <c r="X91" i="18"/>
  <c r="Y91" i="18" s="1"/>
  <c r="Z91" i="18"/>
  <c r="AA91" i="18"/>
  <c r="AB91" i="18"/>
  <c r="AC91" i="18"/>
  <c r="AD91" i="18"/>
  <c r="AE91" i="18"/>
  <c r="AG91" i="18" s="1"/>
  <c r="AF91" i="18"/>
  <c r="D92" i="18"/>
  <c r="E92" i="18"/>
  <c r="F92" i="18"/>
  <c r="G92" i="18"/>
  <c r="H92" i="18"/>
  <c r="I92" i="18"/>
  <c r="J92" i="18"/>
  <c r="K92" i="18"/>
  <c r="L92" i="18"/>
  <c r="M92" i="18"/>
  <c r="N92" i="18"/>
  <c r="O92" i="18" s="1"/>
  <c r="P92" i="18"/>
  <c r="Q92" i="18" s="1"/>
  <c r="R92" i="18"/>
  <c r="S92" i="18" s="1"/>
  <c r="T92" i="18"/>
  <c r="U92" i="18" s="1"/>
  <c r="V92" i="18"/>
  <c r="W92" i="18" s="1"/>
  <c r="X92" i="18"/>
  <c r="Y92" i="18" s="1"/>
  <c r="Z92" i="18"/>
  <c r="AA92" i="18"/>
  <c r="AB92" i="18"/>
  <c r="AC92" i="18"/>
  <c r="AD92" i="18"/>
  <c r="AE92" i="18"/>
  <c r="AG92" i="18" s="1"/>
  <c r="AF92" i="18"/>
  <c r="D93" i="18"/>
  <c r="E93" i="18"/>
  <c r="F93" i="18"/>
  <c r="G93" i="18"/>
  <c r="H93" i="18"/>
  <c r="I93" i="18"/>
  <c r="J93" i="18"/>
  <c r="K93" i="18"/>
  <c r="L93" i="18"/>
  <c r="M93" i="18"/>
  <c r="N93" i="18"/>
  <c r="O93" i="18" s="1"/>
  <c r="P93" i="18"/>
  <c r="Q93" i="18" s="1"/>
  <c r="R93" i="18"/>
  <c r="S93" i="18" s="1"/>
  <c r="T93" i="18"/>
  <c r="U93" i="18" s="1"/>
  <c r="V93" i="18"/>
  <c r="W93" i="18" s="1"/>
  <c r="X93" i="18"/>
  <c r="Y93" i="18" s="1"/>
  <c r="Z93" i="18"/>
  <c r="AA93" i="18"/>
  <c r="AB93" i="18"/>
  <c r="AC93" i="18"/>
  <c r="AD93" i="18"/>
  <c r="AE93" i="18"/>
  <c r="AG93" i="18" s="1"/>
  <c r="AF93" i="18"/>
  <c r="D94" i="18"/>
  <c r="E94" i="18"/>
  <c r="F94" i="18"/>
  <c r="G94" i="18"/>
  <c r="H94" i="18"/>
  <c r="I94" i="18"/>
  <c r="J94" i="18"/>
  <c r="K94" i="18"/>
  <c r="L94" i="18"/>
  <c r="M94" i="18"/>
  <c r="N94" i="18"/>
  <c r="O94" i="18" s="1"/>
  <c r="P94" i="18"/>
  <c r="Q94" i="18" s="1"/>
  <c r="R94" i="18"/>
  <c r="S94" i="18" s="1"/>
  <c r="T94" i="18"/>
  <c r="U94" i="18" s="1"/>
  <c r="V94" i="18"/>
  <c r="W94" i="18" s="1"/>
  <c r="X94" i="18"/>
  <c r="Y94" i="18" s="1"/>
  <c r="Z94" i="18"/>
  <c r="AA94" i="18"/>
  <c r="AB94" i="18"/>
  <c r="AC94" i="18"/>
  <c r="AD94" i="18"/>
  <c r="AE94" i="18"/>
  <c r="AG94" i="18" s="1"/>
  <c r="AF94" i="18"/>
  <c r="D95" i="18"/>
  <c r="E95" i="18"/>
  <c r="F95" i="18"/>
  <c r="G95" i="18"/>
  <c r="H95" i="18"/>
  <c r="I95" i="18"/>
  <c r="J95" i="18"/>
  <c r="K95" i="18"/>
  <c r="L95" i="18"/>
  <c r="M95" i="18"/>
  <c r="N95" i="18"/>
  <c r="O95" i="18" s="1"/>
  <c r="P95" i="18"/>
  <c r="Q95" i="18" s="1"/>
  <c r="R95" i="18"/>
  <c r="S95" i="18" s="1"/>
  <c r="T95" i="18"/>
  <c r="U95" i="18" s="1"/>
  <c r="V95" i="18"/>
  <c r="W95" i="18" s="1"/>
  <c r="X95" i="18"/>
  <c r="Y95" i="18" s="1"/>
  <c r="Z95" i="18"/>
  <c r="AA95" i="18"/>
  <c r="AB95" i="18"/>
  <c r="AC95" i="18"/>
  <c r="AD95" i="18"/>
  <c r="AE95" i="18"/>
  <c r="AG95" i="18" s="1"/>
  <c r="AF95" i="18"/>
  <c r="B3" i="18"/>
  <c r="I116" i="19" l="1"/>
  <c r="R116" i="19"/>
  <c r="S116" i="19" s="1"/>
  <c r="AE116" i="19"/>
  <c r="K128" i="19"/>
  <c r="AC115" i="19"/>
  <c r="Z128" i="19"/>
  <c r="AB116" i="19"/>
  <c r="H116" i="19"/>
  <c r="G115" i="19"/>
  <c r="P116" i="19"/>
  <c r="Q116" i="19" s="1"/>
  <c r="P115" i="19"/>
  <c r="Q115" i="19" s="1"/>
  <c r="E114" i="19"/>
  <c r="N128" i="19"/>
  <c r="O128" i="19" s="1"/>
  <c r="AD115" i="19"/>
  <c r="I114" i="19"/>
  <c r="X128" i="19"/>
  <c r="Y128" i="19" s="1"/>
  <c r="J128" i="19"/>
  <c r="AD118" i="19"/>
  <c r="G118" i="19"/>
  <c r="AA116" i="19"/>
  <c r="M116" i="19"/>
  <c r="E116" i="19"/>
  <c r="Z115" i="19"/>
  <c r="L115" i="19"/>
  <c r="D115" i="19"/>
  <c r="R114" i="19"/>
  <c r="S114" i="19" s="1"/>
  <c r="K118" i="19"/>
  <c r="X114" i="19"/>
  <c r="Y114" i="19" s="1"/>
  <c r="AC128" i="19"/>
  <c r="F128" i="19"/>
  <c r="P118" i="19"/>
  <c r="Q118" i="19" s="1"/>
  <c r="R115" i="19"/>
  <c r="S115" i="19" s="1"/>
  <c r="H115" i="19"/>
  <c r="AB114" i="19"/>
  <c r="AD128" i="19"/>
  <c r="T128" i="19"/>
  <c r="U128" i="19" s="1"/>
  <c r="G128" i="19"/>
  <c r="Z118" i="19"/>
  <c r="AF116" i="19"/>
  <c r="V116" i="19"/>
  <c r="W116" i="19" s="1"/>
  <c r="L116" i="19"/>
  <c r="D116" i="19"/>
  <c r="X115" i="19"/>
  <c r="Y115" i="19" s="1"/>
  <c r="K115" i="19"/>
  <c r="AF114" i="19"/>
  <c r="M114" i="19"/>
  <c r="AF117" i="19"/>
  <c r="V117" i="19"/>
  <c r="W117" i="19" s="1"/>
  <c r="J117" i="19"/>
  <c r="J114" i="19"/>
  <c r="AF128" i="19"/>
  <c r="AB128" i="19"/>
  <c r="R128" i="19"/>
  <c r="S128" i="19" s="1"/>
  <c r="M128" i="19"/>
  <c r="I128" i="19"/>
  <c r="E128" i="19"/>
  <c r="AC118" i="19"/>
  <c r="T118" i="19"/>
  <c r="U118" i="19" s="1"/>
  <c r="N118" i="19"/>
  <c r="O118" i="19" s="1"/>
  <c r="J118" i="19"/>
  <c r="F118" i="19"/>
  <c r="AE117" i="19"/>
  <c r="AA117" i="19"/>
  <c r="T117" i="19"/>
  <c r="U117" i="19" s="1"/>
  <c r="M117" i="19"/>
  <c r="I117" i="19"/>
  <c r="E117" i="19"/>
  <c r="AD116" i="19"/>
  <c r="Z116" i="19"/>
  <c r="T116" i="19"/>
  <c r="U116" i="19" s="1"/>
  <c r="K116" i="19"/>
  <c r="G116" i="19"/>
  <c r="AF115" i="19"/>
  <c r="AB115" i="19"/>
  <c r="V115" i="19"/>
  <c r="W115" i="19" s="1"/>
  <c r="N115" i="19"/>
  <c r="O115" i="19" s="1"/>
  <c r="J115" i="19"/>
  <c r="F115" i="19"/>
  <c r="AE114" i="19"/>
  <c r="AA114" i="19"/>
  <c r="V114" i="19"/>
  <c r="W114" i="19" s="1"/>
  <c r="L114" i="19"/>
  <c r="H114" i="19"/>
  <c r="D114" i="19"/>
  <c r="AB117" i="19"/>
  <c r="N117" i="19"/>
  <c r="O117" i="19" s="1"/>
  <c r="F117" i="19"/>
  <c r="AE118" i="19"/>
  <c r="AA118" i="19"/>
  <c r="V118" i="19"/>
  <c r="W118" i="19" s="1"/>
  <c r="L118" i="19"/>
  <c r="H118" i="19"/>
  <c r="D118" i="19"/>
  <c r="AC117" i="19"/>
  <c r="X117" i="19"/>
  <c r="Y117" i="19" s="1"/>
  <c r="P117" i="19"/>
  <c r="Q117" i="19" s="1"/>
  <c r="K117" i="19"/>
  <c r="G117" i="19"/>
  <c r="AC114" i="19"/>
  <c r="T114" i="19"/>
  <c r="U114" i="19" s="1"/>
  <c r="N114" i="19"/>
  <c r="O114" i="19" s="1"/>
  <c r="F114" i="19"/>
  <c r="AE128" i="19"/>
  <c r="AA128" i="19"/>
  <c r="V128" i="19"/>
  <c r="W128" i="19" s="1"/>
  <c r="P128" i="19"/>
  <c r="Q128" i="19" s="1"/>
  <c r="L128" i="19"/>
  <c r="H128" i="19"/>
  <c r="AF118" i="19"/>
  <c r="AB118" i="19"/>
  <c r="X118" i="19"/>
  <c r="Y118" i="19" s="1"/>
  <c r="R118" i="19"/>
  <c r="S118" i="19" s="1"/>
  <c r="M118" i="19"/>
  <c r="I118" i="19"/>
  <c r="AD117" i="19"/>
  <c r="Z117" i="19"/>
  <c r="R117" i="19"/>
  <c r="S117" i="19" s="1"/>
  <c r="L117" i="19"/>
  <c r="H117" i="19"/>
  <c r="AC116" i="19"/>
  <c r="X116" i="19"/>
  <c r="Y116" i="19" s="1"/>
  <c r="N116" i="19"/>
  <c r="O116" i="19" s="1"/>
  <c r="J116" i="19"/>
  <c r="AE115" i="19"/>
  <c r="AA115" i="19"/>
  <c r="T115" i="19"/>
  <c r="U115" i="19" s="1"/>
  <c r="M115" i="19"/>
  <c r="I115" i="19"/>
  <c r="AD114" i="19"/>
  <c r="Z114" i="19"/>
  <c r="P114" i="19"/>
  <c r="Q114" i="19" s="1"/>
  <c r="K114" i="19"/>
  <c r="AJ52" i="19"/>
  <c r="AJ53" i="19"/>
  <c r="AJ51" i="19"/>
  <c r="AI50" i="18"/>
  <c r="AI51" i="18"/>
  <c r="AI52" i="18"/>
  <c r="AG50" i="18"/>
  <c r="AG51" i="18"/>
  <c r="AG52" i="18"/>
  <c r="AG53" i="18"/>
  <c r="AH52" i="18" l="1"/>
  <c r="AH53" i="18"/>
  <c r="AH50" i="18"/>
  <c r="AH51" i="18"/>
  <c r="D50" i="18"/>
  <c r="B52" i="18"/>
  <c r="B53" i="18"/>
  <c r="B54" i="18"/>
  <c r="AE6" i="18"/>
  <c r="T3" i="18"/>
  <c r="V3" i="18"/>
  <c r="X3" i="18"/>
  <c r="R3" i="18"/>
  <c r="P3" i="18"/>
  <c r="N3" i="18"/>
  <c r="AJ52" i="18" l="1"/>
  <c r="C52" i="18"/>
  <c r="AJ53" i="18"/>
  <c r="C53" i="18"/>
  <c r="AJ51" i="18"/>
  <c r="C51" i="18"/>
  <c r="AJ50" i="18"/>
  <c r="C50" i="18"/>
  <c r="M49" i="18"/>
  <c r="L49" i="18"/>
  <c r="K49" i="18"/>
  <c r="J49" i="18"/>
  <c r="I49" i="18"/>
  <c r="H49" i="18"/>
  <c r="G49" i="18"/>
  <c r="F49" i="18"/>
  <c r="E49" i="18"/>
  <c r="M48" i="18"/>
  <c r="L48" i="18"/>
  <c r="K48" i="18"/>
  <c r="J48" i="18"/>
  <c r="I48" i="18"/>
  <c r="H48" i="18"/>
  <c r="G48" i="18"/>
  <c r="F48" i="18"/>
  <c r="E48" i="18"/>
  <c r="M47" i="18"/>
  <c r="L47" i="18"/>
  <c r="K47" i="18"/>
  <c r="J47" i="18"/>
  <c r="I47" i="18"/>
  <c r="H47" i="18"/>
  <c r="G47" i="18"/>
  <c r="F47" i="18"/>
  <c r="E47" i="18"/>
  <c r="M46" i="18"/>
  <c r="L46" i="18"/>
  <c r="K46" i="18"/>
  <c r="J46" i="18"/>
  <c r="I46" i="18"/>
  <c r="H46" i="18"/>
  <c r="G46" i="18"/>
  <c r="F46" i="18"/>
  <c r="E46" i="18"/>
  <c r="M45" i="18"/>
  <c r="L45" i="18"/>
  <c r="K45" i="18"/>
  <c r="J45" i="18"/>
  <c r="I45" i="18"/>
  <c r="H45" i="18"/>
  <c r="G45" i="18"/>
  <c r="F45" i="18"/>
  <c r="E45" i="18"/>
  <c r="M44" i="18"/>
  <c r="L44" i="18"/>
  <c r="K44" i="18"/>
  <c r="J44" i="18"/>
  <c r="I44" i="18"/>
  <c r="H44" i="18"/>
  <c r="G44" i="18"/>
  <c r="F44" i="18"/>
  <c r="E44" i="18"/>
  <c r="M43" i="18"/>
  <c r="L43" i="18"/>
  <c r="K43" i="18"/>
  <c r="J43" i="18"/>
  <c r="I43" i="18"/>
  <c r="H43" i="18"/>
  <c r="G43" i="18"/>
  <c r="F43" i="18"/>
  <c r="E43" i="18"/>
  <c r="M42" i="18"/>
  <c r="L42" i="18"/>
  <c r="K42" i="18"/>
  <c r="J42" i="18"/>
  <c r="I42" i="18"/>
  <c r="H42" i="18"/>
  <c r="G42" i="18"/>
  <c r="F42" i="18"/>
  <c r="E42" i="18"/>
  <c r="M41" i="18"/>
  <c r="L41" i="18"/>
  <c r="K41" i="18"/>
  <c r="J41" i="18"/>
  <c r="I41" i="18"/>
  <c r="H41" i="18"/>
  <c r="G41" i="18"/>
  <c r="F41" i="18"/>
  <c r="E41" i="18"/>
  <c r="M40" i="18"/>
  <c r="L40" i="18"/>
  <c r="K40" i="18"/>
  <c r="J40" i="18"/>
  <c r="I40" i="18"/>
  <c r="H40" i="18"/>
  <c r="G40" i="18"/>
  <c r="F40" i="18"/>
  <c r="E40" i="18"/>
  <c r="M39" i="18"/>
  <c r="L39" i="18"/>
  <c r="K39" i="18"/>
  <c r="J39" i="18"/>
  <c r="I39" i="18"/>
  <c r="H39" i="18"/>
  <c r="G39" i="18"/>
  <c r="F39" i="18"/>
  <c r="E39" i="18"/>
  <c r="M38" i="18"/>
  <c r="L38" i="18"/>
  <c r="K38" i="18"/>
  <c r="J38" i="18"/>
  <c r="I38" i="18"/>
  <c r="H38" i="18"/>
  <c r="G38" i="18"/>
  <c r="F38" i="18"/>
  <c r="E38" i="18"/>
  <c r="M37" i="18"/>
  <c r="L37" i="18"/>
  <c r="K37" i="18"/>
  <c r="J37" i="18"/>
  <c r="I37" i="18"/>
  <c r="H37" i="18"/>
  <c r="G37" i="18"/>
  <c r="F37" i="18"/>
  <c r="E37" i="18"/>
  <c r="M36" i="18"/>
  <c r="L36" i="18"/>
  <c r="K36" i="18"/>
  <c r="J36" i="18"/>
  <c r="I36" i="18"/>
  <c r="H36" i="18"/>
  <c r="G36" i="18"/>
  <c r="F36" i="18"/>
  <c r="E36" i="18"/>
  <c r="M35" i="18"/>
  <c r="L35" i="18"/>
  <c r="K35" i="18"/>
  <c r="J35" i="18"/>
  <c r="I35" i="18"/>
  <c r="H35" i="18"/>
  <c r="G35" i="18"/>
  <c r="F35" i="18"/>
  <c r="E35" i="18"/>
  <c r="M34" i="18"/>
  <c r="L34" i="18"/>
  <c r="K34" i="18"/>
  <c r="J34" i="18"/>
  <c r="I34" i="18"/>
  <c r="H34" i="18"/>
  <c r="G34" i="18"/>
  <c r="F34" i="18"/>
  <c r="E34" i="18"/>
  <c r="M33" i="18"/>
  <c r="L33" i="18"/>
  <c r="K33" i="18"/>
  <c r="J33" i="18"/>
  <c r="I33" i="18"/>
  <c r="H33" i="18"/>
  <c r="G33" i="18"/>
  <c r="F33" i="18"/>
  <c r="E33" i="18"/>
  <c r="M32" i="18"/>
  <c r="L32" i="18"/>
  <c r="K32" i="18"/>
  <c r="J32" i="18"/>
  <c r="I32" i="18"/>
  <c r="H32" i="18"/>
  <c r="G32" i="18"/>
  <c r="F32" i="18"/>
  <c r="E32" i="18"/>
  <c r="M31" i="18"/>
  <c r="L31" i="18"/>
  <c r="K31" i="18"/>
  <c r="J31" i="18"/>
  <c r="I31" i="18"/>
  <c r="H31" i="18"/>
  <c r="G31" i="18"/>
  <c r="F31" i="18"/>
  <c r="E31" i="18"/>
  <c r="M30" i="18"/>
  <c r="L30" i="18"/>
  <c r="K30" i="18"/>
  <c r="J30" i="18"/>
  <c r="I30" i="18"/>
  <c r="H30" i="18"/>
  <c r="G30" i="18"/>
  <c r="F30" i="18"/>
  <c r="E30" i="18"/>
  <c r="M29" i="18"/>
  <c r="L29" i="18"/>
  <c r="K29" i="18"/>
  <c r="J29" i="18"/>
  <c r="I29" i="18"/>
  <c r="H29" i="18"/>
  <c r="G29" i="18"/>
  <c r="F29" i="18"/>
  <c r="E29" i="18"/>
  <c r="M28" i="18"/>
  <c r="L28" i="18"/>
  <c r="K28" i="18"/>
  <c r="J28" i="18"/>
  <c r="I28" i="18"/>
  <c r="H28" i="18"/>
  <c r="G28" i="18"/>
  <c r="F28" i="18"/>
  <c r="E28" i="18"/>
  <c r="M27" i="18"/>
  <c r="L27" i="18"/>
  <c r="K27" i="18"/>
  <c r="J27" i="18"/>
  <c r="I27" i="18"/>
  <c r="H27" i="18"/>
  <c r="G27" i="18"/>
  <c r="F27" i="18"/>
  <c r="E27" i="18"/>
  <c r="M26" i="18"/>
  <c r="L26" i="18"/>
  <c r="K26" i="18"/>
  <c r="J26" i="18"/>
  <c r="I26" i="18"/>
  <c r="H26" i="18"/>
  <c r="G26" i="18"/>
  <c r="F26" i="18"/>
  <c r="E26" i="18"/>
  <c r="M25" i="18"/>
  <c r="L25" i="18"/>
  <c r="K25" i="18"/>
  <c r="J25" i="18"/>
  <c r="I25" i="18"/>
  <c r="H25" i="18"/>
  <c r="G25" i="18"/>
  <c r="F25" i="18"/>
  <c r="E25" i="18"/>
  <c r="M24" i="18"/>
  <c r="L24" i="18"/>
  <c r="K24" i="18"/>
  <c r="J24" i="18"/>
  <c r="I24" i="18"/>
  <c r="H24" i="18"/>
  <c r="G24" i="18"/>
  <c r="F24" i="18"/>
  <c r="E24" i="18"/>
  <c r="M23" i="18"/>
  <c r="L23" i="18"/>
  <c r="K23" i="18"/>
  <c r="J23" i="18"/>
  <c r="I23" i="18"/>
  <c r="H23" i="18"/>
  <c r="G23" i="18"/>
  <c r="F23" i="18"/>
  <c r="E23" i="18"/>
  <c r="M22" i="18"/>
  <c r="L22" i="18"/>
  <c r="K22" i="18"/>
  <c r="J22" i="18"/>
  <c r="I22" i="18"/>
  <c r="H22" i="18"/>
  <c r="G22" i="18"/>
  <c r="F22" i="18"/>
  <c r="E22" i="18"/>
  <c r="M21" i="18"/>
  <c r="L21" i="18"/>
  <c r="K21" i="18"/>
  <c r="J21" i="18"/>
  <c r="I21" i="18"/>
  <c r="H21" i="18"/>
  <c r="G21" i="18"/>
  <c r="F21" i="18"/>
  <c r="E21" i="18"/>
  <c r="M20" i="18"/>
  <c r="L20" i="18"/>
  <c r="K20" i="18"/>
  <c r="J20" i="18"/>
  <c r="I20" i="18"/>
  <c r="H20" i="18"/>
  <c r="G20" i="18"/>
  <c r="F20" i="18"/>
  <c r="E20" i="18"/>
  <c r="M19" i="18"/>
  <c r="L19" i="18"/>
  <c r="K19" i="18"/>
  <c r="J19" i="18"/>
  <c r="I19" i="18"/>
  <c r="H19" i="18"/>
  <c r="G19" i="18"/>
  <c r="F19" i="18"/>
  <c r="E19" i="18"/>
  <c r="M18" i="18"/>
  <c r="L18" i="18"/>
  <c r="K18" i="18"/>
  <c r="J18" i="18"/>
  <c r="I18" i="18"/>
  <c r="H18" i="18"/>
  <c r="G18" i="18"/>
  <c r="F18" i="18"/>
  <c r="E18" i="18"/>
  <c r="M17" i="18"/>
  <c r="L17" i="18"/>
  <c r="K17" i="18"/>
  <c r="J17" i="18"/>
  <c r="I17" i="18"/>
  <c r="H17" i="18"/>
  <c r="G17" i="18"/>
  <c r="F17" i="18"/>
  <c r="E17" i="18"/>
  <c r="M16" i="18"/>
  <c r="L16" i="18"/>
  <c r="K16" i="18"/>
  <c r="J16" i="18"/>
  <c r="I16" i="18"/>
  <c r="H16" i="18"/>
  <c r="G16" i="18"/>
  <c r="F16" i="18"/>
  <c r="E16" i="18"/>
  <c r="M15" i="18"/>
  <c r="L15" i="18"/>
  <c r="K15" i="18"/>
  <c r="J15" i="18"/>
  <c r="I15" i="18"/>
  <c r="H15" i="18"/>
  <c r="G15" i="18"/>
  <c r="F15" i="18"/>
  <c r="E15" i="18"/>
  <c r="M14" i="18"/>
  <c r="L14" i="18"/>
  <c r="K14" i="18"/>
  <c r="J14" i="18"/>
  <c r="I14" i="18"/>
  <c r="H14" i="18"/>
  <c r="G14" i="18"/>
  <c r="F14" i="18"/>
  <c r="E14" i="18"/>
  <c r="M13" i="18"/>
  <c r="L13" i="18"/>
  <c r="K13" i="18"/>
  <c r="J13" i="18"/>
  <c r="I13" i="18"/>
  <c r="H13" i="18"/>
  <c r="G13" i="18"/>
  <c r="F13" i="18"/>
  <c r="E13" i="18"/>
  <c r="M12" i="18"/>
  <c r="L12" i="18"/>
  <c r="K12" i="18"/>
  <c r="J12" i="18"/>
  <c r="I12" i="18"/>
  <c r="H12" i="18"/>
  <c r="G12" i="18"/>
  <c r="F12" i="18"/>
  <c r="E12" i="18"/>
  <c r="M11" i="18"/>
  <c r="L11" i="18"/>
  <c r="K11" i="18"/>
  <c r="J11" i="18"/>
  <c r="I11" i="18"/>
  <c r="H11" i="18"/>
  <c r="G11" i="18"/>
  <c r="F11" i="18"/>
  <c r="E11" i="18"/>
  <c r="M10" i="18"/>
  <c r="L10" i="18"/>
  <c r="K10" i="18"/>
  <c r="J10" i="18"/>
  <c r="I10" i="18"/>
  <c r="H10" i="18"/>
  <c r="G10" i="18"/>
  <c r="F10" i="18"/>
  <c r="E10" i="18"/>
  <c r="M9" i="18"/>
  <c r="L9" i="18"/>
  <c r="K9" i="18"/>
  <c r="J9" i="18"/>
  <c r="I9" i="18"/>
  <c r="H9" i="18"/>
  <c r="G9" i="18"/>
  <c r="F9" i="18"/>
  <c r="E9" i="18"/>
  <c r="M8" i="18"/>
  <c r="L8" i="18"/>
  <c r="K8" i="18"/>
  <c r="J8" i="18"/>
  <c r="I8" i="18"/>
  <c r="H8" i="18"/>
  <c r="G8" i="18"/>
  <c r="F8" i="18"/>
  <c r="E8" i="18"/>
  <c r="M7" i="18"/>
  <c r="L7" i="18"/>
  <c r="K7" i="18"/>
  <c r="J7" i="18"/>
  <c r="I7" i="18"/>
  <c r="H7" i="18"/>
  <c r="G7" i="18"/>
  <c r="F7" i="18"/>
  <c r="B2" i="18"/>
  <c r="D7" i="12" l="1"/>
  <c r="D8" i="12"/>
  <c r="B3" i="4" l="1"/>
  <c r="B2" i="4"/>
  <c r="B3" i="3"/>
  <c r="B2" i="3"/>
  <c r="B3" i="16"/>
  <c r="B22" i="16" s="1"/>
  <c r="B2" i="16"/>
  <c r="L3" i="16"/>
  <c r="K3" i="16"/>
  <c r="M9" i="12"/>
  <c r="E9" i="12"/>
  <c r="BZ53" i="15" l="1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C8" i="5"/>
  <c r="AV2" i="15" l="1"/>
  <c r="AD2" i="15"/>
  <c r="AD71" i="15" s="1"/>
  <c r="L2" i="15"/>
  <c r="L71" i="15" s="1"/>
  <c r="N2" i="19" l="1"/>
  <c r="N2" i="18"/>
  <c r="AV71" i="15"/>
  <c r="T2" i="19"/>
  <c r="T2" i="18"/>
  <c r="P2" i="19"/>
  <c r="P2" i="18"/>
  <c r="X2" i="19"/>
  <c r="X2" i="18"/>
  <c r="V2" i="19"/>
  <c r="V2" i="18"/>
  <c r="R2" i="19"/>
  <c r="R2" i="18"/>
  <c r="I39" i="12"/>
  <c r="L39" i="12"/>
  <c r="C38" i="12"/>
  <c r="C37" i="12"/>
  <c r="B3" i="15"/>
  <c r="B2" i="15"/>
  <c r="B3" i="14"/>
  <c r="B2" i="14"/>
  <c r="E39" i="12" l="1"/>
  <c r="D4" i="12"/>
  <c r="D6" i="12"/>
  <c r="B2" i="11"/>
  <c r="B2" i="10"/>
  <c r="B3" i="11"/>
  <c r="B3" i="10"/>
  <c r="B3" i="7"/>
  <c r="B2" i="7"/>
  <c r="B2" i="5"/>
  <c r="B4" i="15"/>
  <c r="L7" i="15" l="1"/>
  <c r="N7" i="15"/>
  <c r="P7" i="15"/>
  <c r="Q7" i="15"/>
  <c r="T7" i="15"/>
  <c r="V7" i="15"/>
  <c r="X7" i="15"/>
  <c r="Y7" i="15"/>
  <c r="AD7" i="15"/>
  <c r="AF7" i="15"/>
  <c r="AH7" i="15"/>
  <c r="AI7" i="15"/>
  <c r="AL7" i="15"/>
  <c r="AN7" i="15"/>
  <c r="AP7" i="15"/>
  <c r="AQ7" i="15"/>
  <c r="AV7" i="15"/>
  <c r="AX7" i="15"/>
  <c r="AZ7" i="15"/>
  <c r="BA7" i="15"/>
  <c r="BD7" i="15"/>
  <c r="BF7" i="15"/>
  <c r="BH7" i="15"/>
  <c r="BI7" i="15"/>
  <c r="L8" i="15"/>
  <c r="N8" i="15"/>
  <c r="P8" i="15"/>
  <c r="Q8" i="15"/>
  <c r="T8" i="15"/>
  <c r="V8" i="15"/>
  <c r="X8" i="15"/>
  <c r="Y8" i="15"/>
  <c r="AD8" i="15"/>
  <c r="AF8" i="15"/>
  <c r="AH8" i="15"/>
  <c r="AI8" i="15"/>
  <c r="AL8" i="15"/>
  <c r="AN8" i="15"/>
  <c r="AP8" i="15"/>
  <c r="AQ8" i="15"/>
  <c r="AV8" i="15"/>
  <c r="AX8" i="15"/>
  <c r="AZ8" i="15"/>
  <c r="BA8" i="15"/>
  <c r="BD8" i="15"/>
  <c r="BF8" i="15"/>
  <c r="BH8" i="15"/>
  <c r="BI8" i="15"/>
  <c r="L9" i="15"/>
  <c r="N9" i="15"/>
  <c r="P9" i="15"/>
  <c r="Q9" i="15"/>
  <c r="T9" i="15"/>
  <c r="V9" i="15"/>
  <c r="X9" i="15"/>
  <c r="Y9" i="15"/>
  <c r="AD9" i="15"/>
  <c r="AF9" i="15"/>
  <c r="AH9" i="15"/>
  <c r="AI9" i="15"/>
  <c r="AL9" i="15"/>
  <c r="AN9" i="15"/>
  <c r="AP9" i="15"/>
  <c r="AQ9" i="15"/>
  <c r="AV9" i="15"/>
  <c r="AX9" i="15"/>
  <c r="AZ9" i="15"/>
  <c r="BA9" i="15"/>
  <c r="BD9" i="15"/>
  <c r="BF9" i="15"/>
  <c r="BH9" i="15"/>
  <c r="BI9" i="15"/>
  <c r="L10" i="15"/>
  <c r="N10" i="15"/>
  <c r="P10" i="15"/>
  <c r="Q10" i="15"/>
  <c r="T10" i="15"/>
  <c r="V10" i="15"/>
  <c r="X10" i="15"/>
  <c r="Y10" i="15"/>
  <c r="AD10" i="15"/>
  <c r="AF10" i="15"/>
  <c r="AH10" i="15"/>
  <c r="AI10" i="15"/>
  <c r="AL10" i="15"/>
  <c r="AN10" i="15"/>
  <c r="AP10" i="15"/>
  <c r="AQ10" i="15"/>
  <c r="AV10" i="15"/>
  <c r="AX10" i="15"/>
  <c r="AZ10" i="15"/>
  <c r="BA10" i="15"/>
  <c r="BD10" i="15"/>
  <c r="BF10" i="15"/>
  <c r="BH10" i="15"/>
  <c r="BI10" i="15"/>
  <c r="L11" i="15"/>
  <c r="N11" i="15"/>
  <c r="P11" i="15"/>
  <c r="Q11" i="15"/>
  <c r="T11" i="15"/>
  <c r="V11" i="15"/>
  <c r="X11" i="15"/>
  <c r="Y11" i="15"/>
  <c r="AD11" i="15"/>
  <c r="AF11" i="15"/>
  <c r="AH11" i="15"/>
  <c r="AI11" i="15"/>
  <c r="AL11" i="15"/>
  <c r="AN11" i="15"/>
  <c r="AP11" i="15"/>
  <c r="AQ11" i="15"/>
  <c r="AV11" i="15"/>
  <c r="AX11" i="15"/>
  <c r="AZ11" i="15"/>
  <c r="BA11" i="15"/>
  <c r="BD11" i="15"/>
  <c r="BF11" i="15"/>
  <c r="BH11" i="15"/>
  <c r="BI11" i="15"/>
  <c r="L12" i="15"/>
  <c r="N12" i="15"/>
  <c r="P12" i="15"/>
  <c r="Q12" i="15"/>
  <c r="T12" i="15"/>
  <c r="V12" i="15"/>
  <c r="X12" i="15"/>
  <c r="Y12" i="15"/>
  <c r="AD12" i="15"/>
  <c r="AF12" i="15"/>
  <c r="AH12" i="15"/>
  <c r="AI12" i="15"/>
  <c r="AL12" i="15"/>
  <c r="AN12" i="15"/>
  <c r="AP12" i="15"/>
  <c r="AQ12" i="15"/>
  <c r="AV12" i="15"/>
  <c r="AX12" i="15"/>
  <c r="AZ12" i="15"/>
  <c r="BA12" i="15"/>
  <c r="BD12" i="15"/>
  <c r="BF12" i="15"/>
  <c r="BH12" i="15"/>
  <c r="BI12" i="15"/>
  <c r="L13" i="15"/>
  <c r="N13" i="15"/>
  <c r="P13" i="15"/>
  <c r="Q13" i="15"/>
  <c r="T13" i="15"/>
  <c r="V13" i="15"/>
  <c r="X13" i="15"/>
  <c r="Y13" i="15"/>
  <c r="AD13" i="15"/>
  <c r="AF13" i="15"/>
  <c r="AH13" i="15"/>
  <c r="AI13" i="15"/>
  <c r="AL13" i="15"/>
  <c r="AN13" i="15"/>
  <c r="AP13" i="15"/>
  <c r="AQ13" i="15"/>
  <c r="AV13" i="15"/>
  <c r="AX13" i="15"/>
  <c r="AZ13" i="15"/>
  <c r="BA13" i="15"/>
  <c r="BD13" i="15"/>
  <c r="BF13" i="15"/>
  <c r="BH13" i="15"/>
  <c r="BI13" i="15"/>
  <c r="L14" i="15"/>
  <c r="N14" i="15"/>
  <c r="P14" i="15"/>
  <c r="Q14" i="15"/>
  <c r="T14" i="15"/>
  <c r="V14" i="15"/>
  <c r="X14" i="15"/>
  <c r="Y14" i="15"/>
  <c r="AD14" i="15"/>
  <c r="AF14" i="15"/>
  <c r="AH14" i="15"/>
  <c r="AI14" i="15"/>
  <c r="AL14" i="15"/>
  <c r="AN14" i="15"/>
  <c r="AP14" i="15"/>
  <c r="AQ14" i="15"/>
  <c r="AV14" i="15"/>
  <c r="AX14" i="15"/>
  <c r="AZ14" i="15"/>
  <c r="BA14" i="15"/>
  <c r="BD14" i="15"/>
  <c r="BF14" i="15"/>
  <c r="BH14" i="15"/>
  <c r="BI14" i="15"/>
  <c r="L15" i="15"/>
  <c r="N15" i="15"/>
  <c r="P15" i="15"/>
  <c r="Q15" i="15"/>
  <c r="T15" i="15"/>
  <c r="V15" i="15"/>
  <c r="X15" i="15"/>
  <c r="Y15" i="15"/>
  <c r="AD15" i="15"/>
  <c r="AF15" i="15"/>
  <c r="AH15" i="15"/>
  <c r="AI15" i="15"/>
  <c r="AL15" i="15"/>
  <c r="AN15" i="15"/>
  <c r="AP15" i="15"/>
  <c r="AQ15" i="15"/>
  <c r="AV15" i="15"/>
  <c r="AX15" i="15"/>
  <c r="AZ15" i="15"/>
  <c r="BA15" i="15"/>
  <c r="BD15" i="15"/>
  <c r="BF15" i="15"/>
  <c r="BH15" i="15"/>
  <c r="BI15" i="15"/>
  <c r="L16" i="15"/>
  <c r="N16" i="15"/>
  <c r="P16" i="15"/>
  <c r="Q16" i="15"/>
  <c r="T16" i="15"/>
  <c r="V16" i="15"/>
  <c r="X16" i="15"/>
  <c r="Y16" i="15"/>
  <c r="AD16" i="15"/>
  <c r="AF16" i="15"/>
  <c r="AH16" i="15"/>
  <c r="AI16" i="15"/>
  <c r="AL16" i="15"/>
  <c r="AN16" i="15"/>
  <c r="AP16" i="15"/>
  <c r="AQ16" i="15"/>
  <c r="AV16" i="15"/>
  <c r="AX16" i="15"/>
  <c r="AZ16" i="15"/>
  <c r="BA16" i="15"/>
  <c r="BD16" i="15"/>
  <c r="BF16" i="15"/>
  <c r="BH16" i="15"/>
  <c r="BI16" i="15"/>
  <c r="L17" i="15"/>
  <c r="N17" i="15"/>
  <c r="P17" i="15"/>
  <c r="Q17" i="15"/>
  <c r="T17" i="15"/>
  <c r="V17" i="15"/>
  <c r="X17" i="15"/>
  <c r="Y17" i="15"/>
  <c r="AD17" i="15"/>
  <c r="AF17" i="15"/>
  <c r="AH17" i="15"/>
  <c r="AI17" i="15"/>
  <c r="AL17" i="15"/>
  <c r="AN17" i="15"/>
  <c r="AP17" i="15"/>
  <c r="AQ17" i="15"/>
  <c r="AV17" i="15"/>
  <c r="AX17" i="15"/>
  <c r="AZ17" i="15"/>
  <c r="BA17" i="15"/>
  <c r="BD17" i="15"/>
  <c r="BF17" i="15"/>
  <c r="BH17" i="15"/>
  <c r="BI17" i="15"/>
  <c r="L18" i="15"/>
  <c r="N18" i="15"/>
  <c r="P18" i="15"/>
  <c r="Q18" i="15"/>
  <c r="T18" i="15"/>
  <c r="V18" i="15"/>
  <c r="X18" i="15"/>
  <c r="Y18" i="15"/>
  <c r="AD18" i="15"/>
  <c r="AF18" i="15"/>
  <c r="AH18" i="15"/>
  <c r="AI18" i="15"/>
  <c r="AL18" i="15"/>
  <c r="AN18" i="15"/>
  <c r="AP18" i="15"/>
  <c r="AQ18" i="15"/>
  <c r="AV18" i="15"/>
  <c r="AX18" i="15"/>
  <c r="AZ18" i="15"/>
  <c r="BA18" i="15"/>
  <c r="BD18" i="15"/>
  <c r="BF18" i="15"/>
  <c r="BH18" i="15"/>
  <c r="BI18" i="15"/>
  <c r="L19" i="15"/>
  <c r="N19" i="15"/>
  <c r="P19" i="15"/>
  <c r="Q19" i="15"/>
  <c r="T19" i="15"/>
  <c r="V19" i="15"/>
  <c r="X19" i="15"/>
  <c r="Y19" i="15"/>
  <c r="AD19" i="15"/>
  <c r="AF19" i="15"/>
  <c r="AH19" i="15"/>
  <c r="AI19" i="15"/>
  <c r="AL19" i="15"/>
  <c r="AN19" i="15"/>
  <c r="AP19" i="15"/>
  <c r="AQ19" i="15"/>
  <c r="AV19" i="15"/>
  <c r="AX19" i="15"/>
  <c r="AZ19" i="15"/>
  <c r="BA19" i="15"/>
  <c r="BD19" i="15"/>
  <c r="BF19" i="15"/>
  <c r="BH19" i="15"/>
  <c r="BI19" i="15"/>
  <c r="L20" i="15"/>
  <c r="N20" i="15"/>
  <c r="P20" i="15"/>
  <c r="Q20" i="15"/>
  <c r="T20" i="15"/>
  <c r="V20" i="15"/>
  <c r="X20" i="15"/>
  <c r="Y20" i="15"/>
  <c r="AD20" i="15"/>
  <c r="AF20" i="15"/>
  <c r="AH20" i="15"/>
  <c r="AI20" i="15"/>
  <c r="AL20" i="15"/>
  <c r="AN20" i="15"/>
  <c r="AP20" i="15"/>
  <c r="AQ20" i="15"/>
  <c r="AV20" i="15"/>
  <c r="AX20" i="15"/>
  <c r="AZ20" i="15"/>
  <c r="BA20" i="15"/>
  <c r="BD20" i="15"/>
  <c r="BF20" i="15"/>
  <c r="BH20" i="15"/>
  <c r="BI20" i="15"/>
  <c r="L21" i="15"/>
  <c r="N21" i="15"/>
  <c r="P21" i="15"/>
  <c r="Q21" i="15"/>
  <c r="T21" i="15"/>
  <c r="V21" i="15"/>
  <c r="X21" i="15"/>
  <c r="Y21" i="15"/>
  <c r="AD21" i="15"/>
  <c r="AF21" i="15"/>
  <c r="AH21" i="15"/>
  <c r="AI21" i="15"/>
  <c r="AL21" i="15"/>
  <c r="AN21" i="15"/>
  <c r="AP21" i="15"/>
  <c r="AQ21" i="15"/>
  <c r="AV21" i="15"/>
  <c r="AX21" i="15"/>
  <c r="AZ21" i="15"/>
  <c r="BA21" i="15"/>
  <c r="BD21" i="15"/>
  <c r="BF21" i="15"/>
  <c r="BH21" i="15"/>
  <c r="BI21" i="15"/>
  <c r="L22" i="15"/>
  <c r="N22" i="15"/>
  <c r="P22" i="15"/>
  <c r="Q22" i="15"/>
  <c r="T22" i="15"/>
  <c r="V22" i="15"/>
  <c r="X22" i="15"/>
  <c r="Y22" i="15"/>
  <c r="AD22" i="15"/>
  <c r="AF22" i="15"/>
  <c r="AH22" i="15"/>
  <c r="AI22" i="15"/>
  <c r="AL22" i="15"/>
  <c r="AN22" i="15"/>
  <c r="AP22" i="15"/>
  <c r="AQ22" i="15"/>
  <c r="AV22" i="15"/>
  <c r="AX22" i="15"/>
  <c r="AZ22" i="15"/>
  <c r="BA22" i="15"/>
  <c r="BD22" i="15"/>
  <c r="BF22" i="15"/>
  <c r="BH22" i="15"/>
  <c r="BI22" i="15"/>
  <c r="L23" i="15"/>
  <c r="N23" i="15"/>
  <c r="P23" i="15"/>
  <c r="Q23" i="15"/>
  <c r="T23" i="15"/>
  <c r="V23" i="15"/>
  <c r="X23" i="15"/>
  <c r="Y23" i="15"/>
  <c r="AD23" i="15"/>
  <c r="AF23" i="15"/>
  <c r="AH23" i="15"/>
  <c r="AI23" i="15"/>
  <c r="AL23" i="15"/>
  <c r="AN23" i="15"/>
  <c r="AP23" i="15"/>
  <c r="AQ23" i="15"/>
  <c r="AV23" i="15"/>
  <c r="AX23" i="15"/>
  <c r="AZ23" i="15"/>
  <c r="BA23" i="15"/>
  <c r="BD23" i="15"/>
  <c r="BF23" i="15"/>
  <c r="BH23" i="15"/>
  <c r="BI23" i="15"/>
  <c r="L24" i="15"/>
  <c r="N24" i="15"/>
  <c r="P24" i="15"/>
  <c r="Q24" i="15"/>
  <c r="T24" i="15"/>
  <c r="V24" i="15"/>
  <c r="X24" i="15"/>
  <c r="Y24" i="15"/>
  <c r="AD24" i="15"/>
  <c r="AF24" i="15"/>
  <c r="AH24" i="15"/>
  <c r="AI24" i="15"/>
  <c r="AL24" i="15"/>
  <c r="AN24" i="15"/>
  <c r="AP24" i="15"/>
  <c r="AQ24" i="15"/>
  <c r="AV24" i="15"/>
  <c r="AX24" i="15"/>
  <c r="AZ24" i="15"/>
  <c r="BA24" i="15"/>
  <c r="BD24" i="15"/>
  <c r="BF24" i="15"/>
  <c r="BH24" i="15"/>
  <c r="BI24" i="15"/>
  <c r="L25" i="15"/>
  <c r="N25" i="15"/>
  <c r="P25" i="15"/>
  <c r="Q25" i="15"/>
  <c r="T25" i="15"/>
  <c r="V25" i="15"/>
  <c r="X25" i="15"/>
  <c r="Y25" i="15"/>
  <c r="AD25" i="15"/>
  <c r="AF25" i="15"/>
  <c r="AH25" i="15"/>
  <c r="AI25" i="15"/>
  <c r="AL25" i="15"/>
  <c r="AN25" i="15"/>
  <c r="AP25" i="15"/>
  <c r="AQ25" i="15"/>
  <c r="AV25" i="15"/>
  <c r="AX25" i="15"/>
  <c r="AZ25" i="15"/>
  <c r="BA25" i="15"/>
  <c r="BD25" i="15"/>
  <c r="BF25" i="15"/>
  <c r="BH25" i="15"/>
  <c r="BI25" i="15"/>
  <c r="L26" i="15"/>
  <c r="N26" i="15"/>
  <c r="P26" i="15"/>
  <c r="Q26" i="15"/>
  <c r="T26" i="15"/>
  <c r="V26" i="15"/>
  <c r="X26" i="15"/>
  <c r="Y26" i="15"/>
  <c r="AD26" i="15"/>
  <c r="AF26" i="15"/>
  <c r="AH26" i="15"/>
  <c r="AI26" i="15"/>
  <c r="AL26" i="15"/>
  <c r="AN26" i="15"/>
  <c r="AP26" i="15"/>
  <c r="AQ26" i="15"/>
  <c r="AV26" i="15"/>
  <c r="AX26" i="15"/>
  <c r="AZ26" i="15"/>
  <c r="BA26" i="15"/>
  <c r="BD26" i="15"/>
  <c r="BF26" i="15"/>
  <c r="BH26" i="15"/>
  <c r="BI26" i="15"/>
  <c r="L27" i="15"/>
  <c r="N27" i="15"/>
  <c r="P27" i="15"/>
  <c r="Q27" i="15"/>
  <c r="T27" i="15"/>
  <c r="V27" i="15"/>
  <c r="X27" i="15"/>
  <c r="Y27" i="15"/>
  <c r="AD27" i="15"/>
  <c r="AF27" i="15"/>
  <c r="AH27" i="15"/>
  <c r="AI27" i="15"/>
  <c r="AL27" i="15"/>
  <c r="AN27" i="15"/>
  <c r="AP27" i="15"/>
  <c r="AQ27" i="15"/>
  <c r="AV27" i="15"/>
  <c r="AX27" i="15"/>
  <c r="AZ27" i="15"/>
  <c r="BA27" i="15"/>
  <c r="BD27" i="15"/>
  <c r="BF27" i="15"/>
  <c r="BH27" i="15"/>
  <c r="BI27" i="15"/>
  <c r="L28" i="15"/>
  <c r="N28" i="15"/>
  <c r="P28" i="15"/>
  <c r="Q28" i="15"/>
  <c r="T28" i="15"/>
  <c r="V28" i="15"/>
  <c r="X28" i="15"/>
  <c r="Y28" i="15"/>
  <c r="AD28" i="15"/>
  <c r="AF28" i="15"/>
  <c r="AH28" i="15"/>
  <c r="AI28" i="15"/>
  <c r="AL28" i="15"/>
  <c r="AN28" i="15"/>
  <c r="AP28" i="15"/>
  <c r="AQ28" i="15"/>
  <c r="AV28" i="15"/>
  <c r="AX28" i="15"/>
  <c r="AZ28" i="15"/>
  <c r="BA28" i="15"/>
  <c r="BD28" i="15"/>
  <c r="BF28" i="15"/>
  <c r="BH28" i="15"/>
  <c r="BI28" i="15"/>
  <c r="L29" i="15"/>
  <c r="N29" i="15"/>
  <c r="P29" i="15"/>
  <c r="Q29" i="15"/>
  <c r="T29" i="15"/>
  <c r="V29" i="15"/>
  <c r="X29" i="15"/>
  <c r="Y29" i="15"/>
  <c r="AD29" i="15"/>
  <c r="AF29" i="15"/>
  <c r="AH29" i="15"/>
  <c r="AI29" i="15"/>
  <c r="AL29" i="15"/>
  <c r="AN29" i="15"/>
  <c r="AP29" i="15"/>
  <c r="AQ29" i="15"/>
  <c r="AV29" i="15"/>
  <c r="AX29" i="15"/>
  <c r="AZ29" i="15"/>
  <c r="BA29" i="15"/>
  <c r="BD29" i="15"/>
  <c r="BF29" i="15"/>
  <c r="BH29" i="15"/>
  <c r="BI29" i="15"/>
  <c r="L30" i="15"/>
  <c r="N30" i="15"/>
  <c r="P30" i="15"/>
  <c r="Q30" i="15"/>
  <c r="T30" i="15"/>
  <c r="V30" i="15"/>
  <c r="X30" i="15"/>
  <c r="Y30" i="15"/>
  <c r="AD30" i="15"/>
  <c r="AF30" i="15"/>
  <c r="AH30" i="15"/>
  <c r="AI30" i="15"/>
  <c r="AL30" i="15"/>
  <c r="AN30" i="15"/>
  <c r="AP30" i="15"/>
  <c r="AQ30" i="15"/>
  <c r="AV30" i="15"/>
  <c r="AX30" i="15"/>
  <c r="AZ30" i="15"/>
  <c r="BA30" i="15"/>
  <c r="BD30" i="15"/>
  <c r="BF30" i="15"/>
  <c r="BH30" i="15"/>
  <c r="BI30" i="15"/>
  <c r="L31" i="15"/>
  <c r="N31" i="15"/>
  <c r="P31" i="15"/>
  <c r="Q31" i="15"/>
  <c r="T31" i="15"/>
  <c r="V31" i="15"/>
  <c r="X31" i="15"/>
  <c r="Y31" i="15"/>
  <c r="AD31" i="15"/>
  <c r="AF31" i="15"/>
  <c r="AH31" i="15"/>
  <c r="AI31" i="15"/>
  <c r="AL31" i="15"/>
  <c r="AN31" i="15"/>
  <c r="AP31" i="15"/>
  <c r="AQ31" i="15"/>
  <c r="AV31" i="15"/>
  <c r="AX31" i="15"/>
  <c r="AZ31" i="15"/>
  <c r="BA31" i="15"/>
  <c r="BD31" i="15"/>
  <c r="BF31" i="15"/>
  <c r="BH31" i="15"/>
  <c r="BI31" i="15"/>
  <c r="L32" i="15"/>
  <c r="N32" i="15"/>
  <c r="P32" i="15"/>
  <c r="Q32" i="15"/>
  <c r="T32" i="15"/>
  <c r="V32" i="15"/>
  <c r="X32" i="15"/>
  <c r="Y32" i="15"/>
  <c r="AD32" i="15"/>
  <c r="AF32" i="15"/>
  <c r="AH32" i="15"/>
  <c r="AI32" i="15"/>
  <c r="AL32" i="15"/>
  <c r="AN32" i="15"/>
  <c r="AP32" i="15"/>
  <c r="AQ32" i="15"/>
  <c r="AV32" i="15"/>
  <c r="AX32" i="15"/>
  <c r="AZ32" i="15"/>
  <c r="BA32" i="15"/>
  <c r="BD32" i="15"/>
  <c r="BF32" i="15"/>
  <c r="BH32" i="15"/>
  <c r="BI32" i="15"/>
  <c r="L33" i="15"/>
  <c r="N33" i="15"/>
  <c r="P33" i="15"/>
  <c r="Q33" i="15"/>
  <c r="T33" i="15"/>
  <c r="V33" i="15"/>
  <c r="X33" i="15"/>
  <c r="Y33" i="15"/>
  <c r="AD33" i="15"/>
  <c r="AF33" i="15"/>
  <c r="AH33" i="15"/>
  <c r="AI33" i="15"/>
  <c r="AL33" i="15"/>
  <c r="AN33" i="15"/>
  <c r="AP33" i="15"/>
  <c r="AQ33" i="15"/>
  <c r="AV33" i="15"/>
  <c r="AX33" i="15"/>
  <c r="AZ33" i="15"/>
  <c r="BA33" i="15"/>
  <c r="BD33" i="15"/>
  <c r="BF33" i="15"/>
  <c r="BH33" i="15"/>
  <c r="BI33" i="15"/>
  <c r="L34" i="15"/>
  <c r="N34" i="15"/>
  <c r="P34" i="15"/>
  <c r="Q34" i="15"/>
  <c r="T34" i="15"/>
  <c r="V34" i="15"/>
  <c r="X34" i="15"/>
  <c r="Y34" i="15"/>
  <c r="AD34" i="15"/>
  <c r="AF34" i="15"/>
  <c r="AH34" i="15"/>
  <c r="AI34" i="15"/>
  <c r="AL34" i="15"/>
  <c r="AN34" i="15"/>
  <c r="AP34" i="15"/>
  <c r="AQ34" i="15"/>
  <c r="AV34" i="15"/>
  <c r="AX34" i="15"/>
  <c r="AZ34" i="15"/>
  <c r="BA34" i="15"/>
  <c r="BD34" i="15"/>
  <c r="BF34" i="15"/>
  <c r="BH34" i="15"/>
  <c r="BI34" i="15"/>
  <c r="L35" i="15"/>
  <c r="N35" i="15"/>
  <c r="P35" i="15"/>
  <c r="Q35" i="15"/>
  <c r="T35" i="15"/>
  <c r="V35" i="15"/>
  <c r="X35" i="15"/>
  <c r="Y35" i="15"/>
  <c r="AD35" i="15"/>
  <c r="AF35" i="15"/>
  <c r="AH35" i="15"/>
  <c r="AI35" i="15"/>
  <c r="AL35" i="15"/>
  <c r="AN35" i="15"/>
  <c r="AP35" i="15"/>
  <c r="AQ35" i="15"/>
  <c r="AV35" i="15"/>
  <c r="AX35" i="15"/>
  <c r="AZ35" i="15"/>
  <c r="BA35" i="15"/>
  <c r="BD35" i="15"/>
  <c r="BF35" i="15"/>
  <c r="BH35" i="15"/>
  <c r="BI35" i="15"/>
  <c r="L36" i="15"/>
  <c r="N36" i="15"/>
  <c r="P36" i="15"/>
  <c r="Q36" i="15"/>
  <c r="T36" i="15"/>
  <c r="V36" i="15"/>
  <c r="X36" i="15"/>
  <c r="Y36" i="15"/>
  <c r="AD36" i="15"/>
  <c r="AF36" i="15"/>
  <c r="AH36" i="15"/>
  <c r="AI36" i="15"/>
  <c r="AL36" i="15"/>
  <c r="AN36" i="15"/>
  <c r="AP36" i="15"/>
  <c r="AQ36" i="15"/>
  <c r="AV36" i="15"/>
  <c r="AX36" i="15"/>
  <c r="AZ36" i="15"/>
  <c r="BA36" i="15"/>
  <c r="BD36" i="15"/>
  <c r="BF36" i="15"/>
  <c r="BH36" i="15"/>
  <c r="BI36" i="15"/>
  <c r="L37" i="15"/>
  <c r="N37" i="15"/>
  <c r="P37" i="15"/>
  <c r="Q37" i="15"/>
  <c r="T37" i="15"/>
  <c r="V37" i="15"/>
  <c r="X37" i="15"/>
  <c r="Y37" i="15"/>
  <c r="AD37" i="15"/>
  <c r="AF37" i="15"/>
  <c r="AH37" i="15"/>
  <c r="AI37" i="15"/>
  <c r="AL37" i="15"/>
  <c r="AN37" i="15"/>
  <c r="AP37" i="15"/>
  <c r="AQ37" i="15"/>
  <c r="AV37" i="15"/>
  <c r="AX37" i="15"/>
  <c r="AZ37" i="15"/>
  <c r="BA37" i="15"/>
  <c r="BD37" i="15"/>
  <c r="BF37" i="15"/>
  <c r="BH37" i="15"/>
  <c r="BI37" i="15"/>
  <c r="L38" i="15"/>
  <c r="N38" i="15"/>
  <c r="P38" i="15"/>
  <c r="Q38" i="15"/>
  <c r="T38" i="15"/>
  <c r="V38" i="15"/>
  <c r="X38" i="15"/>
  <c r="Y38" i="15"/>
  <c r="AD38" i="15"/>
  <c r="AF38" i="15"/>
  <c r="AH38" i="15"/>
  <c r="AI38" i="15"/>
  <c r="AL38" i="15"/>
  <c r="AN38" i="15"/>
  <c r="AP38" i="15"/>
  <c r="AQ38" i="15"/>
  <c r="AV38" i="15"/>
  <c r="AX38" i="15"/>
  <c r="AZ38" i="15"/>
  <c r="BA38" i="15"/>
  <c r="BD38" i="15"/>
  <c r="BF38" i="15"/>
  <c r="BH38" i="15"/>
  <c r="BI38" i="15"/>
  <c r="L39" i="15"/>
  <c r="N39" i="15"/>
  <c r="P39" i="15"/>
  <c r="Q39" i="15"/>
  <c r="T39" i="15"/>
  <c r="V39" i="15"/>
  <c r="X39" i="15"/>
  <c r="Y39" i="15"/>
  <c r="AD39" i="15"/>
  <c r="AF39" i="15"/>
  <c r="AH39" i="15"/>
  <c r="AI39" i="15"/>
  <c r="AL39" i="15"/>
  <c r="AN39" i="15"/>
  <c r="AP39" i="15"/>
  <c r="AQ39" i="15"/>
  <c r="AV39" i="15"/>
  <c r="AX39" i="15"/>
  <c r="AZ39" i="15"/>
  <c r="BA39" i="15"/>
  <c r="BD39" i="15"/>
  <c r="BF39" i="15"/>
  <c r="BH39" i="15"/>
  <c r="BI39" i="15"/>
  <c r="L40" i="15"/>
  <c r="N40" i="15"/>
  <c r="P40" i="15"/>
  <c r="Q40" i="15"/>
  <c r="T40" i="15"/>
  <c r="V40" i="15"/>
  <c r="X40" i="15"/>
  <c r="Y40" i="15"/>
  <c r="AD40" i="15"/>
  <c r="AF40" i="15"/>
  <c r="AH40" i="15"/>
  <c r="AI40" i="15"/>
  <c r="AL40" i="15"/>
  <c r="AN40" i="15"/>
  <c r="AP40" i="15"/>
  <c r="AQ40" i="15"/>
  <c r="AV40" i="15"/>
  <c r="AX40" i="15"/>
  <c r="AZ40" i="15"/>
  <c r="BA40" i="15"/>
  <c r="BD40" i="15"/>
  <c r="BF40" i="15"/>
  <c r="BH40" i="15"/>
  <c r="BI40" i="15"/>
  <c r="L41" i="15"/>
  <c r="N41" i="15"/>
  <c r="P41" i="15"/>
  <c r="Q41" i="15"/>
  <c r="T41" i="15"/>
  <c r="V41" i="15"/>
  <c r="X41" i="15"/>
  <c r="Y41" i="15"/>
  <c r="AD41" i="15"/>
  <c r="AF41" i="15"/>
  <c r="AH41" i="15"/>
  <c r="AI41" i="15"/>
  <c r="AL41" i="15"/>
  <c r="AN41" i="15"/>
  <c r="AP41" i="15"/>
  <c r="AQ41" i="15"/>
  <c r="AV41" i="15"/>
  <c r="AX41" i="15"/>
  <c r="AZ41" i="15"/>
  <c r="BA41" i="15"/>
  <c r="BD41" i="15"/>
  <c r="BF41" i="15"/>
  <c r="BH41" i="15"/>
  <c r="BI41" i="15"/>
  <c r="L42" i="15"/>
  <c r="N42" i="15"/>
  <c r="P42" i="15"/>
  <c r="Q42" i="15"/>
  <c r="T42" i="15"/>
  <c r="V42" i="15"/>
  <c r="X42" i="15"/>
  <c r="Y42" i="15"/>
  <c r="AD42" i="15"/>
  <c r="AF42" i="15"/>
  <c r="AH42" i="15"/>
  <c r="AI42" i="15"/>
  <c r="AL42" i="15"/>
  <c r="AN42" i="15"/>
  <c r="AP42" i="15"/>
  <c r="AQ42" i="15"/>
  <c r="AV42" i="15"/>
  <c r="AX42" i="15"/>
  <c r="AZ42" i="15"/>
  <c r="BA42" i="15"/>
  <c r="BD42" i="15"/>
  <c r="BF42" i="15"/>
  <c r="BH42" i="15"/>
  <c r="BI42" i="15"/>
  <c r="L43" i="15"/>
  <c r="N43" i="15"/>
  <c r="P43" i="15"/>
  <c r="Q43" i="15"/>
  <c r="T43" i="15"/>
  <c r="V43" i="15"/>
  <c r="X43" i="15"/>
  <c r="Y43" i="15"/>
  <c r="AD43" i="15"/>
  <c r="AF43" i="15"/>
  <c r="AH43" i="15"/>
  <c r="AI43" i="15"/>
  <c r="AL43" i="15"/>
  <c r="AN43" i="15"/>
  <c r="AP43" i="15"/>
  <c r="AQ43" i="15"/>
  <c r="AV43" i="15"/>
  <c r="AX43" i="15"/>
  <c r="AZ43" i="15"/>
  <c r="BA43" i="15"/>
  <c r="BD43" i="15"/>
  <c r="BF43" i="15"/>
  <c r="BH43" i="15"/>
  <c r="BI43" i="15"/>
  <c r="L44" i="15"/>
  <c r="N44" i="15"/>
  <c r="P44" i="15"/>
  <c r="Q44" i="15"/>
  <c r="T44" i="15"/>
  <c r="V44" i="15"/>
  <c r="X44" i="15"/>
  <c r="Y44" i="15"/>
  <c r="AD44" i="15"/>
  <c r="AF44" i="15"/>
  <c r="AH44" i="15"/>
  <c r="AI44" i="15"/>
  <c r="AL44" i="15"/>
  <c r="AN44" i="15"/>
  <c r="AP44" i="15"/>
  <c r="AQ44" i="15"/>
  <c r="AV44" i="15"/>
  <c r="AX44" i="15"/>
  <c r="AZ44" i="15"/>
  <c r="BA44" i="15"/>
  <c r="BD44" i="15"/>
  <c r="BF44" i="15"/>
  <c r="BH44" i="15"/>
  <c r="BI44" i="15"/>
  <c r="L45" i="15"/>
  <c r="N45" i="15"/>
  <c r="P45" i="15"/>
  <c r="Q45" i="15"/>
  <c r="T45" i="15"/>
  <c r="V45" i="15"/>
  <c r="X45" i="15"/>
  <c r="Y45" i="15"/>
  <c r="AD45" i="15"/>
  <c r="AF45" i="15"/>
  <c r="AH45" i="15"/>
  <c r="AI45" i="15"/>
  <c r="AL45" i="15"/>
  <c r="AN45" i="15"/>
  <c r="AP45" i="15"/>
  <c r="AQ45" i="15"/>
  <c r="AV45" i="15"/>
  <c r="AX45" i="15"/>
  <c r="AZ45" i="15"/>
  <c r="BA45" i="15"/>
  <c r="BD45" i="15"/>
  <c r="BF45" i="15"/>
  <c r="BH45" i="15"/>
  <c r="BI45" i="15"/>
  <c r="L46" i="15"/>
  <c r="N46" i="15"/>
  <c r="P46" i="15"/>
  <c r="Q46" i="15"/>
  <c r="T46" i="15"/>
  <c r="V46" i="15"/>
  <c r="X46" i="15"/>
  <c r="Y46" i="15"/>
  <c r="AD46" i="15"/>
  <c r="AF46" i="15"/>
  <c r="AH46" i="15"/>
  <c r="AI46" i="15"/>
  <c r="AL46" i="15"/>
  <c r="AN46" i="15"/>
  <c r="AP46" i="15"/>
  <c r="AQ46" i="15"/>
  <c r="AV46" i="15"/>
  <c r="AX46" i="15"/>
  <c r="AZ46" i="15"/>
  <c r="BA46" i="15"/>
  <c r="BD46" i="15"/>
  <c r="BF46" i="15"/>
  <c r="BH46" i="15"/>
  <c r="BI46" i="15"/>
  <c r="L47" i="15"/>
  <c r="N47" i="15"/>
  <c r="P47" i="15"/>
  <c r="Q47" i="15"/>
  <c r="T47" i="15"/>
  <c r="V47" i="15"/>
  <c r="X47" i="15"/>
  <c r="Y47" i="15"/>
  <c r="AD47" i="15"/>
  <c r="AF47" i="15"/>
  <c r="AH47" i="15"/>
  <c r="AI47" i="15"/>
  <c r="AL47" i="15"/>
  <c r="AN47" i="15"/>
  <c r="AP47" i="15"/>
  <c r="AQ47" i="15"/>
  <c r="AV47" i="15"/>
  <c r="AX47" i="15"/>
  <c r="AZ47" i="15"/>
  <c r="BA47" i="15"/>
  <c r="BD47" i="15"/>
  <c r="BF47" i="15"/>
  <c r="BH47" i="15"/>
  <c r="BI47" i="15"/>
  <c r="L48" i="15"/>
  <c r="N48" i="15"/>
  <c r="P48" i="15"/>
  <c r="Q48" i="15"/>
  <c r="T48" i="15"/>
  <c r="V48" i="15"/>
  <c r="X48" i="15"/>
  <c r="Y48" i="15"/>
  <c r="AD48" i="15"/>
  <c r="AF48" i="15"/>
  <c r="AH48" i="15"/>
  <c r="AI48" i="15"/>
  <c r="AL48" i="15"/>
  <c r="AN48" i="15"/>
  <c r="AP48" i="15"/>
  <c r="AQ48" i="15"/>
  <c r="AV48" i="15"/>
  <c r="AX48" i="15"/>
  <c r="AZ48" i="15"/>
  <c r="BA48" i="15"/>
  <c r="BD48" i="15"/>
  <c r="BF48" i="15"/>
  <c r="BH48" i="15"/>
  <c r="BI48" i="15"/>
  <c r="L49" i="15"/>
  <c r="N49" i="15"/>
  <c r="P49" i="15"/>
  <c r="Q49" i="15"/>
  <c r="T49" i="15"/>
  <c r="V49" i="15"/>
  <c r="X49" i="15"/>
  <c r="Y49" i="15"/>
  <c r="AD49" i="15"/>
  <c r="AF49" i="15"/>
  <c r="AH49" i="15"/>
  <c r="AI49" i="15"/>
  <c r="AL49" i="15"/>
  <c r="AN49" i="15"/>
  <c r="AP49" i="15"/>
  <c r="AQ49" i="15"/>
  <c r="AV49" i="15"/>
  <c r="AX49" i="15"/>
  <c r="AZ49" i="15"/>
  <c r="BA49" i="15"/>
  <c r="BD49" i="15"/>
  <c r="BF49" i="15"/>
  <c r="BH49" i="15"/>
  <c r="BI49" i="15"/>
  <c r="L50" i="15"/>
  <c r="N50" i="15"/>
  <c r="P50" i="15"/>
  <c r="Q50" i="15"/>
  <c r="T50" i="15"/>
  <c r="V50" i="15"/>
  <c r="X50" i="15"/>
  <c r="Y50" i="15"/>
  <c r="AD50" i="15"/>
  <c r="AF50" i="15"/>
  <c r="AH50" i="15"/>
  <c r="AI50" i="15"/>
  <c r="AL50" i="15"/>
  <c r="AN50" i="15"/>
  <c r="AP50" i="15"/>
  <c r="AQ50" i="15"/>
  <c r="AV50" i="15"/>
  <c r="AX50" i="15"/>
  <c r="AZ50" i="15"/>
  <c r="BA50" i="15"/>
  <c r="BD50" i="15"/>
  <c r="BF50" i="15"/>
  <c r="BH50" i="15"/>
  <c r="BI50" i="15"/>
  <c r="L51" i="15"/>
  <c r="M51" i="15" s="1"/>
  <c r="N51" i="15"/>
  <c r="O51" i="15" s="1"/>
  <c r="P51" i="15"/>
  <c r="Q51" i="15"/>
  <c r="T51" i="15"/>
  <c r="U51" i="15" s="1"/>
  <c r="V51" i="15"/>
  <c r="W51" i="15" s="1"/>
  <c r="X51" i="15"/>
  <c r="Y51" i="15"/>
  <c r="AD51" i="15"/>
  <c r="AE51" i="15" s="1"/>
  <c r="AF51" i="15"/>
  <c r="AG51" i="15" s="1"/>
  <c r="AH51" i="15"/>
  <c r="AI51" i="15"/>
  <c r="AL51" i="15"/>
  <c r="AM51" i="15" s="1"/>
  <c r="AN51" i="15"/>
  <c r="AO51" i="15" s="1"/>
  <c r="AP51" i="15"/>
  <c r="AQ51" i="15"/>
  <c r="AV51" i="15"/>
  <c r="AW51" i="15" s="1"/>
  <c r="AX51" i="15"/>
  <c r="AY51" i="15" s="1"/>
  <c r="AZ51" i="15"/>
  <c r="BA51" i="15"/>
  <c r="BD51" i="15"/>
  <c r="BE51" i="15" s="1"/>
  <c r="BF51" i="15"/>
  <c r="BG51" i="15" s="1"/>
  <c r="BH51" i="15"/>
  <c r="BI51" i="15"/>
  <c r="C10" i="4"/>
  <c r="AR51" i="15" l="1"/>
  <c r="R51" i="15"/>
  <c r="Z51" i="15"/>
  <c r="AJ51" i="15"/>
  <c r="M52" i="5" s="1"/>
  <c r="BJ51" i="15"/>
  <c r="BB51" i="15"/>
  <c r="M52" i="7" s="1"/>
  <c r="AS51" i="15" l="1"/>
  <c r="N52" i="5"/>
  <c r="BK51" i="15"/>
  <c r="N52" i="7"/>
  <c r="AK51" i="15"/>
  <c r="AA51" i="15"/>
  <c r="S51" i="15"/>
  <c r="BC51" i="15"/>
  <c r="L6" i="15"/>
  <c r="M50" i="15" s="1"/>
  <c r="N6" i="15"/>
  <c r="O50" i="15" s="1"/>
  <c r="R50" i="15" l="1"/>
  <c r="S50" i="15" s="1"/>
  <c r="O42" i="15"/>
  <c r="O20" i="15"/>
  <c r="O8" i="15"/>
  <c r="O26" i="15"/>
  <c r="O38" i="15"/>
  <c r="O36" i="15"/>
  <c r="O34" i="15"/>
  <c r="O28" i="15"/>
  <c r="O30" i="15"/>
  <c r="O24" i="15"/>
  <c r="O16" i="15"/>
  <c r="O12" i="15"/>
  <c r="O47" i="15"/>
  <c r="O32" i="15"/>
  <c r="O44" i="15"/>
  <c r="O40" i="15"/>
  <c r="O22" i="15"/>
  <c r="O14" i="15"/>
  <c r="O49" i="15"/>
  <c r="O37" i="15"/>
  <c r="O33" i="15"/>
  <c r="O45" i="15"/>
  <c r="O23" i="15"/>
  <c r="O15" i="15"/>
  <c r="O7" i="15"/>
  <c r="O31" i="15"/>
  <c r="O25" i="15"/>
  <c r="O13" i="15"/>
  <c r="O9" i="15"/>
  <c r="O48" i="15"/>
  <c r="O43" i="15"/>
  <c r="O39" i="15"/>
  <c r="O21" i="15"/>
  <c r="O17" i="15"/>
  <c r="O35" i="15"/>
  <c r="O18" i="15"/>
  <c r="O10" i="15"/>
  <c r="O41" i="15"/>
  <c r="O29" i="15"/>
  <c r="O19" i="15"/>
  <c r="O11" i="15"/>
  <c r="O46" i="15"/>
  <c r="O27" i="15"/>
  <c r="M46" i="15"/>
  <c r="M44" i="15"/>
  <c r="M42" i="15"/>
  <c r="M40" i="15"/>
  <c r="M30" i="15"/>
  <c r="M24" i="15"/>
  <c r="M22" i="15"/>
  <c r="M20" i="15"/>
  <c r="M18" i="15"/>
  <c r="R18" i="15" s="1"/>
  <c r="M16" i="15"/>
  <c r="M14" i="15"/>
  <c r="M12" i="15"/>
  <c r="M10" i="15"/>
  <c r="M8" i="15"/>
  <c r="M27" i="15"/>
  <c r="M38" i="15"/>
  <c r="M36" i="15"/>
  <c r="M34" i="15"/>
  <c r="M45" i="15"/>
  <c r="R45" i="15" s="1"/>
  <c r="M41" i="15"/>
  <c r="M25" i="15"/>
  <c r="M21" i="15"/>
  <c r="M17" i="15"/>
  <c r="M13" i="15"/>
  <c r="M9" i="15"/>
  <c r="M48" i="15"/>
  <c r="M35" i="15"/>
  <c r="M49" i="15"/>
  <c r="M47" i="15"/>
  <c r="M31" i="15"/>
  <c r="M28" i="15"/>
  <c r="M26" i="15"/>
  <c r="M43" i="15"/>
  <c r="M39" i="15"/>
  <c r="M29" i="15"/>
  <c r="M23" i="15"/>
  <c r="M19" i="15"/>
  <c r="M15" i="15"/>
  <c r="M11" i="15"/>
  <c r="M7" i="15"/>
  <c r="M32" i="15"/>
  <c r="M37" i="15"/>
  <c r="M33" i="15"/>
  <c r="CB51" i="15"/>
  <c r="CD51" i="15"/>
  <c r="N52" i="4"/>
  <c r="CE51" i="15"/>
  <c r="M52" i="4"/>
  <c r="B8" i="15"/>
  <c r="C8" i="15"/>
  <c r="D8" i="15"/>
  <c r="E8" i="15"/>
  <c r="F8" i="15"/>
  <c r="G8" i="15"/>
  <c r="H8" i="15"/>
  <c r="I8" i="15"/>
  <c r="J8" i="15"/>
  <c r="K8" i="15"/>
  <c r="B9" i="15"/>
  <c r="C9" i="15"/>
  <c r="D9" i="15"/>
  <c r="E9" i="15"/>
  <c r="F9" i="15"/>
  <c r="G9" i="15"/>
  <c r="H9" i="15"/>
  <c r="I9" i="15"/>
  <c r="J9" i="15"/>
  <c r="K9" i="15"/>
  <c r="B10" i="15"/>
  <c r="C10" i="15"/>
  <c r="D10" i="15"/>
  <c r="E10" i="15"/>
  <c r="F10" i="15"/>
  <c r="G10" i="15"/>
  <c r="H10" i="15"/>
  <c r="I10" i="15"/>
  <c r="J10" i="15"/>
  <c r="K10" i="15"/>
  <c r="B11" i="15"/>
  <c r="C11" i="15"/>
  <c r="D11" i="15"/>
  <c r="E11" i="15"/>
  <c r="F11" i="15"/>
  <c r="G11" i="15"/>
  <c r="H11" i="15"/>
  <c r="I11" i="15"/>
  <c r="J11" i="15"/>
  <c r="K11" i="15"/>
  <c r="B12" i="15"/>
  <c r="C12" i="15"/>
  <c r="D12" i="15"/>
  <c r="E12" i="15"/>
  <c r="F12" i="15"/>
  <c r="G12" i="15"/>
  <c r="H12" i="15"/>
  <c r="I12" i="15"/>
  <c r="J12" i="15"/>
  <c r="K12" i="15"/>
  <c r="B13" i="15"/>
  <c r="C13" i="15"/>
  <c r="D13" i="15"/>
  <c r="E13" i="15"/>
  <c r="F13" i="15"/>
  <c r="G13" i="15"/>
  <c r="H13" i="15"/>
  <c r="I13" i="15"/>
  <c r="J13" i="15"/>
  <c r="K13" i="15"/>
  <c r="B14" i="15"/>
  <c r="C14" i="15"/>
  <c r="D14" i="15"/>
  <c r="E14" i="15"/>
  <c r="F14" i="15"/>
  <c r="G14" i="15"/>
  <c r="H14" i="15"/>
  <c r="I14" i="15"/>
  <c r="J14" i="15"/>
  <c r="K14" i="15"/>
  <c r="B15" i="15"/>
  <c r="C15" i="15"/>
  <c r="D15" i="15"/>
  <c r="E15" i="15"/>
  <c r="F15" i="15"/>
  <c r="G15" i="15"/>
  <c r="H15" i="15"/>
  <c r="I15" i="15"/>
  <c r="J15" i="15"/>
  <c r="K15" i="15"/>
  <c r="B16" i="15"/>
  <c r="C16" i="15"/>
  <c r="D16" i="15"/>
  <c r="E16" i="15"/>
  <c r="F16" i="15"/>
  <c r="G16" i="15"/>
  <c r="H16" i="15"/>
  <c r="I16" i="15"/>
  <c r="J16" i="15"/>
  <c r="K16" i="15"/>
  <c r="B17" i="15"/>
  <c r="C17" i="15"/>
  <c r="D17" i="15"/>
  <c r="E17" i="15"/>
  <c r="F17" i="15"/>
  <c r="G17" i="15"/>
  <c r="H17" i="15"/>
  <c r="I17" i="15"/>
  <c r="J17" i="15"/>
  <c r="K17" i="15"/>
  <c r="B18" i="15"/>
  <c r="C18" i="15"/>
  <c r="D18" i="15"/>
  <c r="E18" i="15"/>
  <c r="F18" i="15"/>
  <c r="G18" i="15"/>
  <c r="H18" i="15"/>
  <c r="I18" i="15"/>
  <c r="J18" i="15"/>
  <c r="K18" i="15"/>
  <c r="B19" i="15"/>
  <c r="C19" i="15"/>
  <c r="D19" i="15"/>
  <c r="E19" i="15"/>
  <c r="F19" i="15"/>
  <c r="G19" i="15"/>
  <c r="H19" i="15"/>
  <c r="I19" i="15"/>
  <c r="J19" i="15"/>
  <c r="K19" i="15"/>
  <c r="B20" i="15"/>
  <c r="C20" i="15"/>
  <c r="D20" i="15"/>
  <c r="E20" i="15"/>
  <c r="F20" i="15"/>
  <c r="G20" i="15"/>
  <c r="H20" i="15"/>
  <c r="I20" i="15"/>
  <c r="J20" i="15"/>
  <c r="K20" i="15"/>
  <c r="B21" i="15"/>
  <c r="C21" i="15"/>
  <c r="D21" i="15"/>
  <c r="E21" i="15"/>
  <c r="F21" i="15"/>
  <c r="G21" i="15"/>
  <c r="H21" i="15"/>
  <c r="I21" i="15"/>
  <c r="J21" i="15"/>
  <c r="K21" i="15"/>
  <c r="B22" i="15"/>
  <c r="C22" i="15"/>
  <c r="D22" i="15"/>
  <c r="E22" i="15"/>
  <c r="F22" i="15"/>
  <c r="G22" i="15"/>
  <c r="H22" i="15"/>
  <c r="I22" i="15"/>
  <c r="J22" i="15"/>
  <c r="K22" i="15"/>
  <c r="B23" i="15"/>
  <c r="C23" i="15"/>
  <c r="D23" i="15"/>
  <c r="E23" i="15"/>
  <c r="F23" i="15"/>
  <c r="G23" i="15"/>
  <c r="H23" i="15"/>
  <c r="I23" i="15"/>
  <c r="J23" i="15"/>
  <c r="K23" i="15"/>
  <c r="B24" i="15"/>
  <c r="C24" i="15"/>
  <c r="D24" i="15"/>
  <c r="E24" i="15"/>
  <c r="F24" i="15"/>
  <c r="G24" i="15"/>
  <c r="H24" i="15"/>
  <c r="I24" i="15"/>
  <c r="J24" i="15"/>
  <c r="K24" i="15"/>
  <c r="B25" i="15"/>
  <c r="C25" i="15"/>
  <c r="D25" i="15"/>
  <c r="E25" i="15"/>
  <c r="F25" i="15"/>
  <c r="G25" i="15"/>
  <c r="H25" i="15"/>
  <c r="I25" i="15"/>
  <c r="J25" i="15"/>
  <c r="K25" i="15"/>
  <c r="B26" i="15"/>
  <c r="C26" i="15"/>
  <c r="D26" i="15"/>
  <c r="E26" i="15"/>
  <c r="F26" i="15"/>
  <c r="G26" i="15"/>
  <c r="H26" i="15"/>
  <c r="I26" i="15"/>
  <c r="J26" i="15"/>
  <c r="K26" i="15"/>
  <c r="B27" i="15"/>
  <c r="C27" i="15"/>
  <c r="D27" i="15"/>
  <c r="E27" i="15"/>
  <c r="F27" i="15"/>
  <c r="G27" i="15"/>
  <c r="H27" i="15"/>
  <c r="I27" i="15"/>
  <c r="J27" i="15"/>
  <c r="K27" i="15"/>
  <c r="B28" i="15"/>
  <c r="C28" i="15"/>
  <c r="D28" i="15"/>
  <c r="E28" i="15"/>
  <c r="F28" i="15"/>
  <c r="G28" i="15"/>
  <c r="H28" i="15"/>
  <c r="I28" i="15"/>
  <c r="J28" i="15"/>
  <c r="K28" i="15"/>
  <c r="B29" i="15"/>
  <c r="C29" i="15"/>
  <c r="D29" i="15"/>
  <c r="E29" i="15"/>
  <c r="F29" i="15"/>
  <c r="G29" i="15"/>
  <c r="H29" i="15"/>
  <c r="I29" i="15"/>
  <c r="J29" i="15"/>
  <c r="K29" i="15"/>
  <c r="B30" i="15"/>
  <c r="C30" i="15"/>
  <c r="D30" i="15"/>
  <c r="E30" i="15"/>
  <c r="F30" i="15"/>
  <c r="G30" i="15"/>
  <c r="H30" i="15"/>
  <c r="I30" i="15"/>
  <c r="J30" i="15"/>
  <c r="K30" i="15"/>
  <c r="B31" i="15"/>
  <c r="C31" i="15"/>
  <c r="D31" i="15"/>
  <c r="E31" i="15"/>
  <c r="F31" i="15"/>
  <c r="G31" i="15"/>
  <c r="H31" i="15"/>
  <c r="I31" i="15"/>
  <c r="J31" i="15"/>
  <c r="K31" i="15"/>
  <c r="B32" i="15"/>
  <c r="C32" i="15"/>
  <c r="D32" i="15"/>
  <c r="E32" i="15"/>
  <c r="F32" i="15"/>
  <c r="G32" i="15"/>
  <c r="H32" i="15"/>
  <c r="I32" i="15"/>
  <c r="J32" i="15"/>
  <c r="K32" i="15"/>
  <c r="B33" i="15"/>
  <c r="C33" i="15"/>
  <c r="D33" i="15"/>
  <c r="E33" i="15"/>
  <c r="F33" i="15"/>
  <c r="G33" i="15"/>
  <c r="H33" i="15"/>
  <c r="I33" i="15"/>
  <c r="J33" i="15"/>
  <c r="K33" i="15"/>
  <c r="B34" i="15"/>
  <c r="C34" i="15"/>
  <c r="D34" i="15"/>
  <c r="E34" i="15"/>
  <c r="F34" i="15"/>
  <c r="G34" i="15"/>
  <c r="H34" i="15"/>
  <c r="I34" i="15"/>
  <c r="J34" i="15"/>
  <c r="K34" i="15"/>
  <c r="B35" i="15"/>
  <c r="C35" i="15"/>
  <c r="D35" i="15"/>
  <c r="E35" i="15"/>
  <c r="F35" i="15"/>
  <c r="G35" i="15"/>
  <c r="H35" i="15"/>
  <c r="I35" i="15"/>
  <c r="J35" i="15"/>
  <c r="K35" i="15"/>
  <c r="B36" i="15"/>
  <c r="C36" i="15"/>
  <c r="D36" i="15"/>
  <c r="E36" i="15"/>
  <c r="F36" i="15"/>
  <c r="G36" i="15"/>
  <c r="H36" i="15"/>
  <c r="I36" i="15"/>
  <c r="J36" i="15"/>
  <c r="K36" i="15"/>
  <c r="B37" i="15"/>
  <c r="C37" i="15"/>
  <c r="D37" i="15"/>
  <c r="E37" i="15"/>
  <c r="F37" i="15"/>
  <c r="G37" i="15"/>
  <c r="H37" i="15"/>
  <c r="I37" i="15"/>
  <c r="J37" i="15"/>
  <c r="K37" i="15"/>
  <c r="B38" i="15"/>
  <c r="C38" i="15"/>
  <c r="D38" i="15"/>
  <c r="E38" i="15"/>
  <c r="F38" i="15"/>
  <c r="G38" i="15"/>
  <c r="H38" i="15"/>
  <c r="I38" i="15"/>
  <c r="J38" i="15"/>
  <c r="K38" i="15"/>
  <c r="B39" i="15"/>
  <c r="C39" i="15"/>
  <c r="D39" i="15"/>
  <c r="E39" i="15"/>
  <c r="F39" i="15"/>
  <c r="G39" i="15"/>
  <c r="H39" i="15"/>
  <c r="I39" i="15"/>
  <c r="J39" i="15"/>
  <c r="K39" i="15"/>
  <c r="B40" i="15"/>
  <c r="C40" i="15"/>
  <c r="D40" i="15"/>
  <c r="E40" i="15"/>
  <c r="F40" i="15"/>
  <c r="G40" i="15"/>
  <c r="H40" i="15"/>
  <c r="I40" i="15"/>
  <c r="J40" i="15"/>
  <c r="K40" i="15"/>
  <c r="B41" i="15"/>
  <c r="C41" i="15"/>
  <c r="D41" i="15"/>
  <c r="E41" i="15"/>
  <c r="F41" i="15"/>
  <c r="G41" i="15"/>
  <c r="H41" i="15"/>
  <c r="I41" i="15"/>
  <c r="J41" i="15"/>
  <c r="K41" i="15"/>
  <c r="B42" i="15"/>
  <c r="C42" i="15"/>
  <c r="D42" i="15"/>
  <c r="E42" i="15"/>
  <c r="F42" i="15"/>
  <c r="G42" i="15"/>
  <c r="H42" i="15"/>
  <c r="I42" i="15"/>
  <c r="J42" i="15"/>
  <c r="K42" i="15"/>
  <c r="B43" i="15"/>
  <c r="C43" i="15"/>
  <c r="D43" i="15"/>
  <c r="E43" i="15"/>
  <c r="F43" i="15"/>
  <c r="G43" i="15"/>
  <c r="H43" i="15"/>
  <c r="I43" i="15"/>
  <c r="J43" i="15"/>
  <c r="K43" i="15"/>
  <c r="B44" i="15"/>
  <c r="C44" i="15"/>
  <c r="D44" i="15"/>
  <c r="E44" i="15"/>
  <c r="F44" i="15"/>
  <c r="G44" i="15"/>
  <c r="H44" i="15"/>
  <c r="I44" i="15"/>
  <c r="J44" i="15"/>
  <c r="K44" i="15"/>
  <c r="B45" i="15"/>
  <c r="C45" i="15"/>
  <c r="D45" i="15"/>
  <c r="E45" i="15"/>
  <c r="F45" i="15"/>
  <c r="G45" i="15"/>
  <c r="H45" i="15"/>
  <c r="I45" i="15"/>
  <c r="J45" i="15"/>
  <c r="K45" i="15"/>
  <c r="B46" i="15"/>
  <c r="C46" i="15"/>
  <c r="D46" i="15"/>
  <c r="E46" i="15"/>
  <c r="F46" i="15"/>
  <c r="G46" i="15"/>
  <c r="H46" i="15"/>
  <c r="I46" i="15"/>
  <c r="J46" i="15"/>
  <c r="K46" i="15"/>
  <c r="B47" i="15"/>
  <c r="C47" i="15"/>
  <c r="D47" i="15"/>
  <c r="E47" i="15"/>
  <c r="F47" i="15"/>
  <c r="G47" i="15"/>
  <c r="H47" i="15"/>
  <c r="I47" i="15"/>
  <c r="J47" i="15"/>
  <c r="K47" i="15"/>
  <c r="B48" i="15"/>
  <c r="C48" i="15"/>
  <c r="D48" i="15"/>
  <c r="E48" i="15"/>
  <c r="F48" i="15"/>
  <c r="G48" i="15"/>
  <c r="H48" i="15"/>
  <c r="I48" i="15"/>
  <c r="J48" i="15"/>
  <c r="K48" i="15"/>
  <c r="B49" i="15"/>
  <c r="C49" i="15"/>
  <c r="D49" i="15"/>
  <c r="E49" i="15"/>
  <c r="F49" i="15"/>
  <c r="G49" i="15"/>
  <c r="H49" i="15"/>
  <c r="I49" i="15"/>
  <c r="J49" i="15"/>
  <c r="K49" i="15"/>
  <c r="B50" i="15"/>
  <c r="C50" i="15"/>
  <c r="D50" i="15"/>
  <c r="E50" i="15"/>
  <c r="F50" i="15"/>
  <c r="G50" i="15"/>
  <c r="H50" i="15"/>
  <c r="I50" i="15"/>
  <c r="J50" i="15"/>
  <c r="K50" i="15"/>
  <c r="B51" i="15"/>
  <c r="C51" i="15"/>
  <c r="D51" i="15"/>
  <c r="E51" i="15"/>
  <c r="F51" i="15"/>
  <c r="G51" i="15"/>
  <c r="H51" i="15"/>
  <c r="I51" i="15"/>
  <c r="J51" i="15"/>
  <c r="K51" i="15"/>
  <c r="K7" i="15"/>
  <c r="J7" i="15"/>
  <c r="I7" i="15"/>
  <c r="H7" i="15"/>
  <c r="G7" i="15"/>
  <c r="F7" i="15"/>
  <c r="E7" i="15"/>
  <c r="D7" i="15"/>
  <c r="B7" i="15"/>
  <c r="BO51" i="15" l="1"/>
  <c r="BN51" i="15"/>
  <c r="K16" i="16"/>
  <c r="K17" i="16"/>
  <c r="F17" i="16"/>
  <c r="F16" i="16"/>
  <c r="K18" i="16"/>
  <c r="F18" i="16"/>
  <c r="K19" i="16"/>
  <c r="F19" i="16"/>
  <c r="H19" i="16"/>
  <c r="C19" i="16"/>
  <c r="C16" i="16"/>
  <c r="H18" i="16"/>
  <c r="C18" i="16"/>
  <c r="H17" i="16"/>
  <c r="C17" i="16"/>
  <c r="H16" i="16"/>
  <c r="R49" i="15"/>
  <c r="S49" i="15" s="1"/>
  <c r="R17" i="15"/>
  <c r="M18" i="4" s="1"/>
  <c r="M51" i="4"/>
  <c r="R19" i="15"/>
  <c r="S19" i="15" s="1"/>
  <c r="R14" i="15"/>
  <c r="M15" i="4" s="1"/>
  <c r="R21" i="15"/>
  <c r="M22" i="4" s="1"/>
  <c r="R23" i="15"/>
  <c r="CA23" i="15" s="1"/>
  <c r="CA18" i="15"/>
  <c r="M19" i="4"/>
  <c r="R29" i="15"/>
  <c r="R28" i="15"/>
  <c r="M29" i="4" s="1"/>
  <c r="R35" i="15"/>
  <c r="CA35" i="15" s="1"/>
  <c r="R27" i="15"/>
  <c r="BL51" i="15"/>
  <c r="AB51" i="15"/>
  <c r="AT51" i="15"/>
  <c r="R37" i="15"/>
  <c r="R15" i="15"/>
  <c r="M16" i="4" s="1"/>
  <c r="R39" i="15"/>
  <c r="R31" i="15"/>
  <c r="R48" i="15"/>
  <c r="R34" i="15"/>
  <c r="R8" i="15"/>
  <c r="M9" i="4" s="1"/>
  <c r="R16" i="15"/>
  <c r="M17" i="4" s="1"/>
  <c r="R24" i="15"/>
  <c r="R44" i="15"/>
  <c r="M46" i="4"/>
  <c r="R43" i="15"/>
  <c r="R25" i="15"/>
  <c r="S45" i="15"/>
  <c r="R11" i="15"/>
  <c r="M12" i="4" s="1"/>
  <c r="R42" i="15"/>
  <c r="R7" i="15"/>
  <c r="R26" i="15"/>
  <c r="R13" i="15"/>
  <c r="M14" i="4" s="1"/>
  <c r="R41" i="15"/>
  <c r="R38" i="15"/>
  <c r="R12" i="15"/>
  <c r="M13" i="4" s="1"/>
  <c r="R20" i="15"/>
  <c r="R40" i="15"/>
  <c r="S18" i="15"/>
  <c r="R33" i="15"/>
  <c r="R22" i="15"/>
  <c r="R32" i="15"/>
  <c r="R47" i="15"/>
  <c r="CA47" i="15" s="1"/>
  <c r="R9" i="15"/>
  <c r="M10" i="4" s="1"/>
  <c r="R36" i="15"/>
  <c r="R10" i="15"/>
  <c r="M11" i="4" s="1"/>
  <c r="R30" i="15"/>
  <c r="R46" i="15"/>
  <c r="CF51" i="15"/>
  <c r="CC51" i="15"/>
  <c r="CA51" i="15"/>
  <c r="CA50" i="15"/>
  <c r="CA45" i="15"/>
  <c r="M6" i="15"/>
  <c r="BI6" i="15"/>
  <c r="BH6" i="15"/>
  <c r="BF6" i="15"/>
  <c r="BD6" i="15"/>
  <c r="BA6" i="15"/>
  <c r="AZ6" i="15"/>
  <c r="AX6" i="15"/>
  <c r="AY50" i="15" s="1"/>
  <c r="AV6" i="15"/>
  <c r="AW50" i="15" s="1"/>
  <c r="AQ6" i="15"/>
  <c r="AP6" i="15"/>
  <c r="AN6" i="15"/>
  <c r="AL6" i="15"/>
  <c r="AI6" i="15"/>
  <c r="AH6" i="15"/>
  <c r="AF6" i="15"/>
  <c r="AG50" i="15" s="1"/>
  <c r="AD6" i="15"/>
  <c r="Y6" i="15"/>
  <c r="X6" i="15"/>
  <c r="V6" i="15"/>
  <c r="T6" i="15"/>
  <c r="Q6" i="15"/>
  <c r="P6" i="15"/>
  <c r="O6" i="15"/>
  <c r="CA49" i="15" l="1"/>
  <c r="M50" i="4"/>
  <c r="BT51" i="15"/>
  <c r="BS51" i="15"/>
  <c r="BQ51" i="15"/>
  <c r="S17" i="15"/>
  <c r="CA17" i="15"/>
  <c r="S14" i="15"/>
  <c r="CA14" i="15"/>
  <c r="M20" i="4"/>
  <c r="CA19" i="15"/>
  <c r="S21" i="15"/>
  <c r="CA21" i="15"/>
  <c r="BG31" i="15"/>
  <c r="BG50" i="15"/>
  <c r="BE31" i="15"/>
  <c r="BE50" i="15"/>
  <c r="BB50" i="15"/>
  <c r="AO31" i="15"/>
  <c r="AO50" i="15"/>
  <c r="AE49" i="15"/>
  <c r="AE50" i="15"/>
  <c r="AJ50" i="15" s="1"/>
  <c r="AM31" i="15"/>
  <c r="AM50" i="15"/>
  <c r="U31" i="15"/>
  <c r="U50" i="15"/>
  <c r="W31" i="15"/>
  <c r="W50" i="15"/>
  <c r="S35" i="15"/>
  <c r="V8" i="19"/>
  <c r="W8" i="19" s="1"/>
  <c r="V8" i="18"/>
  <c r="W8" i="18" s="1"/>
  <c r="V38" i="19"/>
  <c r="W38" i="19" s="1"/>
  <c r="V38" i="18"/>
  <c r="W38" i="18" s="1"/>
  <c r="V17" i="19"/>
  <c r="W17" i="19" s="1"/>
  <c r="V17" i="18"/>
  <c r="W17" i="18" s="1"/>
  <c r="V31" i="19"/>
  <c r="W31" i="19" s="1"/>
  <c r="V31" i="18"/>
  <c r="W31" i="18" s="1"/>
  <c r="V12" i="19"/>
  <c r="W12" i="19" s="1"/>
  <c r="V12" i="18"/>
  <c r="W12" i="18" s="1"/>
  <c r="V49" i="19"/>
  <c r="W49" i="19" s="1"/>
  <c r="V49" i="18"/>
  <c r="W49" i="18" s="1"/>
  <c r="V34" i="19"/>
  <c r="W34" i="19" s="1"/>
  <c r="V34" i="18"/>
  <c r="W34" i="18" s="1"/>
  <c r="V15" i="19"/>
  <c r="W15" i="19" s="1"/>
  <c r="V15" i="18"/>
  <c r="W15" i="18" s="1"/>
  <c r="V47" i="19"/>
  <c r="W47" i="19" s="1"/>
  <c r="V47" i="18"/>
  <c r="W47" i="18" s="1"/>
  <c r="V46" i="19"/>
  <c r="W46" i="19" s="1"/>
  <c r="V46" i="18"/>
  <c r="W46" i="18" s="1"/>
  <c r="V10" i="19"/>
  <c r="W10" i="19" s="1"/>
  <c r="V10" i="18"/>
  <c r="W10" i="18" s="1"/>
  <c r="V26" i="19"/>
  <c r="W26" i="19" s="1"/>
  <c r="V26" i="18"/>
  <c r="W26" i="18" s="1"/>
  <c r="V40" i="19"/>
  <c r="W40" i="19" s="1"/>
  <c r="V40" i="18"/>
  <c r="W40" i="18" s="1"/>
  <c r="V11" i="19"/>
  <c r="W11" i="19" s="1"/>
  <c r="V11" i="18"/>
  <c r="W11" i="18" s="1"/>
  <c r="V19" i="19"/>
  <c r="W19" i="19" s="1"/>
  <c r="V19" i="18"/>
  <c r="W19" i="18" s="1"/>
  <c r="V27" i="19"/>
  <c r="W27" i="19" s="1"/>
  <c r="V27" i="18"/>
  <c r="W27" i="18" s="1"/>
  <c r="V33" i="19"/>
  <c r="W33" i="19" s="1"/>
  <c r="V33" i="18"/>
  <c r="W33" i="18" s="1"/>
  <c r="V41" i="19"/>
  <c r="W41" i="19" s="1"/>
  <c r="V41" i="18"/>
  <c r="W41" i="18" s="1"/>
  <c r="V14" i="19"/>
  <c r="W14" i="19" s="1"/>
  <c r="V14" i="18"/>
  <c r="W14" i="18" s="1"/>
  <c r="V32" i="19"/>
  <c r="W32" i="19" s="1"/>
  <c r="V32" i="18"/>
  <c r="W32" i="18" s="1"/>
  <c r="V42" i="19"/>
  <c r="W42" i="19" s="1"/>
  <c r="V42" i="18"/>
  <c r="W42" i="18" s="1"/>
  <c r="V22" i="19"/>
  <c r="W22" i="19" s="1"/>
  <c r="V22" i="18"/>
  <c r="W22" i="18" s="1"/>
  <c r="V9" i="19"/>
  <c r="W9" i="19" s="1"/>
  <c r="V9" i="18"/>
  <c r="W9" i="18" s="1"/>
  <c r="V25" i="19"/>
  <c r="W25" i="19" s="1"/>
  <c r="V25" i="18"/>
  <c r="W25" i="18" s="1"/>
  <c r="V39" i="19"/>
  <c r="W39" i="19" s="1"/>
  <c r="V39" i="18"/>
  <c r="W39" i="18" s="1"/>
  <c r="V28" i="19"/>
  <c r="W28" i="19" s="1"/>
  <c r="V28" i="18"/>
  <c r="W28" i="18" s="1"/>
  <c r="V18" i="19"/>
  <c r="W18" i="19" s="1"/>
  <c r="V18" i="18"/>
  <c r="W18" i="18" s="1"/>
  <c r="V48" i="19"/>
  <c r="W48" i="19" s="1"/>
  <c r="V48" i="18"/>
  <c r="W48" i="18" s="1"/>
  <c r="V23" i="19"/>
  <c r="W23" i="19" s="1"/>
  <c r="V23" i="18"/>
  <c r="W23" i="18" s="1"/>
  <c r="V37" i="19"/>
  <c r="W37" i="19" s="1"/>
  <c r="V37" i="18"/>
  <c r="W37" i="18" s="1"/>
  <c r="V24" i="19"/>
  <c r="W24" i="19" s="1"/>
  <c r="V24" i="18"/>
  <c r="W24" i="18" s="1"/>
  <c r="V45" i="19"/>
  <c r="W45" i="19" s="1"/>
  <c r="V45" i="18"/>
  <c r="W45" i="18" s="1"/>
  <c r="V16" i="19"/>
  <c r="W16" i="19" s="1"/>
  <c r="V16" i="18"/>
  <c r="W16" i="18" s="1"/>
  <c r="V30" i="19"/>
  <c r="W30" i="19" s="1"/>
  <c r="V30" i="18"/>
  <c r="W30" i="18" s="1"/>
  <c r="V44" i="19"/>
  <c r="W44" i="19" s="1"/>
  <c r="V44" i="18"/>
  <c r="W44" i="18" s="1"/>
  <c r="V13" i="19"/>
  <c r="W13" i="19" s="1"/>
  <c r="V13" i="18"/>
  <c r="W13" i="18" s="1"/>
  <c r="V21" i="19"/>
  <c r="W21" i="19" s="1"/>
  <c r="V21" i="18"/>
  <c r="W21" i="18" s="1"/>
  <c r="V29" i="19"/>
  <c r="W29" i="19" s="1"/>
  <c r="V29" i="18"/>
  <c r="W29" i="18" s="1"/>
  <c r="V35" i="19"/>
  <c r="W35" i="19" s="1"/>
  <c r="V35" i="18"/>
  <c r="W35" i="18" s="1"/>
  <c r="V43" i="19"/>
  <c r="W43" i="19" s="1"/>
  <c r="V43" i="18"/>
  <c r="W43" i="18" s="1"/>
  <c r="V20" i="19"/>
  <c r="W20" i="19" s="1"/>
  <c r="V20" i="18"/>
  <c r="W20" i="18" s="1"/>
  <c r="V36" i="19"/>
  <c r="W36" i="19" s="1"/>
  <c r="V36" i="18"/>
  <c r="W36" i="18" s="1"/>
  <c r="S23" i="15"/>
  <c r="M8" i="4"/>
  <c r="AU51" i="15"/>
  <c r="P52" i="5" s="1"/>
  <c r="O52" i="5"/>
  <c r="BM51" i="15"/>
  <c r="P52" i="7" s="1"/>
  <c r="O52" i="7"/>
  <c r="M24" i="4"/>
  <c r="CA25" i="15"/>
  <c r="S8" i="15"/>
  <c r="AC51" i="15"/>
  <c r="P52" i="4" s="1"/>
  <c r="CA36" i="15"/>
  <c r="CA40" i="15"/>
  <c r="CA10" i="15"/>
  <c r="CA32" i="15"/>
  <c r="CA33" i="15"/>
  <c r="S48" i="15"/>
  <c r="CA22" i="15"/>
  <c r="CA26" i="15"/>
  <c r="CA42" i="15"/>
  <c r="CA43" i="15"/>
  <c r="S44" i="15"/>
  <c r="S34" i="15"/>
  <c r="M40" i="4"/>
  <c r="CA27" i="15"/>
  <c r="S29" i="15"/>
  <c r="M32" i="4"/>
  <c r="S28" i="15"/>
  <c r="S15" i="15"/>
  <c r="M38" i="4"/>
  <c r="M36" i="4"/>
  <c r="S27" i="15"/>
  <c r="M28" i="4"/>
  <c r="CA29" i="15"/>
  <c r="M30" i="4"/>
  <c r="CA28" i="15"/>
  <c r="CA37" i="15"/>
  <c r="S37" i="15"/>
  <c r="O52" i="4"/>
  <c r="S43" i="15"/>
  <c r="CA15" i="15"/>
  <c r="CA31" i="15"/>
  <c r="S31" i="15"/>
  <c r="S25" i="15"/>
  <c r="CA44" i="15"/>
  <c r="CA34" i="15"/>
  <c r="M35" i="4"/>
  <c r="M45" i="4"/>
  <c r="AY6" i="15"/>
  <c r="AY23" i="15"/>
  <c r="AY11" i="15"/>
  <c r="AY7" i="15"/>
  <c r="AY44" i="15"/>
  <c r="AY42" i="15"/>
  <c r="AY40" i="15"/>
  <c r="AY38" i="15"/>
  <c r="AY36" i="15"/>
  <c r="AY34" i="15"/>
  <c r="AY32" i="15"/>
  <c r="AY22" i="15"/>
  <c r="AY18" i="15"/>
  <c r="AY10" i="15"/>
  <c r="AY48" i="15"/>
  <c r="AY46" i="15"/>
  <c r="AY24" i="15"/>
  <c r="AY20" i="15"/>
  <c r="AY16" i="15"/>
  <c r="AY12" i="15"/>
  <c r="AY30" i="15"/>
  <c r="AY15" i="15"/>
  <c r="AY9" i="15"/>
  <c r="AY43" i="15"/>
  <c r="AY39" i="15"/>
  <c r="AY33" i="15"/>
  <c r="AY49" i="15"/>
  <c r="AY26" i="15"/>
  <c r="AY14" i="15"/>
  <c r="AY28" i="15"/>
  <c r="AY31" i="15"/>
  <c r="AY29" i="15"/>
  <c r="AY21" i="15"/>
  <c r="AY17" i="15"/>
  <c r="AY13" i="15"/>
  <c r="AY27" i="15"/>
  <c r="AY19" i="15"/>
  <c r="AY25" i="15"/>
  <c r="AY45" i="15"/>
  <c r="AY41" i="15"/>
  <c r="AY37" i="15"/>
  <c r="AY35" i="15"/>
  <c r="AY8" i="15"/>
  <c r="AY47" i="15"/>
  <c r="BG6" i="15"/>
  <c r="BG27" i="15"/>
  <c r="BG19" i="15"/>
  <c r="BG15" i="15"/>
  <c r="BG29" i="15"/>
  <c r="BG26" i="15"/>
  <c r="BG14" i="15"/>
  <c r="BG8" i="15"/>
  <c r="BG42" i="15"/>
  <c r="BG38" i="15"/>
  <c r="BG34" i="15"/>
  <c r="BG23" i="15"/>
  <c r="BG7" i="15"/>
  <c r="BG48" i="15"/>
  <c r="BG28" i="15"/>
  <c r="BG21" i="15"/>
  <c r="BG17" i="15"/>
  <c r="BG20" i="15"/>
  <c r="BG12" i="15"/>
  <c r="BG45" i="15"/>
  <c r="BG22" i="15"/>
  <c r="BG18" i="15"/>
  <c r="BG10" i="15"/>
  <c r="BG43" i="15"/>
  <c r="BG41" i="15"/>
  <c r="BG39" i="15"/>
  <c r="BG37" i="15"/>
  <c r="BG35" i="15"/>
  <c r="BG33" i="15"/>
  <c r="BG25" i="15"/>
  <c r="BG9" i="15"/>
  <c r="BG49" i="15"/>
  <c r="BG47" i="15"/>
  <c r="BG44" i="15"/>
  <c r="BG40" i="15"/>
  <c r="BG36" i="15"/>
  <c r="BG32" i="15"/>
  <c r="BG11" i="15"/>
  <c r="BG46" i="15"/>
  <c r="BG13" i="15"/>
  <c r="BG30" i="15"/>
  <c r="BG24" i="15"/>
  <c r="BG16" i="15"/>
  <c r="BE42" i="15"/>
  <c r="BE38" i="15"/>
  <c r="BE34" i="15"/>
  <c r="BE29" i="15"/>
  <c r="BE48" i="15"/>
  <c r="BE46" i="15"/>
  <c r="BE39" i="15"/>
  <c r="BE30" i="15"/>
  <c r="BE26" i="15"/>
  <c r="BE22" i="15"/>
  <c r="BE18" i="15"/>
  <c r="BE14" i="15"/>
  <c r="BJ14" i="15" s="1"/>
  <c r="N15" i="7" s="1"/>
  <c r="BE10" i="15"/>
  <c r="BE40" i="15"/>
  <c r="BE32" i="15"/>
  <c r="BE47" i="15"/>
  <c r="BE45" i="15"/>
  <c r="BE41" i="15"/>
  <c r="BE37" i="15"/>
  <c r="BE33" i="15"/>
  <c r="BE27" i="15"/>
  <c r="BE25" i="15"/>
  <c r="BE23" i="15"/>
  <c r="BE21" i="15"/>
  <c r="BE19" i="15"/>
  <c r="BE17" i="15"/>
  <c r="BE15" i="15"/>
  <c r="BE13" i="15"/>
  <c r="BE11" i="15"/>
  <c r="BE9" i="15"/>
  <c r="BE7" i="15"/>
  <c r="BE28" i="15"/>
  <c r="BE43" i="15"/>
  <c r="BE35" i="15"/>
  <c r="BE24" i="15"/>
  <c r="BE20" i="15"/>
  <c r="BE16" i="15"/>
  <c r="BE12" i="15"/>
  <c r="BE8" i="15"/>
  <c r="BE44" i="15"/>
  <c r="BE36" i="15"/>
  <c r="BJ36" i="15" s="1"/>
  <c r="N37" i="7" s="1"/>
  <c r="BE49" i="15"/>
  <c r="BE6" i="15"/>
  <c r="AW6" i="15"/>
  <c r="AW45" i="15"/>
  <c r="AW41" i="15"/>
  <c r="AW37" i="15"/>
  <c r="AW33" i="15"/>
  <c r="AW29" i="15"/>
  <c r="AW26" i="15"/>
  <c r="AW24" i="15"/>
  <c r="AW22" i="15"/>
  <c r="AW20" i="15"/>
  <c r="AW18" i="15"/>
  <c r="BB18" i="15" s="1"/>
  <c r="M19" i="7" s="1"/>
  <c r="AW16" i="15"/>
  <c r="AW14" i="15"/>
  <c r="AW12" i="15"/>
  <c r="AW10" i="15"/>
  <c r="AW8" i="15"/>
  <c r="AW47" i="15"/>
  <c r="AW38" i="15"/>
  <c r="AW30" i="15"/>
  <c r="BB30" i="15" s="1"/>
  <c r="M31" i="7" s="1"/>
  <c r="AW28" i="15"/>
  <c r="AW43" i="15"/>
  <c r="AW35" i="15"/>
  <c r="AW27" i="15"/>
  <c r="AW23" i="15"/>
  <c r="BB23" i="15" s="1"/>
  <c r="M24" i="7" s="1"/>
  <c r="AW19" i="15"/>
  <c r="AW15" i="15"/>
  <c r="AW11" i="15"/>
  <c r="AW7" i="15"/>
  <c r="AW48" i="15"/>
  <c r="BB48" i="15" s="1"/>
  <c r="M49" i="7" s="1"/>
  <c r="AW46" i="15"/>
  <c r="BB46" i="15" s="1"/>
  <c r="M47" i="7" s="1"/>
  <c r="AW44" i="15"/>
  <c r="AW40" i="15"/>
  <c r="AW36" i="15"/>
  <c r="AW32" i="15"/>
  <c r="AW49" i="15"/>
  <c r="AW42" i="15"/>
  <c r="BB42" i="15" s="1"/>
  <c r="M43" i="7" s="1"/>
  <c r="AW34" i="15"/>
  <c r="AW39" i="15"/>
  <c r="AW31" i="15"/>
  <c r="AW25" i="15"/>
  <c r="AW21" i="15"/>
  <c r="AW17" i="15"/>
  <c r="AW13" i="15"/>
  <c r="AW9" i="15"/>
  <c r="AO7" i="15"/>
  <c r="AO42" i="15"/>
  <c r="AO20" i="15"/>
  <c r="AO12" i="15"/>
  <c r="AO8" i="15"/>
  <c r="AO46" i="15"/>
  <c r="AO45" i="15"/>
  <c r="AO22" i="15"/>
  <c r="AO18" i="15"/>
  <c r="AO14" i="15"/>
  <c r="AO10" i="15"/>
  <c r="AO48" i="15"/>
  <c r="AO38" i="15"/>
  <c r="AO36" i="15"/>
  <c r="AO34" i="15"/>
  <c r="AO28" i="15"/>
  <c r="AO44" i="15"/>
  <c r="AO39" i="15"/>
  <c r="AO37" i="15"/>
  <c r="AO33" i="15"/>
  <c r="AO21" i="15"/>
  <c r="AO17" i="15"/>
  <c r="AO13" i="15"/>
  <c r="AO47" i="15"/>
  <c r="AO29" i="15"/>
  <c r="AO23" i="15"/>
  <c r="AO19" i="15"/>
  <c r="AO15" i="15"/>
  <c r="AO49" i="15"/>
  <c r="AO27" i="15"/>
  <c r="AO43" i="15"/>
  <c r="AO24" i="15"/>
  <c r="AO16" i="15"/>
  <c r="AO35" i="15"/>
  <c r="AO30" i="15"/>
  <c r="AO41" i="15"/>
  <c r="AO11" i="15"/>
  <c r="AO32" i="15"/>
  <c r="AO40" i="15"/>
  <c r="AO25" i="15"/>
  <c r="AO9" i="15"/>
  <c r="AO26" i="15"/>
  <c r="AG30" i="15"/>
  <c r="AG24" i="15"/>
  <c r="AG16" i="15"/>
  <c r="AG26" i="15"/>
  <c r="AG41" i="15"/>
  <c r="AG20" i="15"/>
  <c r="AG12" i="15"/>
  <c r="AG46" i="15"/>
  <c r="AG45" i="15"/>
  <c r="AG44" i="15"/>
  <c r="AG13" i="15"/>
  <c r="AG47" i="15"/>
  <c r="AG36" i="15"/>
  <c r="AG28" i="15"/>
  <c r="AG43" i="15"/>
  <c r="AG39" i="15"/>
  <c r="AG25" i="15"/>
  <c r="AG21" i="15"/>
  <c r="AG9" i="15"/>
  <c r="AG31" i="15"/>
  <c r="AG27" i="15"/>
  <c r="AG42" i="15"/>
  <c r="AG11" i="15"/>
  <c r="AG37" i="15"/>
  <c r="AG35" i="15"/>
  <c r="AG33" i="15"/>
  <c r="AG40" i="15"/>
  <c r="AG22" i="15"/>
  <c r="AG18" i="15"/>
  <c r="AG14" i="15"/>
  <c r="AG10" i="15"/>
  <c r="AG48" i="15"/>
  <c r="AG32" i="15"/>
  <c r="AG8" i="15"/>
  <c r="AG29" i="15"/>
  <c r="AG23" i="15"/>
  <c r="AG19" i="15"/>
  <c r="AG15" i="15"/>
  <c r="AG49" i="15"/>
  <c r="AJ49" i="15" s="1"/>
  <c r="AG17" i="15"/>
  <c r="AG38" i="15"/>
  <c r="AG34" i="15"/>
  <c r="AE46" i="15"/>
  <c r="AE37" i="15"/>
  <c r="AE35" i="15"/>
  <c r="AE33" i="15"/>
  <c r="AE38" i="15"/>
  <c r="AE34" i="15"/>
  <c r="AE47" i="15"/>
  <c r="AE44" i="15"/>
  <c r="AJ44" i="15" s="1"/>
  <c r="AE40" i="15"/>
  <c r="AJ40" i="15" s="1"/>
  <c r="M41" i="5" s="1"/>
  <c r="AE22" i="15"/>
  <c r="AE18" i="15"/>
  <c r="AJ18" i="15" s="1"/>
  <c r="BN18" i="15" s="1"/>
  <c r="AE14" i="15"/>
  <c r="AE10" i="15"/>
  <c r="AJ10" i="15" s="1"/>
  <c r="M11" i="5" s="1"/>
  <c r="AE27" i="15"/>
  <c r="AE45" i="15"/>
  <c r="AE43" i="15"/>
  <c r="AE41" i="15"/>
  <c r="AE39" i="15"/>
  <c r="AE29" i="15"/>
  <c r="AE25" i="15"/>
  <c r="AE23" i="15"/>
  <c r="AE21" i="15"/>
  <c r="AE19" i="15"/>
  <c r="AE17" i="15"/>
  <c r="AE15" i="15"/>
  <c r="AE13" i="15"/>
  <c r="AE11" i="15"/>
  <c r="AE9" i="15"/>
  <c r="AE26" i="15"/>
  <c r="AE31" i="15"/>
  <c r="AE36" i="15"/>
  <c r="AE32" i="15"/>
  <c r="AE28" i="15"/>
  <c r="AE48" i="15"/>
  <c r="AE42" i="15"/>
  <c r="AE30" i="15"/>
  <c r="AE24" i="15"/>
  <c r="AE20" i="15"/>
  <c r="AE16" i="15"/>
  <c r="AE12" i="15"/>
  <c r="AE8" i="15"/>
  <c r="AM28" i="15"/>
  <c r="AM49" i="15"/>
  <c r="AM26" i="15"/>
  <c r="AM27" i="15"/>
  <c r="AM44" i="15"/>
  <c r="AM42" i="15"/>
  <c r="AM40" i="15"/>
  <c r="AM30" i="15"/>
  <c r="AM24" i="15"/>
  <c r="AM22" i="15"/>
  <c r="AM20" i="15"/>
  <c r="AM18" i="15"/>
  <c r="AM16" i="15"/>
  <c r="AM14" i="15"/>
  <c r="AM12" i="15"/>
  <c r="AR12" i="15" s="1"/>
  <c r="N13" i="5" s="1"/>
  <c r="AM10" i="15"/>
  <c r="AM8" i="15"/>
  <c r="AM43" i="15"/>
  <c r="AR43" i="15" s="1"/>
  <c r="N44" i="5" s="1"/>
  <c r="AM25" i="15"/>
  <c r="AM21" i="15"/>
  <c r="AM17" i="15"/>
  <c r="AM13" i="15"/>
  <c r="AM9" i="15"/>
  <c r="AM47" i="15"/>
  <c r="AM37" i="15"/>
  <c r="AM35" i="15"/>
  <c r="AM33" i="15"/>
  <c r="AM46" i="15"/>
  <c r="AM32" i="15"/>
  <c r="AM48" i="15"/>
  <c r="AM45" i="15"/>
  <c r="AM41" i="15"/>
  <c r="AM39" i="15"/>
  <c r="AM29" i="15"/>
  <c r="AM23" i="15"/>
  <c r="AM19" i="15"/>
  <c r="AM15" i="15"/>
  <c r="AM11" i="15"/>
  <c r="AM38" i="15"/>
  <c r="AM36" i="15"/>
  <c r="AM34" i="15"/>
  <c r="CA39" i="15"/>
  <c r="S39" i="15"/>
  <c r="CA8" i="15"/>
  <c r="M25" i="4"/>
  <c r="M49" i="4"/>
  <c r="M44" i="4"/>
  <c r="CA20" i="15"/>
  <c r="CA11" i="15"/>
  <c r="CA16" i="15"/>
  <c r="CA48" i="15"/>
  <c r="CA24" i="15"/>
  <c r="CA41" i="15"/>
  <c r="M26" i="4"/>
  <c r="CA46" i="15"/>
  <c r="CA13" i="15"/>
  <c r="S24" i="15"/>
  <c r="S16" i="15"/>
  <c r="S9" i="15"/>
  <c r="S7" i="15"/>
  <c r="S36" i="15"/>
  <c r="M37" i="4"/>
  <c r="S26" i="15"/>
  <c r="M27" i="4"/>
  <c r="W6" i="15"/>
  <c r="W30" i="15"/>
  <c r="W24" i="15"/>
  <c r="W16" i="15"/>
  <c r="W12" i="15"/>
  <c r="W47" i="15"/>
  <c r="W42" i="15"/>
  <c r="W20" i="15"/>
  <c r="W8" i="15"/>
  <c r="W27" i="15"/>
  <c r="W40" i="15"/>
  <c r="W22" i="15"/>
  <c r="W14" i="15"/>
  <c r="W49" i="15"/>
  <c r="W37" i="15"/>
  <c r="W33" i="15"/>
  <c r="W41" i="15"/>
  <c r="W23" i="15"/>
  <c r="W15" i="15"/>
  <c r="W7" i="15"/>
  <c r="W26" i="15"/>
  <c r="W43" i="15"/>
  <c r="W39" i="15"/>
  <c r="W21" i="15"/>
  <c r="W17" i="15"/>
  <c r="W38" i="15"/>
  <c r="W36" i="15"/>
  <c r="W34" i="15"/>
  <c r="W28" i="15"/>
  <c r="W25" i="15"/>
  <c r="W13" i="15"/>
  <c r="W9" i="15"/>
  <c r="W48" i="15"/>
  <c r="W32" i="15"/>
  <c r="W18" i="15"/>
  <c r="W10" i="15"/>
  <c r="W44" i="15"/>
  <c r="W46" i="15"/>
  <c r="W35" i="15"/>
  <c r="W45" i="15"/>
  <c r="W29" i="15"/>
  <c r="W19" i="15"/>
  <c r="W11" i="15"/>
  <c r="S10" i="15"/>
  <c r="S32" i="15"/>
  <c r="M33" i="4"/>
  <c r="S33" i="15"/>
  <c r="M34" i="4"/>
  <c r="S20" i="15"/>
  <c r="M21" i="4"/>
  <c r="S13" i="15"/>
  <c r="S11" i="15"/>
  <c r="S46" i="15"/>
  <c r="M47" i="4"/>
  <c r="S38" i="15"/>
  <c r="M39" i="4"/>
  <c r="S12" i="15"/>
  <c r="U6" i="15"/>
  <c r="U46" i="15"/>
  <c r="U28" i="15"/>
  <c r="U45" i="15"/>
  <c r="U41" i="15"/>
  <c r="U25" i="15"/>
  <c r="U21" i="15"/>
  <c r="U17" i="15"/>
  <c r="U13" i="15"/>
  <c r="U9" i="15"/>
  <c r="U35" i="15"/>
  <c r="U47" i="15"/>
  <c r="U27" i="15"/>
  <c r="U44" i="15"/>
  <c r="U42" i="15"/>
  <c r="U40" i="15"/>
  <c r="U30" i="15"/>
  <c r="U24" i="15"/>
  <c r="U22" i="15"/>
  <c r="U20" i="15"/>
  <c r="U18" i="15"/>
  <c r="U16" i="15"/>
  <c r="U14" i="15"/>
  <c r="U12" i="15"/>
  <c r="U10" i="15"/>
  <c r="U8" i="15"/>
  <c r="U38" i="15"/>
  <c r="U36" i="15"/>
  <c r="U34" i="15"/>
  <c r="U48" i="15"/>
  <c r="U32" i="15"/>
  <c r="U26" i="15"/>
  <c r="U49" i="15"/>
  <c r="U43" i="15"/>
  <c r="U39" i="15"/>
  <c r="U29" i="15"/>
  <c r="U23" i="15"/>
  <c r="U19" i="15"/>
  <c r="U15" i="15"/>
  <c r="U11" i="15"/>
  <c r="U7" i="15"/>
  <c r="U37" i="15"/>
  <c r="U33" i="15"/>
  <c r="S30" i="15"/>
  <c r="M31" i="4"/>
  <c r="CA30" i="15"/>
  <c r="S47" i="15"/>
  <c r="M48" i="4"/>
  <c r="S22" i="15"/>
  <c r="M23" i="4"/>
  <c r="S40" i="15"/>
  <c r="M41" i="4"/>
  <c r="S41" i="15"/>
  <c r="M42" i="4"/>
  <c r="S42" i="15"/>
  <c r="M43" i="4"/>
  <c r="CA12" i="15"/>
  <c r="CA38" i="15"/>
  <c r="CA9" i="15"/>
  <c r="AO6" i="15"/>
  <c r="AG6" i="15"/>
  <c r="AG7" i="15"/>
  <c r="AM6" i="15"/>
  <c r="AM7" i="15"/>
  <c r="AE6" i="15"/>
  <c r="AE7" i="15"/>
  <c r="CA7" i="15"/>
  <c r="R6" i="15"/>
  <c r="BN50" i="15" l="1"/>
  <c r="AJ14" i="15"/>
  <c r="M15" i="5" s="1"/>
  <c r="BJ39" i="15"/>
  <c r="N40" i="7" s="1"/>
  <c r="BW51" i="15"/>
  <c r="BQ18" i="15"/>
  <c r="M45" i="5"/>
  <c r="M7" i="4"/>
  <c r="AJ48" i="15"/>
  <c r="BN48" i="15" s="1"/>
  <c r="BJ18" i="15"/>
  <c r="N19" i="7" s="1"/>
  <c r="AJ6" i="15"/>
  <c r="M7" i="5" s="1"/>
  <c r="AJ22" i="15"/>
  <c r="BB29" i="15"/>
  <c r="M30" i="7" s="1"/>
  <c r="BB28" i="15"/>
  <c r="M29" i="7" s="1"/>
  <c r="AJ45" i="15"/>
  <c r="BB25" i="15"/>
  <c r="M26" i="7" s="1"/>
  <c r="BJ24" i="15"/>
  <c r="N25" i="7" s="1"/>
  <c r="BB44" i="15"/>
  <c r="M45" i="7" s="1"/>
  <c r="BJ17" i="15"/>
  <c r="N18" i="7" s="1"/>
  <c r="BJ41" i="15"/>
  <c r="N42" i="7" s="1"/>
  <c r="BB12" i="15"/>
  <c r="M13" i="7" s="1"/>
  <c r="BJ43" i="15"/>
  <c r="N44" i="7" s="1"/>
  <c r="AR33" i="15"/>
  <c r="N34" i="5" s="1"/>
  <c r="AJ33" i="15"/>
  <c r="AJ35" i="15"/>
  <c r="AR31" i="15"/>
  <c r="N32" i="5" s="1"/>
  <c r="BJ28" i="15"/>
  <c r="N29" i="7" s="1"/>
  <c r="AJ36" i="15"/>
  <c r="AJ19" i="15"/>
  <c r="AK19" i="15" s="1"/>
  <c r="AR32" i="15"/>
  <c r="N33" i="5" s="1"/>
  <c r="AJ31" i="15"/>
  <c r="CB31" i="15" s="1"/>
  <c r="AR17" i="15"/>
  <c r="N18" i="5" s="1"/>
  <c r="AR50" i="15"/>
  <c r="AT50" i="15" s="1"/>
  <c r="BJ22" i="15"/>
  <c r="N23" i="7" s="1"/>
  <c r="AR39" i="15"/>
  <c r="N40" i="5" s="1"/>
  <c r="AR25" i="15"/>
  <c r="N26" i="5" s="1"/>
  <c r="AR13" i="15"/>
  <c r="N14" i="5" s="1"/>
  <c r="AJ39" i="15"/>
  <c r="AJ37" i="15"/>
  <c r="BJ31" i="15"/>
  <c r="CF31" i="15" s="1"/>
  <c r="Z50" i="15"/>
  <c r="Z31" i="15"/>
  <c r="BJ45" i="15"/>
  <c r="N46" i="7" s="1"/>
  <c r="BB38" i="15"/>
  <c r="M39" i="7" s="1"/>
  <c r="BC50" i="15"/>
  <c r="M51" i="7"/>
  <c r="CC50" i="15"/>
  <c r="BJ50" i="15"/>
  <c r="M51" i="5"/>
  <c r="AK50" i="15"/>
  <c r="CB50" i="15"/>
  <c r="M19" i="5"/>
  <c r="M50" i="5"/>
  <c r="X9" i="19"/>
  <c r="Y9" i="19" s="1"/>
  <c r="X9" i="18"/>
  <c r="Y9" i="18" s="1"/>
  <c r="X11" i="19"/>
  <c r="Y11" i="19" s="1"/>
  <c r="X11" i="18"/>
  <c r="Y11" i="18" s="1"/>
  <c r="X22" i="19"/>
  <c r="Y22" i="19" s="1"/>
  <c r="X22" i="18"/>
  <c r="Y22" i="18" s="1"/>
  <c r="X19" i="19"/>
  <c r="Y19" i="19" s="1"/>
  <c r="X19" i="18"/>
  <c r="Y19" i="18" s="1"/>
  <c r="X29" i="19"/>
  <c r="Y29" i="19" s="1"/>
  <c r="X29" i="18"/>
  <c r="Y29" i="18" s="1"/>
  <c r="X26" i="19"/>
  <c r="Y26" i="19" s="1"/>
  <c r="X26" i="18"/>
  <c r="Y26" i="18" s="1"/>
  <c r="X43" i="19"/>
  <c r="Y43" i="19" s="1"/>
  <c r="X43" i="18"/>
  <c r="Y43" i="18" s="1"/>
  <c r="X30" i="19"/>
  <c r="Y30" i="19" s="1"/>
  <c r="X30" i="18"/>
  <c r="Y30" i="18" s="1"/>
  <c r="X48" i="19"/>
  <c r="Y48" i="19" s="1"/>
  <c r="X48" i="18"/>
  <c r="Y48" i="18" s="1"/>
  <c r="X38" i="19"/>
  <c r="Y38" i="19" s="1"/>
  <c r="X38" i="18"/>
  <c r="Y38" i="18" s="1"/>
  <c r="X37" i="19"/>
  <c r="Y37" i="19" s="1"/>
  <c r="X37" i="18"/>
  <c r="Y37" i="18" s="1"/>
  <c r="X8" i="19"/>
  <c r="Y8" i="19" s="1"/>
  <c r="X8" i="18"/>
  <c r="Y8" i="18" s="1"/>
  <c r="X16" i="19"/>
  <c r="Y16" i="19" s="1"/>
  <c r="X16" i="18"/>
  <c r="Y16" i="18" s="1"/>
  <c r="X46" i="19"/>
  <c r="Y46" i="19" s="1"/>
  <c r="X46" i="18"/>
  <c r="Y46" i="18" s="1"/>
  <c r="X39" i="19"/>
  <c r="Y39" i="19" s="1"/>
  <c r="X39" i="18"/>
  <c r="Y39" i="18" s="1"/>
  <c r="X23" i="19"/>
  <c r="Y23" i="19" s="1"/>
  <c r="X23" i="18"/>
  <c r="Y23" i="18" s="1"/>
  <c r="X27" i="19"/>
  <c r="Y27" i="19" s="1"/>
  <c r="X27" i="18"/>
  <c r="Y27" i="18" s="1"/>
  <c r="X45" i="19"/>
  <c r="Y45" i="19" s="1"/>
  <c r="X45" i="18"/>
  <c r="Y45" i="18" s="1"/>
  <c r="X31" i="19"/>
  <c r="Y31" i="19" s="1"/>
  <c r="X31" i="18"/>
  <c r="Y31" i="18" s="1"/>
  <c r="X42" i="19"/>
  <c r="Y42" i="19" s="1"/>
  <c r="X42" i="18"/>
  <c r="Y42" i="18" s="1"/>
  <c r="X49" i="19"/>
  <c r="Y49" i="19" s="1"/>
  <c r="X49" i="18"/>
  <c r="Y49" i="18" s="1"/>
  <c r="X17" i="19"/>
  <c r="Y17" i="19" s="1"/>
  <c r="X17" i="18"/>
  <c r="Y17" i="18" s="1"/>
  <c r="X41" i="19"/>
  <c r="Y41" i="19" s="1"/>
  <c r="X41" i="18"/>
  <c r="Y41" i="18" s="1"/>
  <c r="X36" i="19"/>
  <c r="Y36" i="19" s="1"/>
  <c r="X36" i="18"/>
  <c r="Y36" i="18" s="1"/>
  <c r="X25" i="19"/>
  <c r="Y25" i="19" s="1"/>
  <c r="X25" i="18"/>
  <c r="Y25" i="18" s="1"/>
  <c r="X35" i="19"/>
  <c r="Y35" i="19" s="1"/>
  <c r="X35" i="18"/>
  <c r="Y35" i="18" s="1"/>
  <c r="X28" i="19"/>
  <c r="Y28" i="19" s="1"/>
  <c r="X28" i="18"/>
  <c r="Y28" i="18" s="1"/>
  <c r="X32" i="19"/>
  <c r="Y32" i="19" s="1"/>
  <c r="X32" i="18"/>
  <c r="Y32" i="18" s="1"/>
  <c r="X33" i="19"/>
  <c r="Y33" i="19" s="1"/>
  <c r="X33" i="18"/>
  <c r="Y33" i="18" s="1"/>
  <c r="X21" i="19"/>
  <c r="Y21" i="19" s="1"/>
  <c r="X21" i="18"/>
  <c r="Y21" i="18" s="1"/>
  <c r="X44" i="19"/>
  <c r="Y44" i="19" s="1"/>
  <c r="X44" i="18"/>
  <c r="Y44" i="18" s="1"/>
  <c r="X47" i="19"/>
  <c r="Y47" i="19" s="1"/>
  <c r="X47" i="18"/>
  <c r="Y47" i="18" s="1"/>
  <c r="X34" i="19"/>
  <c r="Y34" i="19" s="1"/>
  <c r="X34" i="18"/>
  <c r="Y34" i="18" s="1"/>
  <c r="X13" i="19"/>
  <c r="Y13" i="19" s="1"/>
  <c r="X13" i="18"/>
  <c r="Y13" i="18" s="1"/>
  <c r="X40" i="19"/>
  <c r="Y40" i="19" s="1"/>
  <c r="X40" i="18"/>
  <c r="Y40" i="18" s="1"/>
  <c r="X24" i="19"/>
  <c r="Y24" i="19" s="1"/>
  <c r="X24" i="18"/>
  <c r="Y24" i="18" s="1"/>
  <c r="X10" i="19"/>
  <c r="Y10" i="19" s="1"/>
  <c r="X10" i="18"/>
  <c r="Y10" i="18" s="1"/>
  <c r="X14" i="19"/>
  <c r="Y14" i="19" s="1"/>
  <c r="X14" i="18"/>
  <c r="Y14" i="18" s="1"/>
  <c r="X15" i="19"/>
  <c r="Y15" i="19" s="1"/>
  <c r="X15" i="18"/>
  <c r="Y15" i="18" s="1"/>
  <c r="X12" i="19"/>
  <c r="Y12" i="19" s="1"/>
  <c r="X12" i="18"/>
  <c r="Y12" i="18" s="1"/>
  <c r="X20" i="19"/>
  <c r="Y20" i="19" s="1"/>
  <c r="X20" i="18"/>
  <c r="Y20" i="18" s="1"/>
  <c r="X18" i="19"/>
  <c r="Y18" i="19" s="1"/>
  <c r="X18" i="18"/>
  <c r="Y18" i="18" s="1"/>
  <c r="AR41" i="15"/>
  <c r="AR15" i="15"/>
  <c r="AR24" i="15"/>
  <c r="CE24" i="15" s="1"/>
  <c r="AR28" i="15"/>
  <c r="AS28" i="15" s="1"/>
  <c r="AJ20" i="15"/>
  <c r="AJ21" i="15"/>
  <c r="AJ34" i="15"/>
  <c r="AR47" i="15"/>
  <c r="AR48" i="15"/>
  <c r="AR22" i="15"/>
  <c r="AJ42" i="15"/>
  <c r="BN42" i="15" s="1"/>
  <c r="AJ16" i="15"/>
  <c r="AJ11" i="15"/>
  <c r="AJ29" i="15"/>
  <c r="BB32" i="15"/>
  <c r="BB45" i="15"/>
  <c r="AJ8" i="15"/>
  <c r="AJ24" i="15"/>
  <c r="AJ28" i="15"/>
  <c r="BN28" i="15" s="1"/>
  <c r="AJ15" i="15"/>
  <c r="BB9" i="15"/>
  <c r="BB40" i="15"/>
  <c r="M41" i="7" s="1"/>
  <c r="BB7" i="15"/>
  <c r="BB8" i="15"/>
  <c r="BB16" i="15"/>
  <c r="BJ6" i="15"/>
  <c r="N7" i="7" s="1"/>
  <c r="BJ8" i="15"/>
  <c r="BJ15" i="15"/>
  <c r="BJ23" i="15"/>
  <c r="BJ37" i="15"/>
  <c r="BJ34" i="15"/>
  <c r="N35" i="7" s="1"/>
  <c r="BJ16" i="15"/>
  <c r="BJ19" i="15"/>
  <c r="CF19" i="15" s="1"/>
  <c r="BJ10" i="15"/>
  <c r="BB13" i="15"/>
  <c r="M14" i="7" s="1"/>
  <c r="BB31" i="15"/>
  <c r="BB49" i="15"/>
  <c r="BC49" i="15" s="1"/>
  <c r="BJ12" i="15"/>
  <c r="BJ9" i="15"/>
  <c r="BJ40" i="15"/>
  <c r="Z37" i="15"/>
  <c r="Z24" i="15"/>
  <c r="Z33" i="15"/>
  <c r="Z22" i="15"/>
  <c r="Z21" i="15"/>
  <c r="BB27" i="15"/>
  <c r="BB10" i="15"/>
  <c r="M11" i="7" s="1"/>
  <c r="BB26" i="15"/>
  <c r="M27" i="7" s="1"/>
  <c r="BB41" i="15"/>
  <c r="BJ49" i="15"/>
  <c r="BJ35" i="15"/>
  <c r="BJ25" i="15"/>
  <c r="BJ46" i="15"/>
  <c r="BJ38" i="15"/>
  <c r="BB6" i="15"/>
  <c r="BC6" i="15" s="1"/>
  <c r="AR7" i="15"/>
  <c r="Z19" i="15"/>
  <c r="Z43" i="15"/>
  <c r="BO43" i="15" s="1"/>
  <c r="Z9" i="15"/>
  <c r="Z25" i="15"/>
  <c r="BO25" i="15" s="1"/>
  <c r="Z46" i="15"/>
  <c r="AR34" i="15"/>
  <c r="AR37" i="15"/>
  <c r="AR8" i="15"/>
  <c r="N9" i="5" s="1"/>
  <c r="AR16" i="15"/>
  <c r="AR44" i="15"/>
  <c r="AJ13" i="15"/>
  <c r="BN13" i="15" s="1"/>
  <c r="AJ27" i="15"/>
  <c r="BB43" i="15"/>
  <c r="BB47" i="15"/>
  <c r="BB22" i="15"/>
  <c r="BJ13" i="15"/>
  <c r="N14" i="7" s="1"/>
  <c r="BJ21" i="15"/>
  <c r="N22" i="7" s="1"/>
  <c r="AR14" i="15"/>
  <c r="N15" i="5" s="1"/>
  <c r="AR20" i="15"/>
  <c r="N21" i="5" s="1"/>
  <c r="AR40" i="15"/>
  <c r="N41" i="5" s="1"/>
  <c r="AJ12" i="15"/>
  <c r="AJ9" i="15"/>
  <c r="AJ43" i="15"/>
  <c r="AR35" i="15"/>
  <c r="AR42" i="15"/>
  <c r="AR6" i="15"/>
  <c r="AR19" i="15"/>
  <c r="AR10" i="15"/>
  <c r="AR30" i="15"/>
  <c r="Z41" i="15"/>
  <c r="Z6" i="15"/>
  <c r="AR45" i="15"/>
  <c r="N46" i="5" s="1"/>
  <c r="Z16" i="15"/>
  <c r="CC44" i="15"/>
  <c r="BC30" i="15"/>
  <c r="CC30" i="15"/>
  <c r="BC18" i="15"/>
  <c r="CC18" i="15"/>
  <c r="BC42" i="15"/>
  <c r="CC42" i="15"/>
  <c r="BK24" i="15"/>
  <c r="CF24" i="15"/>
  <c r="BC48" i="15"/>
  <c r="CC48" i="15"/>
  <c r="BK14" i="15"/>
  <c r="CF14" i="15"/>
  <c r="BB37" i="15"/>
  <c r="M38" i="7" s="1"/>
  <c r="BJ32" i="15"/>
  <c r="BB21" i="15"/>
  <c r="M22" i="7" s="1"/>
  <c r="BB34" i="15"/>
  <c r="M35" i="7" s="1"/>
  <c r="BB36" i="15"/>
  <c r="BB19" i="15"/>
  <c r="BB14" i="15"/>
  <c r="BB33" i="15"/>
  <c r="M34" i="7" s="1"/>
  <c r="BJ44" i="15"/>
  <c r="BJ20" i="15"/>
  <c r="N21" i="7" s="1"/>
  <c r="BJ33" i="15"/>
  <c r="N34" i="7" s="1"/>
  <c r="BJ47" i="15"/>
  <c r="N48" i="7" s="1"/>
  <c r="BJ30" i="15"/>
  <c r="BJ29" i="15"/>
  <c r="BB11" i="15"/>
  <c r="M12" i="7" s="1"/>
  <c r="BC23" i="15"/>
  <c r="CC23" i="15"/>
  <c r="BK18" i="15"/>
  <c r="CF18" i="15"/>
  <c r="BK39" i="15"/>
  <c r="CF39" i="15"/>
  <c r="BC46" i="15"/>
  <c r="CC46" i="15"/>
  <c r="BC12" i="15"/>
  <c r="BC29" i="15"/>
  <c r="CC29" i="15"/>
  <c r="BK36" i="15"/>
  <c r="CF36" i="15"/>
  <c r="BK43" i="15"/>
  <c r="BB24" i="15"/>
  <c r="BJ7" i="15"/>
  <c r="BB17" i="15"/>
  <c r="BB39" i="15"/>
  <c r="BB15" i="15"/>
  <c r="M16" i="7" s="1"/>
  <c r="BB35" i="15"/>
  <c r="M36" i="7" s="1"/>
  <c r="BB20" i="15"/>
  <c r="M21" i="7" s="1"/>
  <c r="BJ11" i="15"/>
  <c r="N12" i="7" s="1"/>
  <c r="BJ27" i="15"/>
  <c r="N28" i="7" s="1"/>
  <c r="BJ26" i="15"/>
  <c r="BJ48" i="15"/>
  <c r="BJ42" i="15"/>
  <c r="AK31" i="15"/>
  <c r="AS43" i="15"/>
  <c r="CE43" i="15"/>
  <c r="CB19" i="15"/>
  <c r="CB45" i="15"/>
  <c r="AK35" i="15"/>
  <c r="AS12" i="15"/>
  <c r="CE12" i="15"/>
  <c r="AK14" i="15"/>
  <c r="CB14" i="15"/>
  <c r="AK44" i="15"/>
  <c r="CB44" i="15"/>
  <c r="AR29" i="15"/>
  <c r="N30" i="5" s="1"/>
  <c r="AR38" i="15"/>
  <c r="N39" i="5" s="1"/>
  <c r="AR23" i="15"/>
  <c r="N24" i="5" s="1"/>
  <c r="AR9" i="15"/>
  <c r="N10" i="5" s="1"/>
  <c r="AR26" i="15"/>
  <c r="N27" i="5" s="1"/>
  <c r="AJ30" i="15"/>
  <c r="BN30" i="15" s="1"/>
  <c r="AJ32" i="15"/>
  <c r="AJ17" i="15"/>
  <c r="AJ25" i="15"/>
  <c r="BN25" i="15" s="1"/>
  <c r="AS39" i="15"/>
  <c r="CE39" i="15"/>
  <c r="AK48" i="15"/>
  <c r="CB48" i="15"/>
  <c r="AK18" i="15"/>
  <c r="CB18" i="15"/>
  <c r="AK10" i="15"/>
  <c r="CB10" i="15"/>
  <c r="AK40" i="15"/>
  <c r="CB40" i="15"/>
  <c r="AK49" i="15"/>
  <c r="CB49" i="15"/>
  <c r="AR11" i="15"/>
  <c r="N12" i="5" s="1"/>
  <c r="AR49" i="15"/>
  <c r="AJ47" i="15"/>
  <c r="BN47" i="15" s="1"/>
  <c r="AR36" i="15"/>
  <c r="AR46" i="15"/>
  <c r="N47" i="5" s="1"/>
  <c r="AR21" i="15"/>
  <c r="N22" i="5" s="1"/>
  <c r="AR18" i="15"/>
  <c r="AR27" i="15"/>
  <c r="N28" i="5" s="1"/>
  <c r="AJ26" i="15"/>
  <c r="AJ23" i="15"/>
  <c r="BN23" i="15" s="1"/>
  <c r="AJ41" i="15"/>
  <c r="AJ38" i="15"/>
  <c r="BN38" i="15" s="1"/>
  <c r="AJ46" i="15"/>
  <c r="BN46" i="15" s="1"/>
  <c r="Z48" i="15"/>
  <c r="BO48" i="15" s="1"/>
  <c r="Z8" i="15"/>
  <c r="BO8" i="15" s="1"/>
  <c r="Z44" i="15"/>
  <c r="Z14" i="15"/>
  <c r="Z28" i="15"/>
  <c r="BO28" i="15" s="1"/>
  <c r="Z32" i="15"/>
  <c r="Z29" i="15"/>
  <c r="BO29" i="15" s="1"/>
  <c r="Z26" i="15"/>
  <c r="Z12" i="15"/>
  <c r="BO12" i="15" s="1"/>
  <c r="Z47" i="15"/>
  <c r="BO47" i="15" s="1"/>
  <c r="Z17" i="15"/>
  <c r="Z38" i="15"/>
  <c r="Z23" i="15"/>
  <c r="Z49" i="15"/>
  <c r="Z30" i="15"/>
  <c r="Z27" i="15"/>
  <c r="Z15" i="15"/>
  <c r="BO15" i="15" s="1"/>
  <c r="Z39" i="15"/>
  <c r="BO39" i="15" s="1"/>
  <c r="Z42" i="15"/>
  <c r="Z35" i="15"/>
  <c r="Z7" i="15"/>
  <c r="Z34" i="15"/>
  <c r="Z10" i="15"/>
  <c r="BO10" i="15" s="1"/>
  <c r="Z18" i="15"/>
  <c r="Z13" i="15"/>
  <c r="BO13" i="15" s="1"/>
  <c r="Z11" i="15"/>
  <c r="Z36" i="15"/>
  <c r="Z20" i="15"/>
  <c r="Z40" i="15"/>
  <c r="BO40" i="15" s="1"/>
  <c r="Z45" i="15"/>
  <c r="AJ7" i="15"/>
  <c r="S6" i="15"/>
  <c r="AK6" i="15"/>
  <c r="BO27" i="15" l="1"/>
  <c r="BO50" i="15"/>
  <c r="BO32" i="15"/>
  <c r="BN17" i="15"/>
  <c r="BN27" i="15"/>
  <c r="BO22" i="15"/>
  <c r="BO33" i="15"/>
  <c r="BN26" i="15"/>
  <c r="BO16" i="15"/>
  <c r="BN8" i="15"/>
  <c r="BN43" i="15"/>
  <c r="BQ43" i="15" s="1"/>
  <c r="BN49" i="15"/>
  <c r="BO18" i="15"/>
  <c r="BO26" i="15"/>
  <c r="BN9" i="15"/>
  <c r="BQ9" i="15" s="1"/>
  <c r="BN24" i="15"/>
  <c r="BO37" i="15"/>
  <c r="BO11" i="15"/>
  <c r="BN44" i="15"/>
  <c r="BO19" i="15"/>
  <c r="BO45" i="15"/>
  <c r="BO34" i="15"/>
  <c r="BO49" i="15"/>
  <c r="BN41" i="15"/>
  <c r="CC12" i="15"/>
  <c r="BO31" i="15"/>
  <c r="BN34" i="15"/>
  <c r="BN35" i="15"/>
  <c r="BN10" i="15"/>
  <c r="BO30" i="15"/>
  <c r="BO23" i="15"/>
  <c r="BO20" i="15"/>
  <c r="BO35" i="15"/>
  <c r="BS35" i="15" s="1"/>
  <c r="BO38" i="15"/>
  <c r="BO14" i="15"/>
  <c r="BN32" i="15"/>
  <c r="BQ32" i="15" s="1"/>
  <c r="BK17" i="15"/>
  <c r="BO41" i="15"/>
  <c r="BS41" i="15" s="1"/>
  <c r="BN29" i="15"/>
  <c r="BQ29" i="15" s="1"/>
  <c r="BN21" i="15"/>
  <c r="BN33" i="15"/>
  <c r="BN40" i="15"/>
  <c r="BO6" i="15"/>
  <c r="BS6" i="15" s="1"/>
  <c r="BO36" i="15"/>
  <c r="BO42" i="15"/>
  <c r="BO17" i="15"/>
  <c r="BO44" i="15"/>
  <c r="AS13" i="15"/>
  <c r="BN12" i="15"/>
  <c r="BQ12" i="15" s="1"/>
  <c r="BO46" i="15"/>
  <c r="BO21" i="15"/>
  <c r="BN11" i="15"/>
  <c r="BN20" i="15"/>
  <c r="BN37" i="15"/>
  <c r="BN31" i="15"/>
  <c r="AK45" i="15"/>
  <c r="BN45" i="15"/>
  <c r="BN14" i="15"/>
  <c r="BN15" i="15"/>
  <c r="BN16" i="15"/>
  <c r="BN39" i="15"/>
  <c r="BN6" i="15"/>
  <c r="BO9" i="15"/>
  <c r="BN19" i="15"/>
  <c r="BO24" i="15"/>
  <c r="BS24" i="15" s="1"/>
  <c r="BN36" i="15"/>
  <c r="AK22" i="15"/>
  <c r="BN22" i="15"/>
  <c r="CF45" i="15"/>
  <c r="CF17" i="15"/>
  <c r="BL28" i="15"/>
  <c r="CE25" i="15"/>
  <c r="AS25" i="15"/>
  <c r="BS33" i="15"/>
  <c r="BS43" i="15"/>
  <c r="BS39" i="15"/>
  <c r="BS40" i="15"/>
  <c r="BQ50" i="15"/>
  <c r="BQ30" i="15"/>
  <c r="BQ28" i="15"/>
  <c r="BQ42" i="15"/>
  <c r="BQ46" i="15"/>
  <c r="BQ23" i="15"/>
  <c r="BQ14" i="15"/>
  <c r="BQ25" i="15"/>
  <c r="CB22" i="15"/>
  <c r="CC38" i="15"/>
  <c r="CF41" i="15"/>
  <c r="BL18" i="15"/>
  <c r="T18" i="18" s="1"/>
  <c r="U18" i="18" s="1"/>
  <c r="CF22" i="15"/>
  <c r="BC44" i="15"/>
  <c r="N14" i="4"/>
  <c r="N13" i="4"/>
  <c r="M40" i="5"/>
  <c r="BQ6" i="15"/>
  <c r="M38" i="5"/>
  <c r="M46" i="5"/>
  <c r="N16" i="4"/>
  <c r="M20" i="5"/>
  <c r="N15" i="4"/>
  <c r="N9" i="4"/>
  <c r="N11" i="4"/>
  <c r="M37" i="5"/>
  <c r="M23" i="5"/>
  <c r="M32" i="5"/>
  <c r="N17" i="4"/>
  <c r="N12" i="4"/>
  <c r="N10" i="4"/>
  <c r="CD31" i="15"/>
  <c r="AA50" i="15"/>
  <c r="M36" i="5"/>
  <c r="M49" i="5"/>
  <c r="N18" i="4"/>
  <c r="M34" i="5"/>
  <c r="CC28" i="15"/>
  <c r="CF43" i="15"/>
  <c r="CH51" i="15"/>
  <c r="AK33" i="15"/>
  <c r="CE50" i="15"/>
  <c r="BK31" i="15"/>
  <c r="BK41" i="15"/>
  <c r="CC25" i="15"/>
  <c r="CF28" i="15"/>
  <c r="BC25" i="15"/>
  <c r="BK28" i="15"/>
  <c r="CB35" i="15"/>
  <c r="CE31" i="15"/>
  <c r="AS31" i="15"/>
  <c r="AT31" i="15"/>
  <c r="P31" i="18" s="1"/>
  <c r="Q31" i="18" s="1"/>
  <c r="BC28" i="15"/>
  <c r="AK37" i="15"/>
  <c r="CB33" i="15"/>
  <c r="CE17" i="15"/>
  <c r="AS17" i="15"/>
  <c r="CE33" i="15"/>
  <c r="CB36" i="15"/>
  <c r="CE32" i="15"/>
  <c r="AS33" i="15"/>
  <c r="AK36" i="15"/>
  <c r="AS32" i="15"/>
  <c r="AT33" i="15"/>
  <c r="O34" i="5" s="1"/>
  <c r="N32" i="4"/>
  <c r="M8" i="7"/>
  <c r="N8" i="7"/>
  <c r="AS50" i="15"/>
  <c r="N51" i="5"/>
  <c r="CE13" i="15"/>
  <c r="AK39" i="15"/>
  <c r="BK22" i="15"/>
  <c r="CB39" i="15"/>
  <c r="N32" i="7"/>
  <c r="AT39" i="15"/>
  <c r="P39" i="18" s="1"/>
  <c r="Q39" i="18" s="1"/>
  <c r="CB37" i="15"/>
  <c r="AB31" i="15"/>
  <c r="AA31" i="15"/>
  <c r="AB50" i="15"/>
  <c r="CD50" i="15"/>
  <c r="N51" i="4"/>
  <c r="BK45" i="15"/>
  <c r="BC38" i="15"/>
  <c r="N51" i="7"/>
  <c r="BK50" i="15"/>
  <c r="CF50" i="15"/>
  <c r="BL50" i="15"/>
  <c r="O51" i="5"/>
  <c r="AU50" i="15"/>
  <c r="P51" i="5" s="1"/>
  <c r="M47" i="5"/>
  <c r="M42" i="5"/>
  <c r="M27" i="5"/>
  <c r="M48" i="5"/>
  <c r="M18" i="5"/>
  <c r="M31" i="5"/>
  <c r="CD43" i="15"/>
  <c r="M29" i="5"/>
  <c r="CB16" i="15"/>
  <c r="M39" i="5"/>
  <c r="M24" i="5"/>
  <c r="M26" i="5"/>
  <c r="M33" i="5"/>
  <c r="M25" i="5"/>
  <c r="AK42" i="15"/>
  <c r="M35" i="5"/>
  <c r="BE68" i="15"/>
  <c r="BE65" i="15"/>
  <c r="BE66" i="15"/>
  <c r="BE67" i="15"/>
  <c r="AK34" i="15"/>
  <c r="CB34" i="15"/>
  <c r="X6" i="19"/>
  <c r="X6" i="18"/>
  <c r="V6" i="19"/>
  <c r="V6" i="18"/>
  <c r="BC40" i="15"/>
  <c r="O29" i="7"/>
  <c r="T28" i="19"/>
  <c r="U28" i="19" s="1"/>
  <c r="T28" i="18"/>
  <c r="U28" i="18" s="1"/>
  <c r="CE35" i="15"/>
  <c r="N36" i="5"/>
  <c r="CB9" i="15"/>
  <c r="M10" i="5"/>
  <c r="CE48" i="15"/>
  <c r="N49" i="5"/>
  <c r="CE41" i="15"/>
  <c r="N42" i="5"/>
  <c r="AS30" i="15"/>
  <c r="N31" i="5"/>
  <c r="CB43" i="15"/>
  <c r="M44" i="5"/>
  <c r="AS34" i="15"/>
  <c r="N35" i="5"/>
  <c r="CB8" i="15"/>
  <c r="M9" i="5"/>
  <c r="AK29" i="15"/>
  <c r="M30" i="5"/>
  <c r="AS22" i="15"/>
  <c r="N23" i="5"/>
  <c r="AK21" i="15"/>
  <c r="M22" i="5"/>
  <c r="CE15" i="15"/>
  <c r="N16" i="5"/>
  <c r="AT49" i="15"/>
  <c r="N50" i="5"/>
  <c r="AT6" i="15"/>
  <c r="AU6" i="15" s="1"/>
  <c r="P7" i="5" s="1"/>
  <c r="N7" i="5"/>
  <c r="AT13" i="15"/>
  <c r="M14" i="5"/>
  <c r="AT37" i="15"/>
  <c r="AU37" i="15" s="1"/>
  <c r="P38" i="5" s="1"/>
  <c r="N38" i="5"/>
  <c r="CB42" i="15"/>
  <c r="M43" i="5"/>
  <c r="AS24" i="15"/>
  <c r="N25" i="5"/>
  <c r="AT36" i="15"/>
  <c r="AU36" i="15" s="1"/>
  <c r="P37" i="5" s="1"/>
  <c r="N37" i="5"/>
  <c r="AS10" i="15"/>
  <c r="N11" i="5"/>
  <c r="CE16" i="15"/>
  <c r="N17" i="5"/>
  <c r="AK15" i="15"/>
  <c r="M16" i="5"/>
  <c r="AK11" i="15"/>
  <c r="M12" i="5"/>
  <c r="CB20" i="15"/>
  <c r="M21" i="5"/>
  <c r="CE42" i="15"/>
  <c r="N43" i="5"/>
  <c r="AT44" i="15"/>
  <c r="N45" i="5"/>
  <c r="M8" i="5"/>
  <c r="AT18" i="15"/>
  <c r="AU18" i="15" s="1"/>
  <c r="P19" i="5" s="1"/>
  <c r="N19" i="5"/>
  <c r="AT19" i="15"/>
  <c r="N20" i="5"/>
  <c r="CB12" i="15"/>
  <c r="M13" i="5"/>
  <c r="AK27" i="15"/>
  <c r="M28" i="5"/>
  <c r="N8" i="5"/>
  <c r="AK16" i="15"/>
  <c r="M17" i="5"/>
  <c r="CE47" i="15"/>
  <c r="N48" i="5"/>
  <c r="CE28" i="15"/>
  <c r="N29" i="5"/>
  <c r="AS42" i="15"/>
  <c r="M7" i="7"/>
  <c r="BK34" i="15"/>
  <c r="BL48" i="15"/>
  <c r="N49" i="7"/>
  <c r="BL17" i="15"/>
  <c r="M18" i="7"/>
  <c r="BL32" i="15"/>
  <c r="N33" i="7"/>
  <c r="BL43" i="15"/>
  <c r="BM43" i="15" s="1"/>
  <c r="P44" i="7" s="1"/>
  <c r="M44" i="7"/>
  <c r="CF46" i="15"/>
  <c r="N47" i="7"/>
  <c r="BL41" i="15"/>
  <c r="BM41" i="15" s="1"/>
  <c r="P42" i="7" s="1"/>
  <c r="M42" i="7"/>
  <c r="CC27" i="15"/>
  <c r="M28" i="7"/>
  <c r="BL12" i="15"/>
  <c r="BM12" i="15" s="1"/>
  <c r="P13" i="7" s="1"/>
  <c r="N13" i="7"/>
  <c r="CF10" i="15"/>
  <c r="N11" i="7"/>
  <c r="CF37" i="15"/>
  <c r="N38" i="7"/>
  <c r="CC32" i="15"/>
  <c r="M33" i="7"/>
  <c r="BL38" i="15"/>
  <c r="BM38" i="15" s="1"/>
  <c r="P39" i="7" s="1"/>
  <c r="N39" i="7"/>
  <c r="CF9" i="15"/>
  <c r="N10" i="7"/>
  <c r="BL45" i="15"/>
  <c r="M46" i="7"/>
  <c r="BL24" i="15"/>
  <c r="M25" i="7"/>
  <c r="BL22" i="15"/>
  <c r="M23" i="7"/>
  <c r="BK35" i="15"/>
  <c r="N36" i="7"/>
  <c r="BK40" i="15"/>
  <c r="N41" i="7"/>
  <c r="BL31" i="15"/>
  <c r="M32" i="7"/>
  <c r="CF16" i="15"/>
  <c r="N17" i="7"/>
  <c r="CF15" i="15"/>
  <c r="N16" i="7"/>
  <c r="CC8" i="15"/>
  <c r="M9" i="7"/>
  <c r="BC9" i="15"/>
  <c r="M10" i="7"/>
  <c r="CC45" i="15"/>
  <c r="BL29" i="15"/>
  <c r="N30" i="7"/>
  <c r="BL19" i="15"/>
  <c r="M20" i="7"/>
  <c r="BL42" i="15"/>
  <c r="N43" i="7"/>
  <c r="BL39" i="15"/>
  <c r="M40" i="7"/>
  <c r="BL14" i="15"/>
  <c r="M15" i="7"/>
  <c r="BC47" i="15"/>
  <c r="M48" i="7"/>
  <c r="BL49" i="15"/>
  <c r="N50" i="7"/>
  <c r="BK8" i="15"/>
  <c r="N9" i="7"/>
  <c r="BL26" i="15"/>
  <c r="N27" i="7"/>
  <c r="BL30" i="15"/>
  <c r="N31" i="7"/>
  <c r="BL44" i="15"/>
  <c r="N45" i="7"/>
  <c r="BL36" i="15"/>
  <c r="M37" i="7"/>
  <c r="CF25" i="15"/>
  <c r="N26" i="7"/>
  <c r="CC49" i="15"/>
  <c r="M50" i="7"/>
  <c r="BK19" i="15"/>
  <c r="N20" i="7"/>
  <c r="BK23" i="15"/>
  <c r="N24" i="7"/>
  <c r="BC16" i="15"/>
  <c r="M17" i="7"/>
  <c r="CE22" i="15"/>
  <c r="AS37" i="15"/>
  <c r="AS35" i="15"/>
  <c r="AT22" i="15"/>
  <c r="BK6" i="15"/>
  <c r="BK37" i="15"/>
  <c r="BL25" i="15"/>
  <c r="BK16" i="15"/>
  <c r="BC7" i="15"/>
  <c r="BC32" i="15"/>
  <c r="CB29" i="15"/>
  <c r="CE34" i="15"/>
  <c r="AS47" i="15"/>
  <c r="AT24" i="15"/>
  <c r="AT28" i="15"/>
  <c r="CF12" i="15"/>
  <c r="BK15" i="15"/>
  <c r="BK10" i="15"/>
  <c r="CC13" i="15"/>
  <c r="BL13" i="15"/>
  <c r="BL9" i="15"/>
  <c r="BM9" i="15" s="1"/>
  <c r="P10" i="7" s="1"/>
  <c r="BL35" i="15"/>
  <c r="BC8" i="15"/>
  <c r="CC40" i="15"/>
  <c r="BL6" i="15"/>
  <c r="CF23" i="15"/>
  <c r="CF35" i="15"/>
  <c r="AS48" i="15"/>
  <c r="CB24" i="15"/>
  <c r="AS41" i="15"/>
  <c r="CB21" i="15"/>
  <c r="AK20" i="15"/>
  <c r="AT34" i="15"/>
  <c r="AT11" i="15"/>
  <c r="AK24" i="15"/>
  <c r="CD38" i="15"/>
  <c r="N26" i="4"/>
  <c r="AB21" i="15"/>
  <c r="AB37" i="15"/>
  <c r="N24" i="4"/>
  <c r="CD12" i="15"/>
  <c r="AA8" i="15"/>
  <c r="AA41" i="15"/>
  <c r="AA46" i="15"/>
  <c r="AA19" i="15"/>
  <c r="N25" i="4"/>
  <c r="N50" i="4"/>
  <c r="CD47" i="15"/>
  <c r="N45" i="4"/>
  <c r="AA6" i="15"/>
  <c r="AB43" i="15"/>
  <c r="AB33" i="15"/>
  <c r="AA21" i="15"/>
  <c r="AA24" i="15"/>
  <c r="CD27" i="15"/>
  <c r="CD28" i="15"/>
  <c r="AA14" i="15"/>
  <c r="AB9" i="15"/>
  <c r="N23" i="4"/>
  <c r="AA38" i="15"/>
  <c r="AS15" i="15"/>
  <c r="AT10" i="15"/>
  <c r="AT20" i="15"/>
  <c r="AT48" i="15"/>
  <c r="CB11" i="15"/>
  <c r="AT29" i="15"/>
  <c r="AS19" i="15"/>
  <c r="CB13" i="15"/>
  <c r="CB27" i="15"/>
  <c r="AS16" i="15"/>
  <c r="AT27" i="15"/>
  <c r="AT15" i="15"/>
  <c r="AA37" i="15"/>
  <c r="CE44" i="15"/>
  <c r="CF8" i="15"/>
  <c r="BK25" i="15"/>
  <c r="AS6" i="15"/>
  <c r="CD21" i="15"/>
  <c r="CD24" i="15"/>
  <c r="CD37" i="15"/>
  <c r="AK8" i="15"/>
  <c r="AK9" i="15"/>
  <c r="CC9" i="15"/>
  <c r="CC26" i="15"/>
  <c r="BL34" i="15"/>
  <c r="CF34" i="15"/>
  <c r="BK9" i="15"/>
  <c r="BC41" i="15"/>
  <c r="BC13" i="15"/>
  <c r="AB24" i="15"/>
  <c r="AT8" i="15"/>
  <c r="BL10" i="15"/>
  <c r="N22" i="4"/>
  <c r="CB15" i="15"/>
  <c r="BC26" i="15"/>
  <c r="N38" i="4"/>
  <c r="AS44" i="15"/>
  <c r="BL27" i="15"/>
  <c r="BL15" i="15"/>
  <c r="BK13" i="15"/>
  <c r="BK12" i="15"/>
  <c r="AT42" i="15"/>
  <c r="CE8" i="15"/>
  <c r="BL20" i="15"/>
  <c r="N47" i="4"/>
  <c r="AK28" i="15"/>
  <c r="CE30" i="15"/>
  <c r="CC31" i="15"/>
  <c r="BL37" i="15"/>
  <c r="CF21" i="15"/>
  <c r="CC7" i="15"/>
  <c r="CF40" i="15"/>
  <c r="AT35" i="15"/>
  <c r="AT16" i="15"/>
  <c r="BL40" i="15"/>
  <c r="BL8" i="15"/>
  <c r="BL16" i="15"/>
  <c r="AS7" i="15"/>
  <c r="CB28" i="15"/>
  <c r="AS20" i="15"/>
  <c r="BC10" i="15"/>
  <c r="BL21" i="15"/>
  <c r="CC16" i="15"/>
  <c r="BL23" i="15"/>
  <c r="CE7" i="15"/>
  <c r="BC45" i="15"/>
  <c r="CF49" i="15"/>
  <c r="BC31" i="15"/>
  <c r="BK21" i="15"/>
  <c r="BC43" i="15"/>
  <c r="CF38" i="15"/>
  <c r="AB22" i="15"/>
  <c r="BT22" i="15" s="1"/>
  <c r="N20" i="4"/>
  <c r="AA43" i="15"/>
  <c r="CD22" i="15"/>
  <c r="N44" i="4"/>
  <c r="AB19" i="15"/>
  <c r="N7" i="4"/>
  <c r="AB6" i="15"/>
  <c r="AA33" i="15"/>
  <c r="CD25" i="15"/>
  <c r="N42" i="4"/>
  <c r="AA22" i="15"/>
  <c r="N34" i="4"/>
  <c r="CD33" i="15"/>
  <c r="AB25" i="15"/>
  <c r="AA25" i="15"/>
  <c r="CD19" i="15"/>
  <c r="CD23" i="15"/>
  <c r="CD46" i="15"/>
  <c r="AB46" i="15"/>
  <c r="CD44" i="15"/>
  <c r="AA23" i="15"/>
  <c r="CE19" i="15"/>
  <c r="AK43" i="15"/>
  <c r="AA44" i="15"/>
  <c r="CE37" i="15"/>
  <c r="CE20" i="15"/>
  <c r="BK46" i="15"/>
  <c r="CC10" i="15"/>
  <c r="BC27" i="15"/>
  <c r="BL46" i="15"/>
  <c r="AA9" i="15"/>
  <c r="CC22" i="15"/>
  <c r="CC41" i="15"/>
  <c r="CD9" i="15"/>
  <c r="AK13" i="15"/>
  <c r="AS8" i="15"/>
  <c r="AS40" i="15"/>
  <c r="BK49" i="15"/>
  <c r="CF13" i="15"/>
  <c r="BK38" i="15"/>
  <c r="AT45" i="15"/>
  <c r="BL47" i="15"/>
  <c r="BL33" i="15"/>
  <c r="CC47" i="15"/>
  <c r="CC43" i="15"/>
  <c r="BL11" i="15"/>
  <c r="BC22" i="15"/>
  <c r="AT23" i="15"/>
  <c r="AT38" i="15"/>
  <c r="AT30" i="15"/>
  <c r="AT9" i="15"/>
  <c r="CE10" i="15"/>
  <c r="AS14" i="15"/>
  <c r="AT40" i="15"/>
  <c r="AT14" i="15"/>
  <c r="AT21" i="15"/>
  <c r="CE14" i="15"/>
  <c r="CE40" i="15"/>
  <c r="AT17" i="15"/>
  <c r="AT41" i="15"/>
  <c r="AT47" i="15"/>
  <c r="AT25" i="15"/>
  <c r="AT12" i="15"/>
  <c r="AT46" i="15"/>
  <c r="AT26" i="15"/>
  <c r="AT32" i="15"/>
  <c r="AT43" i="15"/>
  <c r="AK12" i="15"/>
  <c r="AB36" i="15"/>
  <c r="BT36" i="15" s="1"/>
  <c r="AB34" i="15"/>
  <c r="AB30" i="15"/>
  <c r="AB17" i="15"/>
  <c r="AB29" i="15"/>
  <c r="AB14" i="15"/>
  <c r="AB20" i="15"/>
  <c r="BT20" i="15" s="1"/>
  <c r="AB42" i="15"/>
  <c r="BT42" i="15" s="1"/>
  <c r="AB38" i="15"/>
  <c r="AB26" i="15"/>
  <c r="BT26" i="15" s="1"/>
  <c r="AB28" i="15"/>
  <c r="BT28" i="15" s="1"/>
  <c r="AB48" i="15"/>
  <c r="AB16" i="15"/>
  <c r="AB41" i="15"/>
  <c r="AB40" i="15"/>
  <c r="AB35" i="15"/>
  <c r="BT35" i="15" s="1"/>
  <c r="AB12" i="15"/>
  <c r="AB8" i="15"/>
  <c r="AB45" i="15"/>
  <c r="AB13" i="15"/>
  <c r="AB15" i="15"/>
  <c r="AB49" i="15"/>
  <c r="AB47" i="15"/>
  <c r="AB32" i="15"/>
  <c r="AB44" i="15"/>
  <c r="AA26" i="15"/>
  <c r="CD14" i="15"/>
  <c r="N28" i="4"/>
  <c r="AA12" i="15"/>
  <c r="CD48" i="15"/>
  <c r="CD8" i="15"/>
  <c r="AB39" i="15"/>
  <c r="AB10" i="15"/>
  <c r="AB27" i="15"/>
  <c r="AB18" i="15"/>
  <c r="BT18" i="15" s="1"/>
  <c r="AB23" i="15"/>
  <c r="CD41" i="15"/>
  <c r="AS45" i="15"/>
  <c r="CE45" i="15"/>
  <c r="CD29" i="15"/>
  <c r="CD16" i="15"/>
  <c r="AA16" i="15"/>
  <c r="AB11" i="15"/>
  <c r="BC35" i="15"/>
  <c r="CC35" i="15"/>
  <c r="BK29" i="15"/>
  <c r="CF29" i="15"/>
  <c r="BC19" i="15"/>
  <c r="CC19" i="15"/>
  <c r="BK48" i="15"/>
  <c r="CF48" i="15"/>
  <c r="BC17" i="15"/>
  <c r="CC17" i="15"/>
  <c r="BC11" i="15"/>
  <c r="CC11" i="15"/>
  <c r="BK33" i="15"/>
  <c r="CF33" i="15"/>
  <c r="BC14" i="15"/>
  <c r="CC14" i="15"/>
  <c r="BC21" i="15"/>
  <c r="CC21" i="15"/>
  <c r="BM18" i="15"/>
  <c r="P19" i="7" s="1"/>
  <c r="BK42" i="15"/>
  <c r="CF42" i="15"/>
  <c r="BK11" i="15"/>
  <c r="CF11" i="15"/>
  <c r="BC39" i="15"/>
  <c r="CC39" i="15"/>
  <c r="BC24" i="15"/>
  <c r="CC24" i="15"/>
  <c r="BK47" i="15"/>
  <c r="CF47" i="15"/>
  <c r="BC33" i="15"/>
  <c r="CC33" i="15"/>
  <c r="BC34" i="15"/>
  <c r="CC34" i="15"/>
  <c r="BK26" i="15"/>
  <c r="CF26" i="15"/>
  <c r="BK20" i="15"/>
  <c r="CF20" i="15"/>
  <c r="BK32" i="15"/>
  <c r="CF32" i="15"/>
  <c r="BC20" i="15"/>
  <c r="CC20" i="15"/>
  <c r="BK27" i="15"/>
  <c r="CF27" i="15"/>
  <c r="BC15" i="15"/>
  <c r="CC15" i="15"/>
  <c r="BK7" i="15"/>
  <c r="CF7" i="15"/>
  <c r="BK30" i="15"/>
  <c r="CF30" i="15"/>
  <c r="BK44" i="15"/>
  <c r="CF44" i="15"/>
  <c r="BC36" i="15"/>
  <c r="CC36" i="15"/>
  <c r="BC37" i="15"/>
  <c r="CC37" i="15"/>
  <c r="BM28" i="15"/>
  <c r="AK41" i="15"/>
  <c r="CB41" i="15"/>
  <c r="AK17" i="15"/>
  <c r="CB17" i="15"/>
  <c r="AS27" i="15"/>
  <c r="CE27" i="15"/>
  <c r="AK47" i="15"/>
  <c r="CB47" i="15"/>
  <c r="AS26" i="15"/>
  <c r="CE26" i="15"/>
  <c r="AS29" i="15"/>
  <c r="CE29" i="15"/>
  <c r="AK46" i="15"/>
  <c r="CB46" i="15"/>
  <c r="AK26" i="15"/>
  <c r="CB26" i="15"/>
  <c r="AS46" i="15"/>
  <c r="CE46" i="15"/>
  <c r="AK30" i="15"/>
  <c r="CB30" i="15"/>
  <c r="AS38" i="15"/>
  <c r="CE38" i="15"/>
  <c r="AS18" i="15"/>
  <c r="CE18" i="15"/>
  <c r="AS49" i="15"/>
  <c r="CE49" i="15"/>
  <c r="AS9" i="15"/>
  <c r="CE9" i="15"/>
  <c r="AK38" i="15"/>
  <c r="CB38" i="15"/>
  <c r="AS36" i="15"/>
  <c r="CE36" i="15"/>
  <c r="AK25" i="15"/>
  <c r="CB25" i="15"/>
  <c r="AK23" i="15"/>
  <c r="CB23" i="15"/>
  <c r="AS21" i="15"/>
  <c r="CE21" i="15"/>
  <c r="AS11" i="15"/>
  <c r="CE11" i="15"/>
  <c r="AK32" i="15"/>
  <c r="CB32" i="15"/>
  <c r="AS23" i="15"/>
  <c r="CE23" i="15"/>
  <c r="AU33" i="15"/>
  <c r="P34" i="5" s="1"/>
  <c r="AU31" i="15"/>
  <c r="P32" i="5" s="1"/>
  <c r="N49" i="4"/>
  <c r="CD49" i="15"/>
  <c r="AA47" i="15"/>
  <c r="N33" i="4"/>
  <c r="N29" i="4"/>
  <c r="AA32" i="15"/>
  <c r="N48" i="4"/>
  <c r="CD32" i="15"/>
  <c r="AA48" i="15"/>
  <c r="CD30" i="15"/>
  <c r="AA49" i="15"/>
  <c r="AA28" i="15"/>
  <c r="AA17" i="15"/>
  <c r="CD26" i="15"/>
  <c r="N30" i="4"/>
  <c r="N31" i="4"/>
  <c r="AA29" i="15"/>
  <c r="CD17" i="15"/>
  <c r="N27" i="4"/>
  <c r="AA27" i="15"/>
  <c r="AA30" i="15"/>
  <c r="N39" i="4"/>
  <c r="AA11" i="15"/>
  <c r="CD11" i="15"/>
  <c r="AA39" i="15"/>
  <c r="CD39" i="15"/>
  <c r="N40" i="4"/>
  <c r="AA42" i="15"/>
  <c r="CD42" i="15"/>
  <c r="N43" i="4"/>
  <c r="AA20" i="15"/>
  <c r="N21" i="4"/>
  <c r="CD20" i="15"/>
  <c r="AA18" i="15"/>
  <c r="CD18" i="15"/>
  <c r="N19" i="4"/>
  <c r="AA35" i="15"/>
  <c r="CD35" i="15"/>
  <c r="N36" i="4"/>
  <c r="AA45" i="15"/>
  <c r="N46" i="4"/>
  <c r="CD45" i="15"/>
  <c r="AA34" i="15"/>
  <c r="N35" i="4"/>
  <c r="CD34" i="15"/>
  <c r="AA36" i="15"/>
  <c r="N37" i="4"/>
  <c r="CD36" i="15"/>
  <c r="AA10" i="15"/>
  <c r="CD10" i="15"/>
  <c r="AA40" i="15"/>
  <c r="N41" i="4"/>
  <c r="CD40" i="15"/>
  <c r="AA13" i="15"/>
  <c r="CD13" i="15"/>
  <c r="AA7" i="15"/>
  <c r="N8" i="4"/>
  <c r="CD7" i="15"/>
  <c r="AA15" i="15"/>
  <c r="CD15" i="15"/>
  <c r="AK7" i="15"/>
  <c r="CB7" i="15"/>
  <c r="BT44" i="15" l="1"/>
  <c r="BT19" i="15"/>
  <c r="BT32" i="15"/>
  <c r="O19" i="7"/>
  <c r="BT43" i="15"/>
  <c r="BT8" i="15"/>
  <c r="BT34" i="15"/>
  <c r="BT10" i="15"/>
  <c r="BT12" i="15"/>
  <c r="BT38" i="15"/>
  <c r="BT24" i="15"/>
  <c r="BT9" i="15"/>
  <c r="P31" i="19"/>
  <c r="Q31" i="19" s="1"/>
  <c r="BT23" i="15"/>
  <c r="BT13" i="15"/>
  <c r="BT48" i="15"/>
  <c r="BT27" i="15"/>
  <c r="BT6" i="15"/>
  <c r="BT39" i="15"/>
  <c r="BT47" i="15"/>
  <c r="BT40" i="15"/>
  <c r="BT25" i="15"/>
  <c r="BT49" i="15"/>
  <c r="BT41" i="15"/>
  <c r="BT14" i="15"/>
  <c r="BT46" i="15"/>
  <c r="BT37" i="15"/>
  <c r="BT15" i="15"/>
  <c r="BT16" i="15"/>
  <c r="BT29" i="15"/>
  <c r="BT21" i="15"/>
  <c r="BT50" i="15"/>
  <c r="BT17" i="15"/>
  <c r="BT11" i="15"/>
  <c r="BT45" i="15"/>
  <c r="BT30" i="15"/>
  <c r="BT33" i="15"/>
  <c r="BT31" i="15"/>
  <c r="BS31" i="15"/>
  <c r="BS28" i="15"/>
  <c r="BS32" i="15"/>
  <c r="BS29" i="15"/>
  <c r="BS11" i="15"/>
  <c r="BS49" i="15"/>
  <c r="BS27" i="15"/>
  <c r="BS30" i="15"/>
  <c r="BS47" i="15"/>
  <c r="BS25" i="15"/>
  <c r="BS36" i="15"/>
  <c r="BS19" i="15"/>
  <c r="BS44" i="15"/>
  <c r="BS16" i="15"/>
  <c r="BS15" i="15"/>
  <c r="BS38" i="15"/>
  <c r="BS46" i="15"/>
  <c r="BS37" i="15"/>
  <c r="BS18" i="15"/>
  <c r="BS26" i="15"/>
  <c r="BS48" i="15"/>
  <c r="BS17" i="15"/>
  <c r="BS22" i="15"/>
  <c r="BS20" i="15"/>
  <c r="BS50" i="15"/>
  <c r="BS14" i="15"/>
  <c r="BS12" i="15"/>
  <c r="BS23" i="15"/>
  <c r="BS42" i="15"/>
  <c r="BS34" i="15"/>
  <c r="BS21" i="15"/>
  <c r="BS13" i="15"/>
  <c r="BS45" i="15"/>
  <c r="BW18" i="15"/>
  <c r="BQ36" i="15"/>
  <c r="BQ45" i="15"/>
  <c r="BQ41" i="15"/>
  <c r="BQ47" i="15"/>
  <c r="BQ21" i="15"/>
  <c r="BQ38" i="15"/>
  <c r="BQ33" i="15"/>
  <c r="BQ49" i="15"/>
  <c r="BQ27" i="15"/>
  <c r="BQ40" i="15"/>
  <c r="BQ15" i="15"/>
  <c r="BQ48" i="15"/>
  <c r="BQ31" i="15"/>
  <c r="BQ13" i="15"/>
  <c r="BQ37" i="15"/>
  <c r="BQ20" i="15"/>
  <c r="BQ44" i="15"/>
  <c r="BQ39" i="15"/>
  <c r="BQ26" i="15"/>
  <c r="BQ34" i="15"/>
  <c r="BQ35" i="15"/>
  <c r="BQ11" i="15"/>
  <c r="BQ22" i="15"/>
  <c r="BQ16" i="15"/>
  <c r="BQ19" i="15"/>
  <c r="BQ24" i="15"/>
  <c r="BQ17" i="15"/>
  <c r="BQ10" i="15"/>
  <c r="BS10" i="15"/>
  <c r="BS8" i="15"/>
  <c r="BQ8" i="15"/>
  <c r="BS9" i="15"/>
  <c r="BX9" i="15" s="1"/>
  <c r="E35" i="23" s="1"/>
  <c r="T18" i="19"/>
  <c r="U18" i="19" s="1"/>
  <c r="O10" i="4"/>
  <c r="AC50" i="15"/>
  <c r="P51" i="4" s="1"/>
  <c r="O11" i="4"/>
  <c r="O15" i="4"/>
  <c r="P33" i="18"/>
  <c r="Q33" i="18" s="1"/>
  <c r="O16" i="4"/>
  <c r="O17" i="4"/>
  <c r="P33" i="19"/>
  <c r="Q33" i="19" s="1"/>
  <c r="AC31" i="15"/>
  <c r="P32" i="4" s="1"/>
  <c r="O14" i="4"/>
  <c r="O18" i="4"/>
  <c r="O13" i="4"/>
  <c r="O12" i="4"/>
  <c r="O9" i="4"/>
  <c r="O32" i="5"/>
  <c r="N31" i="19"/>
  <c r="O31" i="19" s="1"/>
  <c r="O51" i="4"/>
  <c r="AU39" i="15"/>
  <c r="P40" i="5" s="1"/>
  <c r="N31" i="18"/>
  <c r="O31" i="18" s="1"/>
  <c r="O32" i="4"/>
  <c r="P39" i="19"/>
  <c r="Q39" i="19" s="1"/>
  <c r="AA31" i="19"/>
  <c r="AA31" i="18"/>
  <c r="O40" i="5"/>
  <c r="O51" i="7"/>
  <c r="BM50" i="15"/>
  <c r="P51" i="7" s="1"/>
  <c r="Z9" i="18"/>
  <c r="Z23" i="18"/>
  <c r="Z22" i="18"/>
  <c r="Z21" i="18"/>
  <c r="Z19" i="18"/>
  <c r="Z43" i="18"/>
  <c r="Z12" i="18"/>
  <c r="Z17" i="18"/>
  <c r="Z14" i="18"/>
  <c r="Z15" i="18"/>
  <c r="Z8" i="18"/>
  <c r="Z20" i="18"/>
  <c r="Z34" i="18"/>
  <c r="Z25" i="18"/>
  <c r="Z30" i="18"/>
  <c r="Z40" i="18"/>
  <c r="Z48" i="18"/>
  <c r="Z28" i="18"/>
  <c r="Z31" i="18"/>
  <c r="Z42" i="18"/>
  <c r="Z29" i="18"/>
  <c r="Z38" i="18"/>
  <c r="Z13" i="18"/>
  <c r="Z24" i="18"/>
  <c r="Z44" i="18"/>
  <c r="Z18" i="18"/>
  <c r="Z26" i="18"/>
  <c r="Z47" i="18"/>
  <c r="Z16" i="18"/>
  <c r="Z33" i="18"/>
  <c r="Z11" i="18"/>
  <c r="Z37" i="18"/>
  <c r="Z32" i="18"/>
  <c r="Z46" i="18"/>
  <c r="Z41" i="18"/>
  <c r="Z49" i="18"/>
  <c r="Z36" i="18"/>
  <c r="Z35" i="18"/>
  <c r="Z27" i="18"/>
  <c r="Z10" i="18"/>
  <c r="Z39" i="18"/>
  <c r="Z45" i="18"/>
  <c r="AZ65" i="15"/>
  <c r="BE70" i="15"/>
  <c r="BE69" i="15" s="1"/>
  <c r="U66" i="15"/>
  <c r="U67" i="15"/>
  <c r="U68" i="15"/>
  <c r="U65" i="15"/>
  <c r="AE67" i="15"/>
  <c r="AM67" i="15"/>
  <c r="AM66" i="15"/>
  <c r="AM68" i="15"/>
  <c r="AM65" i="15"/>
  <c r="P29" i="7"/>
  <c r="BE59" i="15"/>
  <c r="BE55" i="15"/>
  <c r="BE56" i="15"/>
  <c r="BE61" i="15"/>
  <c r="BE62" i="15"/>
  <c r="BE58" i="15"/>
  <c r="BE60" i="15"/>
  <c r="BE57" i="15"/>
  <c r="AA18" i="18"/>
  <c r="AA18" i="19"/>
  <c r="N44" i="19"/>
  <c r="O44" i="19" s="1"/>
  <c r="N44" i="18"/>
  <c r="O44" i="18" s="1"/>
  <c r="T66" i="15"/>
  <c r="N15" i="19"/>
  <c r="O15" i="19" s="1"/>
  <c r="N15" i="18"/>
  <c r="O15" i="18" s="1"/>
  <c r="N8" i="19"/>
  <c r="O8" i="19" s="1"/>
  <c r="N8" i="18"/>
  <c r="O8" i="18" s="1"/>
  <c r="N41" i="19"/>
  <c r="O41" i="19" s="1"/>
  <c r="N41" i="18"/>
  <c r="O41" i="18" s="1"/>
  <c r="N26" i="19"/>
  <c r="O26" i="19" s="1"/>
  <c r="N26" i="18"/>
  <c r="O26" i="18" s="1"/>
  <c r="N14" i="19"/>
  <c r="O14" i="19" s="1"/>
  <c r="N14" i="18"/>
  <c r="O14" i="18" s="1"/>
  <c r="N17" i="19"/>
  <c r="O17" i="19" s="1"/>
  <c r="N17" i="18"/>
  <c r="O17" i="18" s="1"/>
  <c r="N34" i="19"/>
  <c r="O34" i="19" s="1"/>
  <c r="N34" i="18"/>
  <c r="O34" i="18" s="1"/>
  <c r="O33" i="5"/>
  <c r="P32" i="19"/>
  <c r="Q32" i="19" s="1"/>
  <c r="P32" i="18"/>
  <c r="Q32" i="18" s="1"/>
  <c r="O47" i="5"/>
  <c r="P46" i="19"/>
  <c r="Q46" i="19" s="1"/>
  <c r="P46" i="18"/>
  <c r="Q46" i="18" s="1"/>
  <c r="O42" i="5"/>
  <c r="P41" i="19"/>
  <c r="Q41" i="19" s="1"/>
  <c r="P41" i="18"/>
  <c r="Q41" i="18" s="1"/>
  <c r="R24" i="19"/>
  <c r="S24" i="19" s="1"/>
  <c r="R24" i="18"/>
  <c r="S24" i="18" s="1"/>
  <c r="R36" i="19"/>
  <c r="S36" i="19" s="1"/>
  <c r="R36" i="18"/>
  <c r="S36" i="18" s="1"/>
  <c r="R10" i="19"/>
  <c r="S10" i="19" s="1"/>
  <c r="R10" i="18"/>
  <c r="S10" i="18" s="1"/>
  <c r="P16" i="19"/>
  <c r="Q16" i="19" s="1"/>
  <c r="P16" i="18"/>
  <c r="Q16" i="18" s="1"/>
  <c r="AC24" i="15"/>
  <c r="P25" i="4" s="1"/>
  <c r="N24" i="19"/>
  <c r="O24" i="19" s="1"/>
  <c r="N24" i="18"/>
  <c r="O24" i="18" s="1"/>
  <c r="AC43" i="15"/>
  <c r="P44" i="4" s="1"/>
  <c r="N43" i="19"/>
  <c r="O43" i="19" s="1"/>
  <c r="N43" i="18"/>
  <c r="O43" i="18" s="1"/>
  <c r="P34" i="19"/>
  <c r="Q34" i="19" s="1"/>
  <c r="P34" i="18"/>
  <c r="Q34" i="18" s="1"/>
  <c r="R45" i="19"/>
  <c r="S45" i="19" s="1"/>
  <c r="R45" i="18"/>
  <c r="S45" i="18" s="1"/>
  <c r="P24" i="19"/>
  <c r="Q24" i="19" s="1"/>
  <c r="P24" i="18"/>
  <c r="Q24" i="18" s="1"/>
  <c r="R46" i="19"/>
  <c r="S46" i="19" s="1"/>
  <c r="R46" i="18"/>
  <c r="S46" i="18" s="1"/>
  <c r="V56" i="18"/>
  <c r="W6" i="18"/>
  <c r="W56" i="18" s="1"/>
  <c r="N27" i="19"/>
  <c r="O27" i="19" s="1"/>
  <c r="N27" i="18"/>
  <c r="O27" i="18" s="1"/>
  <c r="AA44" i="18"/>
  <c r="AA44" i="19"/>
  <c r="AA15" i="19"/>
  <c r="AA15" i="18"/>
  <c r="AA8" i="18"/>
  <c r="AA8" i="19"/>
  <c r="AA41" i="18"/>
  <c r="AA41" i="19"/>
  <c r="AA26" i="18"/>
  <c r="AA26" i="19"/>
  <c r="AA14" i="19"/>
  <c r="AA14" i="18"/>
  <c r="O26" i="5"/>
  <c r="P25" i="19"/>
  <c r="Q25" i="19" s="1"/>
  <c r="P25" i="18"/>
  <c r="Q25" i="18" s="1"/>
  <c r="O10" i="5"/>
  <c r="P9" i="19"/>
  <c r="Q9" i="19" s="1"/>
  <c r="P9" i="18"/>
  <c r="Q9" i="18" s="1"/>
  <c r="R13" i="19"/>
  <c r="S13" i="19" s="1"/>
  <c r="R13" i="18"/>
  <c r="S13" i="18" s="1"/>
  <c r="P45" i="19"/>
  <c r="Q45" i="19" s="1"/>
  <c r="P45" i="18"/>
  <c r="Q45" i="18" s="1"/>
  <c r="O43" i="5"/>
  <c r="P42" i="19"/>
  <c r="Q42" i="19" s="1"/>
  <c r="P42" i="18"/>
  <c r="Q42" i="18" s="1"/>
  <c r="P48" i="19"/>
  <c r="Q48" i="19" s="1"/>
  <c r="P48" i="18"/>
  <c r="Q48" i="18" s="1"/>
  <c r="O23" i="5"/>
  <c r="P22" i="19"/>
  <c r="Q22" i="19" s="1"/>
  <c r="P22" i="18"/>
  <c r="Q22" i="18" s="1"/>
  <c r="O45" i="5"/>
  <c r="P44" i="19"/>
  <c r="Q44" i="19" s="1"/>
  <c r="P44" i="18"/>
  <c r="Q44" i="18" s="1"/>
  <c r="N11" i="19"/>
  <c r="O11" i="19" s="1"/>
  <c r="N11" i="18"/>
  <c r="O11" i="18" s="1"/>
  <c r="AA23" i="19"/>
  <c r="AA23" i="18"/>
  <c r="AA27" i="19"/>
  <c r="AA27" i="18"/>
  <c r="AA39" i="19"/>
  <c r="AA39" i="18"/>
  <c r="N32" i="19"/>
  <c r="O32" i="19" s="1"/>
  <c r="N32" i="18"/>
  <c r="O32" i="18" s="1"/>
  <c r="N49" i="19"/>
  <c r="O49" i="19" s="1"/>
  <c r="N49" i="18"/>
  <c r="O49" i="18" s="1"/>
  <c r="N45" i="19"/>
  <c r="O45" i="19" s="1"/>
  <c r="N45" i="18"/>
  <c r="O45" i="18" s="1"/>
  <c r="N12" i="19"/>
  <c r="O12" i="19" s="1"/>
  <c r="N12" i="18"/>
  <c r="O12" i="18" s="1"/>
  <c r="N40" i="19"/>
  <c r="O40" i="19" s="1"/>
  <c r="N40" i="18"/>
  <c r="O40" i="18" s="1"/>
  <c r="N16" i="19"/>
  <c r="O16" i="19" s="1"/>
  <c r="N16" i="18"/>
  <c r="O16" i="18" s="1"/>
  <c r="N28" i="19"/>
  <c r="O28" i="19" s="1"/>
  <c r="N28" i="18"/>
  <c r="O28" i="18" s="1"/>
  <c r="N38" i="19"/>
  <c r="O38" i="19" s="1"/>
  <c r="N38" i="18"/>
  <c r="O38" i="18" s="1"/>
  <c r="N20" i="19"/>
  <c r="O20" i="19" s="1"/>
  <c r="N20" i="18"/>
  <c r="O20" i="18" s="1"/>
  <c r="N29" i="19"/>
  <c r="O29" i="19" s="1"/>
  <c r="N29" i="18"/>
  <c r="O29" i="18" s="1"/>
  <c r="N30" i="19"/>
  <c r="O30" i="19" s="1"/>
  <c r="N30" i="18"/>
  <c r="O30" i="18" s="1"/>
  <c r="N36" i="19"/>
  <c r="O36" i="19" s="1"/>
  <c r="N36" i="18"/>
  <c r="O36" i="18" s="1"/>
  <c r="P43" i="19"/>
  <c r="Q43" i="19" s="1"/>
  <c r="P43" i="18"/>
  <c r="Q43" i="18" s="1"/>
  <c r="O27" i="5"/>
  <c r="P26" i="19"/>
  <c r="Q26" i="19" s="1"/>
  <c r="P26" i="18"/>
  <c r="Q26" i="18" s="1"/>
  <c r="P12" i="19"/>
  <c r="Q12" i="19" s="1"/>
  <c r="P12" i="18"/>
  <c r="Q12" i="18" s="1"/>
  <c r="O48" i="5"/>
  <c r="P47" i="19"/>
  <c r="Q47" i="19" s="1"/>
  <c r="P47" i="18"/>
  <c r="Q47" i="18" s="1"/>
  <c r="O18" i="5"/>
  <c r="P17" i="19"/>
  <c r="Q17" i="19" s="1"/>
  <c r="P17" i="18"/>
  <c r="Q17" i="18" s="1"/>
  <c r="O15" i="5"/>
  <c r="P14" i="19"/>
  <c r="Q14" i="19" s="1"/>
  <c r="P14" i="18"/>
  <c r="Q14" i="18" s="1"/>
  <c r="R14" i="19"/>
  <c r="S14" i="19" s="1"/>
  <c r="R14" i="18"/>
  <c r="S14" i="18" s="1"/>
  <c r="R15" i="19"/>
  <c r="S15" i="19" s="1"/>
  <c r="R15" i="18"/>
  <c r="S15" i="18" s="1"/>
  <c r="R17" i="19"/>
  <c r="S17" i="19" s="1"/>
  <c r="R17" i="18"/>
  <c r="S17" i="18" s="1"/>
  <c r="AA21" i="18"/>
  <c r="AA21" i="19"/>
  <c r="R34" i="19"/>
  <c r="S34" i="19" s="1"/>
  <c r="R34" i="18"/>
  <c r="S34" i="18" s="1"/>
  <c r="AA46" i="18"/>
  <c r="AA46" i="19"/>
  <c r="R30" i="19"/>
  <c r="S30" i="19" s="1"/>
  <c r="R30" i="18"/>
  <c r="S30" i="18" s="1"/>
  <c r="AA37" i="19"/>
  <c r="AA37" i="18"/>
  <c r="R11" i="19"/>
  <c r="S11" i="19" s="1"/>
  <c r="R11" i="18"/>
  <c r="S11" i="18" s="1"/>
  <c r="AA43" i="19"/>
  <c r="AA43" i="18"/>
  <c r="R25" i="19"/>
  <c r="S25" i="19" s="1"/>
  <c r="R25" i="18"/>
  <c r="S25" i="18" s="1"/>
  <c r="R35" i="19"/>
  <c r="S35" i="19" s="1"/>
  <c r="R35" i="18"/>
  <c r="S35" i="18" s="1"/>
  <c r="R44" i="19"/>
  <c r="S44" i="19" s="1"/>
  <c r="R44" i="18"/>
  <c r="S44" i="18" s="1"/>
  <c r="O38" i="4"/>
  <c r="N37" i="19"/>
  <c r="O37" i="19" s="1"/>
  <c r="N37" i="18"/>
  <c r="O37" i="18" s="1"/>
  <c r="R42" i="19"/>
  <c r="S42" i="19" s="1"/>
  <c r="R42" i="18"/>
  <c r="S42" i="18" s="1"/>
  <c r="AA9" i="18"/>
  <c r="AA9" i="19"/>
  <c r="R21" i="19"/>
  <c r="S21" i="19" s="1"/>
  <c r="R21" i="18"/>
  <c r="S21" i="18" s="1"/>
  <c r="R6" i="19"/>
  <c r="R6" i="18"/>
  <c r="AU44" i="15"/>
  <c r="P45" i="5" s="1"/>
  <c r="AA10" i="19"/>
  <c r="AA10" i="18"/>
  <c r="N47" i="19"/>
  <c r="O47" i="19" s="1"/>
  <c r="N47" i="18"/>
  <c r="O47" i="18" s="1"/>
  <c r="N13" i="19"/>
  <c r="O13" i="19" s="1"/>
  <c r="N13" i="18"/>
  <c r="O13" i="18" s="1"/>
  <c r="N35" i="19"/>
  <c r="O35" i="19" s="1"/>
  <c r="N35" i="18"/>
  <c r="O35" i="18" s="1"/>
  <c r="N48" i="19"/>
  <c r="O48" i="19" s="1"/>
  <c r="N48" i="18"/>
  <c r="O48" i="18" s="1"/>
  <c r="N42" i="19"/>
  <c r="O42" i="19" s="1"/>
  <c r="N42" i="18"/>
  <c r="O42" i="18" s="1"/>
  <c r="AA6" i="19"/>
  <c r="AA6" i="18"/>
  <c r="R28" i="19"/>
  <c r="S28" i="19" s="1"/>
  <c r="R28" i="18"/>
  <c r="S28" i="18" s="1"/>
  <c r="AA33" i="18"/>
  <c r="AA33" i="19"/>
  <c r="AA19" i="19"/>
  <c r="AA19" i="18"/>
  <c r="R23" i="19"/>
  <c r="S23" i="19" s="1"/>
  <c r="R23" i="18"/>
  <c r="S23" i="18" s="1"/>
  <c r="R19" i="19"/>
  <c r="S19" i="19" s="1"/>
  <c r="R19" i="18"/>
  <c r="S19" i="18" s="1"/>
  <c r="N46" i="19"/>
  <c r="O46" i="19" s="1"/>
  <c r="N46" i="18"/>
  <c r="O46" i="18" s="1"/>
  <c r="N6" i="19"/>
  <c r="N6" i="18"/>
  <c r="N22" i="19"/>
  <c r="O22" i="19" s="1"/>
  <c r="N22" i="18"/>
  <c r="O22" i="18" s="1"/>
  <c r="R8" i="19"/>
  <c r="S8" i="19" s="1"/>
  <c r="R8" i="18"/>
  <c r="S8" i="18" s="1"/>
  <c r="AA24" i="19"/>
  <c r="AA24" i="18"/>
  <c r="P27" i="19"/>
  <c r="Q27" i="19" s="1"/>
  <c r="P27" i="18"/>
  <c r="Q27" i="18" s="1"/>
  <c r="P20" i="19"/>
  <c r="Q20" i="19" s="1"/>
  <c r="P20" i="18"/>
  <c r="Q20" i="18" s="1"/>
  <c r="R26" i="19"/>
  <c r="S26" i="19" s="1"/>
  <c r="R26" i="18"/>
  <c r="S26" i="18" s="1"/>
  <c r="X98" i="19"/>
  <c r="Y6" i="19"/>
  <c r="Y98" i="19" s="1"/>
  <c r="N23" i="19"/>
  <c r="O23" i="19" s="1"/>
  <c r="N23" i="18"/>
  <c r="O23" i="18" s="1"/>
  <c r="N39" i="19"/>
  <c r="O39" i="19" s="1"/>
  <c r="N39" i="18"/>
  <c r="O39" i="18" s="1"/>
  <c r="AA47" i="19"/>
  <c r="AA47" i="18"/>
  <c r="AA13" i="19"/>
  <c r="AA13" i="18"/>
  <c r="AA35" i="19"/>
  <c r="AA35" i="18"/>
  <c r="AA48" i="19"/>
  <c r="AA48" i="18"/>
  <c r="AA42" i="19"/>
  <c r="AA42" i="18"/>
  <c r="AA17" i="18"/>
  <c r="AA17" i="19"/>
  <c r="AA34" i="18"/>
  <c r="AA34" i="19"/>
  <c r="O41" i="5"/>
  <c r="P40" i="19"/>
  <c r="Q40" i="19" s="1"/>
  <c r="P40" i="18"/>
  <c r="Q40" i="18" s="1"/>
  <c r="O39" i="5"/>
  <c r="P38" i="19"/>
  <c r="Q38" i="19" s="1"/>
  <c r="P38" i="18"/>
  <c r="Q38" i="18" s="1"/>
  <c r="O24" i="5"/>
  <c r="P23" i="19"/>
  <c r="Q23" i="19" s="1"/>
  <c r="P23" i="18"/>
  <c r="Q23" i="18" s="1"/>
  <c r="R18" i="19"/>
  <c r="S18" i="19" s="1"/>
  <c r="R18" i="18"/>
  <c r="S18" i="18" s="1"/>
  <c r="AA11" i="19"/>
  <c r="AA11" i="18"/>
  <c r="R48" i="19"/>
  <c r="S48" i="19" s="1"/>
  <c r="R48" i="18"/>
  <c r="S48" i="18" s="1"/>
  <c r="O20" i="4"/>
  <c r="N19" i="19"/>
  <c r="O19" i="19" s="1"/>
  <c r="N19" i="18"/>
  <c r="O19" i="18" s="1"/>
  <c r="R32" i="19"/>
  <c r="S32" i="19" s="1"/>
  <c r="R32" i="18"/>
  <c r="S32" i="18" s="1"/>
  <c r="R27" i="19"/>
  <c r="S27" i="19" s="1"/>
  <c r="R27" i="18"/>
  <c r="S27" i="18" s="1"/>
  <c r="R29" i="19"/>
  <c r="S29" i="19" s="1"/>
  <c r="R29" i="18"/>
  <c r="S29" i="18" s="1"/>
  <c r="P15" i="19"/>
  <c r="Q15" i="19" s="1"/>
  <c r="P15" i="18"/>
  <c r="Q15" i="18" s="1"/>
  <c r="AC33" i="15"/>
  <c r="P34" i="4" s="1"/>
  <c r="N33" i="19"/>
  <c r="O33" i="19" s="1"/>
  <c r="N33" i="18"/>
  <c r="O33" i="18" s="1"/>
  <c r="N21" i="19"/>
  <c r="O21" i="19" s="1"/>
  <c r="N21" i="18"/>
  <c r="O21" i="18" s="1"/>
  <c r="P11" i="19"/>
  <c r="Q11" i="19" s="1"/>
  <c r="P11" i="18"/>
  <c r="Q11" i="18" s="1"/>
  <c r="P28" i="19"/>
  <c r="Q28" i="19" s="1"/>
  <c r="P28" i="18"/>
  <c r="Q28" i="18" s="1"/>
  <c r="R41" i="19"/>
  <c r="S41" i="19" s="1"/>
  <c r="R41" i="18"/>
  <c r="S41" i="18" s="1"/>
  <c r="O20" i="5"/>
  <c r="P19" i="19"/>
  <c r="Q19" i="19" s="1"/>
  <c r="P19" i="18"/>
  <c r="Q19" i="18" s="1"/>
  <c r="O14" i="5"/>
  <c r="P13" i="19"/>
  <c r="Q13" i="19" s="1"/>
  <c r="P13" i="18"/>
  <c r="Q13" i="18" s="1"/>
  <c r="O50" i="5"/>
  <c r="P49" i="19"/>
  <c r="Q49" i="19" s="1"/>
  <c r="P49" i="18"/>
  <c r="Q49" i="18" s="1"/>
  <c r="X56" i="18"/>
  <c r="Y6" i="18"/>
  <c r="Y56" i="18" s="1"/>
  <c r="N18" i="19"/>
  <c r="O18" i="19" s="1"/>
  <c r="N18" i="18"/>
  <c r="O18" i="18" s="1"/>
  <c r="N10" i="19"/>
  <c r="O10" i="19" s="1"/>
  <c r="N10" i="18"/>
  <c r="O10" i="18" s="1"/>
  <c r="AA32" i="19"/>
  <c r="AA32" i="18"/>
  <c r="AA49" i="19"/>
  <c r="AA49" i="18"/>
  <c r="AA45" i="19"/>
  <c r="AA45" i="18"/>
  <c r="AA12" i="18"/>
  <c r="AA12" i="19"/>
  <c r="AA40" i="18"/>
  <c r="AA40" i="19"/>
  <c r="AA16" i="18"/>
  <c r="AA16" i="19"/>
  <c r="AA28" i="19"/>
  <c r="AA28" i="18"/>
  <c r="AA38" i="19"/>
  <c r="AA38" i="18"/>
  <c r="AA20" i="19"/>
  <c r="AA20" i="18"/>
  <c r="AA29" i="19"/>
  <c r="AA29" i="18"/>
  <c r="AA30" i="18"/>
  <c r="AA30" i="19"/>
  <c r="AA36" i="18"/>
  <c r="AA36" i="19"/>
  <c r="P21" i="19"/>
  <c r="Q21" i="19" s="1"/>
  <c r="P21" i="18"/>
  <c r="Q21" i="18" s="1"/>
  <c r="O31" i="5"/>
  <c r="P30" i="19"/>
  <c r="Q30" i="19" s="1"/>
  <c r="P30" i="18"/>
  <c r="Q30" i="18" s="1"/>
  <c r="R37" i="19"/>
  <c r="S37" i="19" s="1"/>
  <c r="R37" i="18"/>
  <c r="S37" i="18" s="1"/>
  <c r="R16" i="19"/>
  <c r="S16" i="19" s="1"/>
  <c r="R16" i="18"/>
  <c r="S16" i="18" s="1"/>
  <c r="R47" i="19"/>
  <c r="S47" i="19" s="1"/>
  <c r="R47" i="18"/>
  <c r="S47" i="18" s="1"/>
  <c r="AA25" i="19"/>
  <c r="AA25" i="18"/>
  <c r="N25" i="19"/>
  <c r="O25" i="19" s="1"/>
  <c r="N25" i="18"/>
  <c r="O25" i="18" s="1"/>
  <c r="AA22" i="18"/>
  <c r="AA22" i="19"/>
  <c r="R22" i="19"/>
  <c r="S22" i="19" s="1"/>
  <c r="R22" i="18"/>
  <c r="S22" i="18" s="1"/>
  <c r="R38" i="19"/>
  <c r="S38" i="19" s="1"/>
  <c r="R38" i="18"/>
  <c r="S38" i="18" s="1"/>
  <c r="P35" i="19"/>
  <c r="Q35" i="19" s="1"/>
  <c r="P35" i="18"/>
  <c r="Q35" i="18" s="1"/>
  <c r="R33" i="19"/>
  <c r="S33" i="19" s="1"/>
  <c r="R33" i="18"/>
  <c r="S33" i="18" s="1"/>
  <c r="R43" i="19"/>
  <c r="S43" i="19" s="1"/>
  <c r="R43" i="18"/>
  <c r="S43" i="18" s="1"/>
  <c r="R12" i="19"/>
  <c r="S12" i="19" s="1"/>
  <c r="R12" i="18"/>
  <c r="S12" i="18" s="1"/>
  <c r="P8" i="19"/>
  <c r="Q8" i="19" s="1"/>
  <c r="P8" i="18"/>
  <c r="Q8" i="18" s="1"/>
  <c r="R9" i="19"/>
  <c r="S9" i="19" s="1"/>
  <c r="R9" i="18"/>
  <c r="S9" i="18" s="1"/>
  <c r="R20" i="19"/>
  <c r="S20" i="19" s="1"/>
  <c r="R20" i="18"/>
  <c r="S20" i="18" s="1"/>
  <c r="R39" i="19"/>
  <c r="S39" i="19" s="1"/>
  <c r="R39" i="18"/>
  <c r="S39" i="18" s="1"/>
  <c r="P29" i="19"/>
  <c r="Q29" i="19" s="1"/>
  <c r="P29" i="18"/>
  <c r="Q29" i="18" s="1"/>
  <c r="P10" i="19"/>
  <c r="Q10" i="19" s="1"/>
  <c r="P10" i="18"/>
  <c r="Q10" i="18" s="1"/>
  <c r="AC9" i="15"/>
  <c r="P10" i="4" s="1"/>
  <c r="N9" i="19"/>
  <c r="O9" i="19" s="1"/>
  <c r="N9" i="18"/>
  <c r="O9" i="18" s="1"/>
  <c r="R49" i="19"/>
  <c r="S49" i="19" s="1"/>
  <c r="R49" i="18"/>
  <c r="S49" i="18" s="1"/>
  <c r="R40" i="19"/>
  <c r="S40" i="19" s="1"/>
  <c r="R40" i="18"/>
  <c r="S40" i="18" s="1"/>
  <c r="R31" i="19"/>
  <c r="S31" i="19" s="1"/>
  <c r="R31" i="18"/>
  <c r="S31" i="18" s="1"/>
  <c r="O19" i="5"/>
  <c r="P18" i="19"/>
  <c r="Q18" i="19" s="1"/>
  <c r="P18" i="18"/>
  <c r="Q18" i="18" s="1"/>
  <c r="O37" i="5"/>
  <c r="P36" i="19"/>
  <c r="Q36" i="19" s="1"/>
  <c r="P36" i="18"/>
  <c r="Q36" i="18" s="1"/>
  <c r="O38" i="5"/>
  <c r="P37" i="19"/>
  <c r="Q37" i="19" s="1"/>
  <c r="P37" i="18"/>
  <c r="Q37" i="18" s="1"/>
  <c r="O7" i="5"/>
  <c r="P6" i="19"/>
  <c r="P6" i="18"/>
  <c r="W6" i="19"/>
  <c r="W98" i="19" s="1"/>
  <c r="V98" i="19"/>
  <c r="AU19" i="15"/>
  <c r="P20" i="5" s="1"/>
  <c r="AU13" i="15"/>
  <c r="P14" i="5" s="1"/>
  <c r="AZ68" i="15"/>
  <c r="Z43" i="19"/>
  <c r="Z12" i="19"/>
  <c r="Z17" i="19"/>
  <c r="Z16" i="19"/>
  <c r="Z8" i="19"/>
  <c r="Z33" i="19"/>
  <c r="O12" i="7"/>
  <c r="T11" i="19"/>
  <c r="U11" i="19" s="1"/>
  <c r="T11" i="18"/>
  <c r="U11" i="18" s="1"/>
  <c r="O47" i="7"/>
  <c r="T46" i="19"/>
  <c r="U46" i="19" s="1"/>
  <c r="T46" i="18"/>
  <c r="U46" i="18" s="1"/>
  <c r="T8" i="19"/>
  <c r="U8" i="19" s="1"/>
  <c r="T8" i="18"/>
  <c r="U8" i="18" s="1"/>
  <c r="O35" i="7"/>
  <c r="T34" i="19"/>
  <c r="U34" i="19" s="1"/>
  <c r="T34" i="18"/>
  <c r="U34" i="18" s="1"/>
  <c r="Z42" i="19"/>
  <c r="T13" i="19"/>
  <c r="U13" i="19" s="1"/>
  <c r="T13" i="18"/>
  <c r="U13" i="18" s="1"/>
  <c r="Z29" i="19"/>
  <c r="O45" i="7"/>
  <c r="T44" i="19"/>
  <c r="U44" i="19" s="1"/>
  <c r="T44" i="18"/>
  <c r="U44" i="18" s="1"/>
  <c r="O50" i="7"/>
  <c r="T49" i="19"/>
  <c r="U49" i="19" s="1"/>
  <c r="T49" i="18"/>
  <c r="U49" i="18" s="1"/>
  <c r="O30" i="7"/>
  <c r="T29" i="19"/>
  <c r="U29" i="19" s="1"/>
  <c r="T29" i="18"/>
  <c r="U29" i="18" s="1"/>
  <c r="Z30" i="19"/>
  <c r="Z40" i="19"/>
  <c r="Z31" i="19"/>
  <c r="Z39" i="19"/>
  <c r="Z45" i="19"/>
  <c r="O33" i="7"/>
  <c r="T32" i="19"/>
  <c r="U32" i="19" s="1"/>
  <c r="T32" i="18"/>
  <c r="U32" i="18" s="1"/>
  <c r="Z9" i="19"/>
  <c r="Z38" i="19"/>
  <c r="Z23" i="19"/>
  <c r="Z13" i="19"/>
  <c r="Z22" i="19"/>
  <c r="Z21" i="19"/>
  <c r="Z24" i="19"/>
  <c r="Z19" i="19"/>
  <c r="Z34" i="19"/>
  <c r="O48" i="7"/>
  <c r="T47" i="19"/>
  <c r="U47" i="19" s="1"/>
  <c r="T47" i="18"/>
  <c r="U47" i="18" s="1"/>
  <c r="Z11" i="19"/>
  <c r="Z37" i="19"/>
  <c r="O16" i="7"/>
  <c r="T15" i="19"/>
  <c r="U15" i="19" s="1"/>
  <c r="T15" i="18"/>
  <c r="U15" i="18" s="1"/>
  <c r="O23" i="7"/>
  <c r="T22" i="19"/>
  <c r="U22" i="19" s="1"/>
  <c r="T22" i="18"/>
  <c r="U22" i="18" s="1"/>
  <c r="O46" i="7"/>
  <c r="T45" i="19"/>
  <c r="U45" i="19" s="1"/>
  <c r="T45" i="18"/>
  <c r="U45" i="18" s="1"/>
  <c r="O39" i="7"/>
  <c r="T38" i="19"/>
  <c r="U38" i="19" s="1"/>
  <c r="T38" i="18"/>
  <c r="U38" i="18" s="1"/>
  <c r="O13" i="7"/>
  <c r="T12" i="19"/>
  <c r="U12" i="19" s="1"/>
  <c r="T12" i="18"/>
  <c r="U12" i="18" s="1"/>
  <c r="O42" i="7"/>
  <c r="T41" i="19"/>
  <c r="U41" i="19" s="1"/>
  <c r="T41" i="18"/>
  <c r="U41" i="18" s="1"/>
  <c r="O44" i="7"/>
  <c r="T43" i="19"/>
  <c r="U43" i="19" s="1"/>
  <c r="T43" i="18"/>
  <c r="U43" i="18" s="1"/>
  <c r="O18" i="7"/>
  <c r="T17" i="19"/>
  <c r="U17" i="19" s="1"/>
  <c r="T17" i="18"/>
  <c r="U17" i="18" s="1"/>
  <c r="BM44" i="15"/>
  <c r="P45" i="7" s="1"/>
  <c r="Z26" i="19"/>
  <c r="Z47" i="19"/>
  <c r="Z14" i="19"/>
  <c r="Z15" i="19"/>
  <c r="Z20" i="19"/>
  <c r="O22" i="7"/>
  <c r="T21" i="19"/>
  <c r="U21" i="19" s="1"/>
  <c r="T21" i="18"/>
  <c r="U21" i="18" s="1"/>
  <c r="O38" i="7"/>
  <c r="T37" i="19"/>
  <c r="U37" i="19" s="1"/>
  <c r="T37" i="18"/>
  <c r="U37" i="18" s="1"/>
  <c r="O27" i="7"/>
  <c r="T26" i="19"/>
  <c r="U26" i="19" s="1"/>
  <c r="T26" i="18"/>
  <c r="U26" i="18" s="1"/>
  <c r="O15" i="7"/>
  <c r="T14" i="19"/>
  <c r="U14" i="19" s="1"/>
  <c r="T14" i="18"/>
  <c r="U14" i="18" s="1"/>
  <c r="O43" i="7"/>
  <c r="T42" i="19"/>
  <c r="U42" i="19" s="1"/>
  <c r="T42" i="18"/>
  <c r="U42" i="18" s="1"/>
  <c r="Z25" i="19"/>
  <c r="Z48" i="19"/>
  <c r="Z28" i="19"/>
  <c r="O21" i="7"/>
  <c r="T20" i="19"/>
  <c r="U20" i="19" s="1"/>
  <c r="T20" i="18"/>
  <c r="U20" i="18" s="1"/>
  <c r="AW65" i="15"/>
  <c r="T10" i="19"/>
  <c r="U10" i="19" s="1"/>
  <c r="T10" i="18"/>
  <c r="U10" i="18" s="1"/>
  <c r="O10" i="7"/>
  <c r="T9" i="19"/>
  <c r="U9" i="19" s="1"/>
  <c r="T9" i="18"/>
  <c r="U9" i="18" s="1"/>
  <c r="O26" i="7"/>
  <c r="T25" i="19"/>
  <c r="U25" i="19" s="1"/>
  <c r="T25" i="18"/>
  <c r="U25" i="18" s="1"/>
  <c r="O32" i="7"/>
  <c r="T31" i="19"/>
  <c r="U31" i="19" s="1"/>
  <c r="T31" i="18"/>
  <c r="U31" i="18" s="1"/>
  <c r="O25" i="7"/>
  <c r="T24" i="19"/>
  <c r="U24" i="19" s="1"/>
  <c r="T24" i="18"/>
  <c r="U24" i="18" s="1"/>
  <c r="O49" i="7"/>
  <c r="T48" i="19"/>
  <c r="U48" i="19" s="1"/>
  <c r="T48" i="18"/>
  <c r="U48" i="18" s="1"/>
  <c r="Z32" i="19"/>
  <c r="Z46" i="19"/>
  <c r="Z41" i="19"/>
  <c r="Z49" i="19"/>
  <c r="Z36" i="19"/>
  <c r="Z35" i="19"/>
  <c r="Z27" i="19"/>
  <c r="Z10" i="19"/>
  <c r="O34" i="7"/>
  <c r="T33" i="19"/>
  <c r="U33" i="19" s="1"/>
  <c r="T33" i="18"/>
  <c r="U33" i="18" s="1"/>
  <c r="O24" i="7"/>
  <c r="T23" i="19"/>
  <c r="U23" i="19" s="1"/>
  <c r="T23" i="18"/>
  <c r="U23" i="18" s="1"/>
  <c r="T16" i="19"/>
  <c r="U16" i="19" s="1"/>
  <c r="T16" i="18"/>
  <c r="U16" i="18" s="1"/>
  <c r="O41" i="7"/>
  <c r="T40" i="19"/>
  <c r="U40" i="19" s="1"/>
  <c r="T40" i="18"/>
  <c r="U40" i="18" s="1"/>
  <c r="O28" i="7"/>
  <c r="T27" i="19"/>
  <c r="U27" i="19" s="1"/>
  <c r="T27" i="18"/>
  <c r="U27" i="18" s="1"/>
  <c r="Z44" i="19"/>
  <c r="O7" i="7"/>
  <c r="T6" i="19"/>
  <c r="T6" i="18"/>
  <c r="O36" i="7"/>
  <c r="T35" i="19"/>
  <c r="U35" i="19" s="1"/>
  <c r="T35" i="18"/>
  <c r="U35" i="18" s="1"/>
  <c r="Z18" i="19"/>
  <c r="O37" i="7"/>
  <c r="T36" i="19"/>
  <c r="U36" i="19" s="1"/>
  <c r="T36" i="18"/>
  <c r="U36" i="18" s="1"/>
  <c r="O31" i="7"/>
  <c r="T30" i="19"/>
  <c r="U30" i="19" s="1"/>
  <c r="T30" i="18"/>
  <c r="U30" i="18" s="1"/>
  <c r="O40" i="7"/>
  <c r="T39" i="19"/>
  <c r="U39" i="19" s="1"/>
  <c r="T39" i="18"/>
  <c r="U39" i="18" s="1"/>
  <c r="O20" i="7"/>
  <c r="T19" i="19"/>
  <c r="U19" i="19" s="1"/>
  <c r="T19" i="18"/>
  <c r="U19" i="18" s="1"/>
  <c r="Z6" i="19"/>
  <c r="Z98" i="19" s="1"/>
  <c r="Z6" i="18"/>
  <c r="BM49" i="15"/>
  <c r="P50" i="7" s="1"/>
  <c r="AU21" i="15"/>
  <c r="P22" i="5" s="1"/>
  <c r="O22" i="5"/>
  <c r="AU27" i="15"/>
  <c r="P28" i="5" s="1"/>
  <c r="O28" i="5"/>
  <c r="AU20" i="15"/>
  <c r="P21" i="5" s="1"/>
  <c r="O21" i="5"/>
  <c r="AU45" i="15"/>
  <c r="P46" i="5" s="1"/>
  <c r="O46" i="5"/>
  <c r="AL67" i="15"/>
  <c r="AU49" i="15"/>
  <c r="P50" i="5" s="1"/>
  <c r="AW66" i="15"/>
  <c r="BM32" i="15"/>
  <c r="P33" i="7" s="1"/>
  <c r="T65" i="15"/>
  <c r="AU16" i="15"/>
  <c r="P17" i="5" s="1"/>
  <c r="O17" i="5"/>
  <c r="AU34" i="15"/>
  <c r="P35" i="5" s="1"/>
  <c r="O35" i="5"/>
  <c r="AU24" i="15"/>
  <c r="P25" i="5" s="1"/>
  <c r="O25" i="5"/>
  <c r="AU15" i="15"/>
  <c r="P16" i="5" s="1"/>
  <c r="O16" i="5"/>
  <c r="AU48" i="15"/>
  <c r="P49" i="5" s="1"/>
  <c r="O49" i="5"/>
  <c r="AU11" i="15"/>
  <c r="P12" i="5" s="1"/>
  <c r="O12" i="5"/>
  <c r="AU28" i="15"/>
  <c r="O29" i="5"/>
  <c r="AU43" i="15"/>
  <c r="P44" i="5" s="1"/>
  <c r="O44" i="5"/>
  <c r="AU12" i="15"/>
  <c r="P13" i="5" s="1"/>
  <c r="O13" i="5"/>
  <c r="AU35" i="15"/>
  <c r="P36" i="5" s="1"/>
  <c r="O36" i="5"/>
  <c r="AU8" i="15"/>
  <c r="P9" i="5" s="1"/>
  <c r="O9" i="5"/>
  <c r="AU29" i="15"/>
  <c r="P30" i="5" s="1"/>
  <c r="O30" i="5"/>
  <c r="AU10" i="15"/>
  <c r="P11" i="5" s="1"/>
  <c r="O11" i="5"/>
  <c r="AU22" i="15"/>
  <c r="P23" i="5" s="1"/>
  <c r="AZ66" i="15"/>
  <c r="BM22" i="15"/>
  <c r="P23" i="7" s="1"/>
  <c r="BM6" i="15"/>
  <c r="P7" i="7" s="1"/>
  <c r="AW68" i="15"/>
  <c r="BM30" i="15"/>
  <c r="P31" i="7" s="1"/>
  <c r="AZ67" i="15"/>
  <c r="BM45" i="15"/>
  <c r="P46" i="7" s="1"/>
  <c r="BM42" i="15"/>
  <c r="P43" i="7" s="1"/>
  <c r="BM16" i="15"/>
  <c r="P17" i="7" s="1"/>
  <c r="O17" i="7"/>
  <c r="BM31" i="15"/>
  <c r="P32" i="7" s="1"/>
  <c r="BM8" i="15"/>
  <c r="P9" i="7" s="1"/>
  <c r="O9" i="7"/>
  <c r="BM13" i="15"/>
  <c r="P14" i="7" s="1"/>
  <c r="O14" i="7"/>
  <c r="BM10" i="15"/>
  <c r="P11" i="7" s="1"/>
  <c r="O11" i="7"/>
  <c r="AW67" i="15"/>
  <c r="AH65" i="15"/>
  <c r="T68" i="15"/>
  <c r="T67" i="15"/>
  <c r="R67" i="15"/>
  <c r="R66" i="15"/>
  <c r="AE68" i="15"/>
  <c r="AH67" i="15"/>
  <c r="R68" i="15"/>
  <c r="AE65" i="15"/>
  <c r="AH68" i="15"/>
  <c r="BC68" i="15"/>
  <c r="R65" i="15"/>
  <c r="AH66" i="15"/>
  <c r="AK68" i="15"/>
  <c r="AE66" i="15"/>
  <c r="BM25" i="15"/>
  <c r="P26" i="7" s="1"/>
  <c r="BM40" i="15"/>
  <c r="P41" i="7" s="1"/>
  <c r="O34" i="4"/>
  <c r="O44" i="4"/>
  <c r="AC37" i="15"/>
  <c r="P38" i="4" s="1"/>
  <c r="AK66" i="15"/>
  <c r="BM46" i="15"/>
  <c r="P47" i="7" s="1"/>
  <c r="AK65" i="15"/>
  <c r="O33" i="4"/>
  <c r="AC49" i="15"/>
  <c r="AC28" i="15"/>
  <c r="O31" i="4"/>
  <c r="O7" i="4"/>
  <c r="O23" i="4"/>
  <c r="P68" i="15"/>
  <c r="AC19" i="15"/>
  <c r="AC44" i="15"/>
  <c r="O49" i="4"/>
  <c r="AC26" i="15"/>
  <c r="AC14" i="15"/>
  <c r="O22" i="4"/>
  <c r="AC12" i="15"/>
  <c r="P13" i="4" s="1"/>
  <c r="AC16" i="15"/>
  <c r="O39" i="4"/>
  <c r="AC29" i="15"/>
  <c r="O24" i="4"/>
  <c r="O28" i="4"/>
  <c r="O26" i="4"/>
  <c r="O25" i="4"/>
  <c r="AC21" i="15"/>
  <c r="M66" i="15"/>
  <c r="S67" i="15"/>
  <c r="BU6" i="15"/>
  <c r="O29" i="4"/>
  <c r="AC30" i="15"/>
  <c r="AU42" i="15"/>
  <c r="P43" i="5" s="1"/>
  <c r="BM47" i="15"/>
  <c r="P48" i="7" s="1"/>
  <c r="BM23" i="15"/>
  <c r="P24" i="7" s="1"/>
  <c r="AC6" i="15"/>
  <c r="AU40" i="15"/>
  <c r="P41" i="5" s="1"/>
  <c r="O50" i="4"/>
  <c r="O30" i="4"/>
  <c r="AC22" i="15"/>
  <c r="AC25" i="15"/>
  <c r="M65" i="15"/>
  <c r="M68" i="15"/>
  <c r="M67" i="15"/>
  <c r="O45" i="4"/>
  <c r="O27" i="4"/>
  <c r="P67" i="15"/>
  <c r="O47" i="4"/>
  <c r="P65" i="15"/>
  <c r="AC46" i="15"/>
  <c r="P66" i="15"/>
  <c r="AC47" i="15"/>
  <c r="O48" i="4"/>
  <c r="AC8" i="15"/>
  <c r="AC17" i="15"/>
  <c r="S66" i="15"/>
  <c r="S65" i="15"/>
  <c r="AC48" i="15"/>
  <c r="S68" i="15"/>
  <c r="AC27" i="15"/>
  <c r="AC23" i="15"/>
  <c r="AC38" i="15"/>
  <c r="AC32" i="15"/>
  <c r="AU14" i="15"/>
  <c r="P15" i="5" s="1"/>
  <c r="O42" i="4"/>
  <c r="AC41" i="15"/>
  <c r="BM36" i="15"/>
  <c r="P37" i="7" s="1"/>
  <c r="BM29" i="15"/>
  <c r="P30" i="7" s="1"/>
  <c r="BM14" i="15"/>
  <c r="P15" i="7" s="1"/>
  <c r="BM19" i="15"/>
  <c r="P20" i="7" s="1"/>
  <c r="BM34" i="15"/>
  <c r="P35" i="7" s="1"/>
  <c r="BM33" i="15"/>
  <c r="P34" i="7" s="1"/>
  <c r="BM11" i="15"/>
  <c r="P12" i="7" s="1"/>
  <c r="BM26" i="15"/>
  <c r="P27" i="7" s="1"/>
  <c r="BM15" i="15"/>
  <c r="P16" i="7" s="1"/>
  <c r="BD65" i="15"/>
  <c r="BD68" i="15"/>
  <c r="BD66" i="15"/>
  <c r="BD67" i="15"/>
  <c r="BM24" i="15"/>
  <c r="P25" i="7" s="1"/>
  <c r="BM39" i="15"/>
  <c r="P40" i="7" s="1"/>
  <c r="BB67" i="15"/>
  <c r="BC66" i="15"/>
  <c r="BB65" i="15"/>
  <c r="BC67" i="15"/>
  <c r="BM48" i="15"/>
  <c r="P49" i="7" s="1"/>
  <c r="BM21" i="15"/>
  <c r="P22" i="7" s="1"/>
  <c r="BM37" i="15"/>
  <c r="P38" i="7" s="1"/>
  <c r="BM27" i="15"/>
  <c r="P28" i="7" s="1"/>
  <c r="BM20" i="15"/>
  <c r="P21" i="7" s="1"/>
  <c r="BM17" i="15"/>
  <c r="P18" i="7" s="1"/>
  <c r="BM35" i="15"/>
  <c r="P36" i="7" s="1"/>
  <c r="BC65" i="15"/>
  <c r="BB66" i="15"/>
  <c r="BB68" i="15"/>
  <c r="AU9" i="15"/>
  <c r="P10" i="5" s="1"/>
  <c r="AJ66" i="15"/>
  <c r="AJ67" i="15"/>
  <c r="AJ65" i="15"/>
  <c r="AJ68" i="15"/>
  <c r="AF67" i="15"/>
  <c r="AF65" i="15"/>
  <c r="AF68" i="15"/>
  <c r="AF66" i="15"/>
  <c r="AU32" i="15"/>
  <c r="P33" i="5" s="1"/>
  <c r="AU38" i="15"/>
  <c r="P39" i="5" s="1"/>
  <c r="AU30" i="15"/>
  <c r="P31" i="5" s="1"/>
  <c r="AU26" i="15"/>
  <c r="P27" i="5" s="1"/>
  <c r="AU47" i="15"/>
  <c r="P48" i="5" s="1"/>
  <c r="AU17" i="15"/>
  <c r="P18" i="5" s="1"/>
  <c r="AU41" i="15"/>
  <c r="P42" i="5" s="1"/>
  <c r="AL66" i="15"/>
  <c r="AK67" i="15"/>
  <c r="AU23" i="15"/>
  <c r="P24" i="5" s="1"/>
  <c r="AU25" i="15"/>
  <c r="P26" i="5" s="1"/>
  <c r="AU46" i="15"/>
  <c r="P47" i="5" s="1"/>
  <c r="AL68" i="15"/>
  <c r="AL65" i="15"/>
  <c r="AC13" i="15"/>
  <c r="AC35" i="15"/>
  <c r="O36" i="4"/>
  <c r="AC15" i="15"/>
  <c r="AC10" i="15"/>
  <c r="AC45" i="15"/>
  <c r="O46" i="4"/>
  <c r="AC36" i="15"/>
  <c r="O37" i="4"/>
  <c r="AC34" i="15"/>
  <c r="O35" i="4"/>
  <c r="AC39" i="15"/>
  <c r="O40" i="4"/>
  <c r="AC11" i="15"/>
  <c r="AC20" i="15"/>
  <c r="O21" i="4"/>
  <c r="AC42" i="15"/>
  <c r="O43" i="4"/>
  <c r="AC40" i="15"/>
  <c r="O41" i="4"/>
  <c r="AC18" i="15"/>
  <c r="O19" i="4"/>
  <c r="BX10" i="15" l="1"/>
  <c r="BW44" i="15"/>
  <c r="BW35" i="15"/>
  <c r="BW46" i="15"/>
  <c r="BW40" i="15"/>
  <c r="BW15" i="15"/>
  <c r="BW41" i="15"/>
  <c r="BW39" i="15"/>
  <c r="BW24" i="15"/>
  <c r="BW25" i="15"/>
  <c r="BW38" i="15"/>
  <c r="BW33" i="15"/>
  <c r="BW17" i="15"/>
  <c r="BW31" i="15"/>
  <c r="BW49" i="15"/>
  <c r="BW32" i="15"/>
  <c r="BW48" i="15"/>
  <c r="BW37" i="15"/>
  <c r="BW45" i="15"/>
  <c r="BW27" i="15"/>
  <c r="BW43" i="15"/>
  <c r="BW11" i="15"/>
  <c r="BW13" i="15"/>
  <c r="BW21" i="15"/>
  <c r="BW50" i="15"/>
  <c r="BW47" i="15"/>
  <c r="BW30" i="15"/>
  <c r="BW34" i="15"/>
  <c r="BW29" i="15"/>
  <c r="BW19" i="15"/>
  <c r="BW22" i="15"/>
  <c r="BW28" i="15"/>
  <c r="BW26" i="15"/>
  <c r="BW23" i="15"/>
  <c r="BW16" i="15"/>
  <c r="BW14" i="15"/>
  <c r="BW42" i="15"/>
  <c r="BW36" i="15"/>
  <c r="BW20" i="15"/>
  <c r="I17" i="16"/>
  <c r="D19" i="16"/>
  <c r="I18" i="16"/>
  <c r="D16" i="16"/>
  <c r="I16" i="16"/>
  <c r="D18" i="16"/>
  <c r="I19" i="16"/>
  <c r="D17" i="16"/>
  <c r="BW12" i="15"/>
  <c r="CH8" i="15"/>
  <c r="CH9" i="15"/>
  <c r="E34" i="23" s="1"/>
  <c r="CH46" i="15"/>
  <c r="CH18" i="15"/>
  <c r="CH32" i="15"/>
  <c r="CH44" i="15"/>
  <c r="CH21" i="15"/>
  <c r="BE63" i="15"/>
  <c r="AM70" i="15"/>
  <c r="AM69" i="15" s="1"/>
  <c r="P29" i="5"/>
  <c r="AM61" i="15"/>
  <c r="AM57" i="15"/>
  <c r="AM62" i="15"/>
  <c r="AM59" i="15"/>
  <c r="AM60" i="15"/>
  <c r="AM56" i="15"/>
  <c r="AM58" i="15"/>
  <c r="AM55" i="15"/>
  <c r="U61" i="15"/>
  <c r="U57" i="15"/>
  <c r="U62" i="15"/>
  <c r="U56" i="15"/>
  <c r="U60" i="15"/>
  <c r="U55" i="15"/>
  <c r="U58" i="15"/>
  <c r="U59" i="15"/>
  <c r="U70" i="15"/>
  <c r="U69" i="15" s="1"/>
  <c r="AH55" i="15"/>
  <c r="AE62" i="15"/>
  <c r="AH57" i="15"/>
  <c r="AE60" i="15"/>
  <c r="AW57" i="15"/>
  <c r="AH59" i="15"/>
  <c r="AE59" i="15"/>
  <c r="AZ61" i="15"/>
  <c r="AH58" i="15"/>
  <c r="AE55" i="15"/>
  <c r="AB36" i="19"/>
  <c r="AB36" i="18"/>
  <c r="AB35" i="19"/>
  <c r="AB35" i="18"/>
  <c r="AB49" i="18"/>
  <c r="AB49" i="19"/>
  <c r="AB22" i="19"/>
  <c r="AB22" i="18"/>
  <c r="AB21" i="18"/>
  <c r="AB21" i="19"/>
  <c r="U6" i="18"/>
  <c r="U56" i="18" s="1"/>
  <c r="T56" i="18"/>
  <c r="AB11" i="19"/>
  <c r="AB11" i="18"/>
  <c r="AB13" i="18"/>
  <c r="AB13" i="19"/>
  <c r="P56" i="18"/>
  <c r="Q6" i="18"/>
  <c r="Q56" i="18" s="1"/>
  <c r="AB20" i="19"/>
  <c r="AB20" i="18"/>
  <c r="AB39" i="19"/>
  <c r="AB39" i="18"/>
  <c r="AB10" i="19"/>
  <c r="AB10" i="18"/>
  <c r="AB9" i="18"/>
  <c r="AB9" i="19"/>
  <c r="AB26" i="19"/>
  <c r="AB26" i="18"/>
  <c r="AB19" i="19"/>
  <c r="AB19" i="18"/>
  <c r="AB12" i="19"/>
  <c r="AB12" i="18"/>
  <c r="AB47" i="19"/>
  <c r="AB47" i="18"/>
  <c r="AB37" i="18"/>
  <c r="AB37" i="19"/>
  <c r="AB43" i="19"/>
  <c r="AB43" i="18"/>
  <c r="AB31" i="19"/>
  <c r="AB31" i="18"/>
  <c r="O6" i="18"/>
  <c r="O56" i="18" s="1"/>
  <c r="N56" i="18"/>
  <c r="S6" i="19"/>
  <c r="S98" i="19" s="1"/>
  <c r="R98" i="19"/>
  <c r="AB40" i="19"/>
  <c r="AB40" i="18"/>
  <c r="AB23" i="19"/>
  <c r="AB23" i="18"/>
  <c r="AB41" i="18"/>
  <c r="AB41" i="19"/>
  <c r="AB8" i="19"/>
  <c r="AB8" i="18"/>
  <c r="AB33" i="18"/>
  <c r="AB33" i="19"/>
  <c r="AB17" i="18"/>
  <c r="AB17" i="19"/>
  <c r="AB30" i="18"/>
  <c r="AB30" i="19"/>
  <c r="AB46" i="19"/>
  <c r="AB46" i="18"/>
  <c r="Q6" i="19"/>
  <c r="Q98" i="19" s="1"/>
  <c r="P98" i="19"/>
  <c r="AB42" i="18"/>
  <c r="AB42" i="19"/>
  <c r="AB45" i="18"/>
  <c r="AB45" i="19"/>
  <c r="AB38" i="19"/>
  <c r="AB38" i="18"/>
  <c r="AB27" i="19"/>
  <c r="AB27" i="18"/>
  <c r="AB16" i="19"/>
  <c r="AB16" i="18"/>
  <c r="AB28" i="19"/>
  <c r="AB28" i="18"/>
  <c r="O6" i="19"/>
  <c r="O98" i="19" s="1"/>
  <c r="N98" i="19"/>
  <c r="AA56" i="19"/>
  <c r="AA98" i="19"/>
  <c r="AB18" i="19"/>
  <c r="AB18" i="18"/>
  <c r="AB34" i="19"/>
  <c r="AB34" i="18"/>
  <c r="AB15" i="19"/>
  <c r="AB15" i="18"/>
  <c r="AB25" i="18"/>
  <c r="AB25" i="19"/>
  <c r="AB29" i="18"/>
  <c r="AB29" i="19"/>
  <c r="AB14" i="19"/>
  <c r="AB14" i="18"/>
  <c r="AB48" i="19"/>
  <c r="AB48" i="18"/>
  <c r="AB32" i="19"/>
  <c r="AB32" i="18"/>
  <c r="AB24" i="19"/>
  <c r="AB24" i="18"/>
  <c r="AB44" i="19"/>
  <c r="AB44" i="18"/>
  <c r="U6" i="19"/>
  <c r="U98" i="19" s="1"/>
  <c r="T98" i="19"/>
  <c r="R56" i="18"/>
  <c r="S6" i="18"/>
  <c r="S56" i="18" s="1"/>
  <c r="T70" i="15"/>
  <c r="T69" i="15" s="1"/>
  <c r="AW61" i="15"/>
  <c r="AZ62" i="15"/>
  <c r="Z56" i="19"/>
  <c r="AB6" i="19"/>
  <c r="AC6" i="19"/>
  <c r="AC6" i="18"/>
  <c r="AB6" i="18"/>
  <c r="AH61" i="15"/>
  <c r="AH62" i="15"/>
  <c r="AE57" i="15"/>
  <c r="AE56" i="15"/>
  <c r="AW70" i="15"/>
  <c r="AW69" i="15" s="1"/>
  <c r="AH60" i="15"/>
  <c r="AH56" i="15"/>
  <c r="AE61" i="15"/>
  <c r="AE58" i="15"/>
  <c r="AZ70" i="15"/>
  <c r="AZ69" i="15" s="1"/>
  <c r="V65" i="15"/>
  <c r="AZ57" i="15"/>
  <c r="AZ59" i="15"/>
  <c r="AZ55" i="15"/>
  <c r="AZ58" i="15"/>
  <c r="AZ60" i="15"/>
  <c r="AZ56" i="15"/>
  <c r="AW60" i="15"/>
  <c r="BC60" i="15"/>
  <c r="AW62" i="15"/>
  <c r="AW59" i="15"/>
  <c r="AW58" i="15"/>
  <c r="AW55" i="15"/>
  <c r="AW56" i="15"/>
  <c r="AH70" i="15"/>
  <c r="AH69" i="15" s="1"/>
  <c r="AE70" i="15"/>
  <c r="AE69" i="15" s="1"/>
  <c r="V68" i="15"/>
  <c r="V67" i="15"/>
  <c r="R70" i="15"/>
  <c r="R69" i="15" s="1"/>
  <c r="BC57" i="15"/>
  <c r="V66" i="15"/>
  <c r="AK70" i="15"/>
  <c r="AK69" i="15" s="1"/>
  <c r="P24" i="4"/>
  <c r="P22" i="4"/>
  <c r="P21" i="4"/>
  <c r="P40" i="4"/>
  <c r="P9" i="4"/>
  <c r="P47" i="4"/>
  <c r="P45" i="4"/>
  <c r="P19" i="4"/>
  <c r="P35" i="4"/>
  <c r="P42" i="4"/>
  <c r="P33" i="4"/>
  <c r="P20" i="4"/>
  <c r="P29" i="4"/>
  <c r="P43" i="4"/>
  <c r="P12" i="4"/>
  <c r="P14" i="4"/>
  <c r="P26" i="4"/>
  <c r="P15" i="4"/>
  <c r="P39" i="4"/>
  <c r="P23" i="4"/>
  <c r="P31" i="4"/>
  <c r="P17" i="4"/>
  <c r="P41" i="4"/>
  <c r="P37" i="4"/>
  <c r="P36" i="4"/>
  <c r="P28" i="4"/>
  <c r="P49" i="4"/>
  <c r="P18" i="4"/>
  <c r="P48" i="4"/>
  <c r="P7" i="4"/>
  <c r="P30" i="4"/>
  <c r="P27" i="4"/>
  <c r="P50" i="4"/>
  <c r="M70" i="15"/>
  <c r="M69" i="15" s="1"/>
  <c r="S70" i="15"/>
  <c r="S69" i="15" s="1"/>
  <c r="P70" i="15"/>
  <c r="P69" i="15" s="1"/>
  <c r="BF68" i="15"/>
  <c r="BD70" i="15"/>
  <c r="BD69" i="15" s="1"/>
  <c r="BF67" i="15"/>
  <c r="BB61" i="15"/>
  <c r="BB60" i="15"/>
  <c r="AK62" i="15"/>
  <c r="AL55" i="15"/>
  <c r="AK61" i="15"/>
  <c r="AL59" i="15"/>
  <c r="AN66" i="15"/>
  <c r="AL70" i="15"/>
  <c r="AL69" i="15" s="1"/>
  <c r="AN68" i="15"/>
  <c r="BB70" i="15"/>
  <c r="BB69" i="15" s="1"/>
  <c r="BF65" i="15"/>
  <c r="BD59" i="15"/>
  <c r="BD55" i="15"/>
  <c r="BD60" i="15"/>
  <c r="BD61" i="15"/>
  <c r="BD62" i="15"/>
  <c r="BD58" i="15"/>
  <c r="BD56" i="15"/>
  <c r="BD57" i="15"/>
  <c r="BC56" i="15"/>
  <c r="BB59" i="15"/>
  <c r="BF66" i="15"/>
  <c r="BC58" i="15"/>
  <c r="BC59" i="15"/>
  <c r="BB55" i="15"/>
  <c r="BB56" i="15"/>
  <c r="BC55" i="15"/>
  <c r="BB58" i="15"/>
  <c r="BC70" i="15"/>
  <c r="BC69" i="15" s="1"/>
  <c r="BC62" i="15"/>
  <c r="BC61" i="15"/>
  <c r="BB57" i="15"/>
  <c r="BB62" i="15"/>
  <c r="AF61" i="15"/>
  <c r="AF59" i="15"/>
  <c r="AF57" i="15"/>
  <c r="AF55" i="15"/>
  <c r="AF60" i="15"/>
  <c r="AF56" i="15"/>
  <c r="AF62" i="15"/>
  <c r="AF58" i="15"/>
  <c r="AJ70" i="15"/>
  <c r="AJ69" i="15" s="1"/>
  <c r="AN65" i="15"/>
  <c r="AL61" i="15"/>
  <c r="AK60" i="15"/>
  <c r="AL62" i="15"/>
  <c r="AL58" i="15"/>
  <c r="AK56" i="15"/>
  <c r="AK57" i="15"/>
  <c r="AJ60" i="15"/>
  <c r="AJ56" i="15"/>
  <c r="AJ61" i="15"/>
  <c r="AJ59" i="15"/>
  <c r="AJ57" i="15"/>
  <c r="AJ55" i="15"/>
  <c r="AJ62" i="15"/>
  <c r="AJ58" i="15"/>
  <c r="AL60" i="15"/>
  <c r="AK59" i="15"/>
  <c r="AF70" i="15"/>
  <c r="AF69" i="15" s="1"/>
  <c r="AL56" i="15"/>
  <c r="AL57" i="15"/>
  <c r="AK55" i="15"/>
  <c r="AK58" i="15"/>
  <c r="AN67" i="15"/>
  <c r="P46" i="4"/>
  <c r="P62" i="15"/>
  <c r="P61" i="15"/>
  <c r="P60" i="15"/>
  <c r="P59" i="15"/>
  <c r="P58" i="15"/>
  <c r="P57" i="15"/>
  <c r="P56" i="15"/>
  <c r="P55" i="15"/>
  <c r="P11" i="4"/>
  <c r="M62" i="15"/>
  <c r="M61" i="15"/>
  <c r="M60" i="15"/>
  <c r="M59" i="15"/>
  <c r="M58" i="15"/>
  <c r="M57" i="15"/>
  <c r="M56" i="15"/>
  <c r="M55" i="15"/>
  <c r="R58" i="15"/>
  <c r="S55" i="15"/>
  <c r="S59" i="15"/>
  <c r="R57" i="15"/>
  <c r="S58" i="15"/>
  <c r="S62" i="15"/>
  <c r="R59" i="15"/>
  <c r="R55" i="15"/>
  <c r="S56" i="15"/>
  <c r="S60" i="15"/>
  <c r="P16" i="4"/>
  <c r="T62" i="15"/>
  <c r="T61" i="15"/>
  <c r="T60" i="15"/>
  <c r="T59" i="15"/>
  <c r="T58" i="15"/>
  <c r="T57" i="15"/>
  <c r="T56" i="15"/>
  <c r="T55" i="15"/>
  <c r="R62" i="15"/>
  <c r="R61" i="15"/>
  <c r="R56" i="15"/>
  <c r="R60" i="15"/>
  <c r="S57" i="15"/>
  <c r="S61" i="15"/>
  <c r="D9" i="4"/>
  <c r="CH39" i="15" l="1"/>
  <c r="CH38" i="15"/>
  <c r="CH33" i="15"/>
  <c r="CH30" i="15"/>
  <c r="CH13" i="15"/>
  <c r="CH34" i="15"/>
  <c r="CH27" i="15"/>
  <c r="CH42" i="15"/>
  <c r="CH48" i="15"/>
  <c r="CH45" i="15"/>
  <c r="CH35" i="15"/>
  <c r="CH41" i="15"/>
  <c r="CH22" i="15"/>
  <c r="CH49" i="15"/>
  <c r="CH26" i="15"/>
  <c r="CH36" i="15"/>
  <c r="CH23" i="15"/>
  <c r="CH47" i="15"/>
  <c r="CH37" i="15"/>
  <c r="CH25" i="15"/>
  <c r="CH43" i="15"/>
  <c r="CH31" i="15"/>
  <c r="CH14" i="15"/>
  <c r="CH28" i="15"/>
  <c r="CH17" i="15"/>
  <c r="CH11" i="15"/>
  <c r="CH19" i="15"/>
  <c r="CH15" i="15"/>
  <c r="CH50" i="15"/>
  <c r="CH24" i="15"/>
  <c r="CH16" i="15"/>
  <c r="CH20" i="15"/>
  <c r="CH40" i="15"/>
  <c r="CH29" i="15"/>
  <c r="CH12" i="15"/>
  <c r="BW10" i="15"/>
  <c r="CH10" i="15"/>
  <c r="BW8" i="15"/>
  <c r="C7" i="16"/>
  <c r="AM63" i="15"/>
  <c r="U63" i="15"/>
  <c r="AH63" i="15"/>
  <c r="AC56" i="19"/>
  <c r="AC98" i="19"/>
  <c r="AE63" i="15"/>
  <c r="AB56" i="19"/>
  <c r="AB98" i="19"/>
  <c r="AZ63" i="15"/>
  <c r="AD14" i="19"/>
  <c r="AI14" i="19" s="1"/>
  <c r="AD14" i="18"/>
  <c r="AD39" i="19"/>
  <c r="AI39" i="19" s="1"/>
  <c r="AD39" i="18"/>
  <c r="AD17" i="19"/>
  <c r="AI17" i="19" s="1"/>
  <c r="AD17" i="18"/>
  <c r="AD46" i="19"/>
  <c r="AI46" i="19" s="1"/>
  <c r="AD46" i="18"/>
  <c r="AD30" i="19"/>
  <c r="AI30" i="19" s="1"/>
  <c r="AD30" i="18"/>
  <c r="AD43" i="19"/>
  <c r="AI43" i="19" s="1"/>
  <c r="AD43" i="18"/>
  <c r="AI43" i="18" s="1"/>
  <c r="AC38" i="19"/>
  <c r="AC38" i="18"/>
  <c r="AC45" i="19"/>
  <c r="AC45" i="18"/>
  <c r="AC29" i="19"/>
  <c r="AC29" i="18"/>
  <c r="AD48" i="19"/>
  <c r="AI48" i="19" s="1"/>
  <c r="AD48" i="18"/>
  <c r="AI48" i="18" s="1"/>
  <c r="AD23" i="19"/>
  <c r="AI23" i="19" s="1"/>
  <c r="AD23" i="18"/>
  <c r="AD27" i="19"/>
  <c r="AI27" i="19" s="1"/>
  <c r="AD27" i="18"/>
  <c r="AD6" i="19"/>
  <c r="AD6" i="18"/>
  <c r="AC21" i="19"/>
  <c r="AC21" i="18"/>
  <c r="AC16" i="19"/>
  <c r="AC16" i="18"/>
  <c r="AC12" i="19"/>
  <c r="AC12" i="18"/>
  <c r="AC25" i="19"/>
  <c r="AC25" i="18"/>
  <c r="AC23" i="19"/>
  <c r="AC23" i="18"/>
  <c r="AD8" i="19"/>
  <c r="AI8" i="19" s="1"/>
  <c r="AD8" i="18"/>
  <c r="AD10" i="19"/>
  <c r="AI10" i="19" s="1"/>
  <c r="AD10" i="18"/>
  <c r="AD29" i="19"/>
  <c r="AI29" i="19" s="1"/>
  <c r="AD29" i="18"/>
  <c r="AD40" i="19"/>
  <c r="AI40" i="19" s="1"/>
  <c r="AD40" i="18"/>
  <c r="AI40" i="18" s="1"/>
  <c r="AD20" i="19"/>
  <c r="AI20" i="19" s="1"/>
  <c r="AD20" i="18"/>
  <c r="AD18" i="19"/>
  <c r="AI18" i="19" s="1"/>
  <c r="AD18" i="18"/>
  <c r="AD19" i="19"/>
  <c r="AI19" i="19" s="1"/>
  <c r="AD19" i="18"/>
  <c r="AD42" i="19"/>
  <c r="AI42" i="19" s="1"/>
  <c r="AD42" i="18"/>
  <c r="AD47" i="19"/>
  <c r="AI47" i="19" s="1"/>
  <c r="AD47" i="18"/>
  <c r="AC22" i="19"/>
  <c r="AC22" i="18"/>
  <c r="AC24" i="19"/>
  <c r="AC24" i="18"/>
  <c r="AC37" i="19"/>
  <c r="AC37" i="18"/>
  <c r="AC28" i="19"/>
  <c r="AC28" i="18"/>
  <c r="AD31" i="19"/>
  <c r="AI31" i="19" s="1"/>
  <c r="AD31" i="18"/>
  <c r="AD44" i="19"/>
  <c r="AI44" i="19" s="1"/>
  <c r="AD44" i="18"/>
  <c r="AC44" i="19"/>
  <c r="AC44" i="18"/>
  <c r="AC35" i="19"/>
  <c r="AC35" i="18"/>
  <c r="AC49" i="19"/>
  <c r="AC49" i="18"/>
  <c r="AC26" i="19"/>
  <c r="AC26" i="18"/>
  <c r="AC11" i="19"/>
  <c r="AC11" i="18"/>
  <c r="AC39" i="19"/>
  <c r="AC39" i="18"/>
  <c r="AC33" i="19"/>
  <c r="AC33" i="18"/>
  <c r="AC34" i="19"/>
  <c r="AC34" i="18"/>
  <c r="AC47" i="19"/>
  <c r="AC47" i="18"/>
  <c r="AD9" i="19"/>
  <c r="AI9" i="19" s="1"/>
  <c r="AD9" i="18"/>
  <c r="AD36" i="19"/>
  <c r="AI36" i="19" s="1"/>
  <c r="AD36" i="18"/>
  <c r="AD34" i="19"/>
  <c r="AI34" i="19" s="1"/>
  <c r="AD34" i="18"/>
  <c r="AI34" i="18" s="1"/>
  <c r="AD11" i="19"/>
  <c r="AI11" i="19" s="1"/>
  <c r="AD11" i="18"/>
  <c r="AI11" i="18" s="1"/>
  <c r="AC10" i="19"/>
  <c r="AC10" i="18"/>
  <c r="AD21" i="19"/>
  <c r="AI21" i="19" s="1"/>
  <c r="AD21" i="18"/>
  <c r="AD16" i="19"/>
  <c r="AI16" i="19" s="1"/>
  <c r="AD16" i="18"/>
  <c r="AC27" i="19"/>
  <c r="AC27" i="18"/>
  <c r="AC46" i="19"/>
  <c r="AC46" i="18"/>
  <c r="AC19" i="19"/>
  <c r="AC19" i="18"/>
  <c r="AC31" i="19"/>
  <c r="AC31" i="18"/>
  <c r="AC18" i="19"/>
  <c r="AC18" i="18"/>
  <c r="AC8" i="19"/>
  <c r="AC8" i="18"/>
  <c r="AD35" i="19"/>
  <c r="AI35" i="19" s="1"/>
  <c r="AD35" i="18"/>
  <c r="AD15" i="19"/>
  <c r="AI15" i="19" s="1"/>
  <c r="AD15" i="18"/>
  <c r="AD13" i="19"/>
  <c r="AI13" i="19" s="1"/>
  <c r="AD13" i="18"/>
  <c r="AD49" i="19"/>
  <c r="AI49" i="19" s="1"/>
  <c r="AD49" i="18"/>
  <c r="AI49" i="18" s="1"/>
  <c r="AC30" i="19"/>
  <c r="AC30" i="18"/>
  <c r="AC43" i="19"/>
  <c r="AC43" i="18"/>
  <c r="AC48" i="19"/>
  <c r="AC48" i="18"/>
  <c r="AC40" i="19"/>
  <c r="AC40" i="18"/>
  <c r="AC14" i="19"/>
  <c r="AC14" i="18"/>
  <c r="AC13" i="19"/>
  <c r="AC13" i="18"/>
  <c r="AD45" i="19"/>
  <c r="AI45" i="19" s="1"/>
  <c r="AD45" i="18"/>
  <c r="AD32" i="19"/>
  <c r="AI32" i="19" s="1"/>
  <c r="AD32" i="18"/>
  <c r="AD38" i="19"/>
  <c r="AI38" i="19" s="1"/>
  <c r="AD38" i="18"/>
  <c r="AD25" i="19"/>
  <c r="AI25" i="19" s="1"/>
  <c r="AD25" i="18"/>
  <c r="AI25" i="18" s="1"/>
  <c r="AD33" i="19"/>
  <c r="AI33" i="19" s="1"/>
  <c r="AD33" i="18"/>
  <c r="AD41" i="19"/>
  <c r="AI41" i="19" s="1"/>
  <c r="AD41" i="18"/>
  <c r="AD26" i="19"/>
  <c r="AI26" i="19" s="1"/>
  <c r="AD26" i="18"/>
  <c r="AD12" i="19"/>
  <c r="AI12" i="19" s="1"/>
  <c r="AD12" i="18"/>
  <c r="AD22" i="19"/>
  <c r="AI22" i="19" s="1"/>
  <c r="AD22" i="18"/>
  <c r="AD24" i="19"/>
  <c r="AI24" i="19" s="1"/>
  <c r="AD24" i="18"/>
  <c r="AD37" i="19"/>
  <c r="AI37" i="19" s="1"/>
  <c r="AD37" i="18"/>
  <c r="AD28" i="19"/>
  <c r="AI28" i="19" s="1"/>
  <c r="AD28" i="18"/>
  <c r="AC32" i="19"/>
  <c r="AC32" i="18"/>
  <c r="AC36" i="19"/>
  <c r="AC36" i="18"/>
  <c r="AC17" i="19"/>
  <c r="AC17" i="18"/>
  <c r="AC9" i="19"/>
  <c r="AC9" i="18"/>
  <c r="AC42" i="19"/>
  <c r="AC42" i="18"/>
  <c r="AC20" i="19"/>
  <c r="AC20" i="18"/>
  <c r="AC41" i="19"/>
  <c r="AC41" i="18"/>
  <c r="AC15" i="19"/>
  <c r="AC15" i="18"/>
  <c r="K10" i="16"/>
  <c r="F10" i="16"/>
  <c r="F8" i="16"/>
  <c r="K8" i="16"/>
  <c r="V70" i="15"/>
  <c r="V69" i="15" s="1"/>
  <c r="AW63" i="15"/>
  <c r="K20" i="16"/>
  <c r="F7" i="16"/>
  <c r="K11" i="16"/>
  <c r="F13" i="16"/>
  <c r="K6" i="16"/>
  <c r="K12" i="16"/>
  <c r="K7" i="16"/>
  <c r="K9" i="16"/>
  <c r="F6" i="16"/>
  <c r="F9" i="16"/>
  <c r="K13" i="16"/>
  <c r="F11" i="16"/>
  <c r="F12" i="16"/>
  <c r="F20" i="16"/>
  <c r="F21" i="16"/>
  <c r="K21" i="16"/>
  <c r="V60" i="15"/>
  <c r="BF57" i="15"/>
  <c r="BF61" i="15"/>
  <c r="BF56" i="15"/>
  <c r="BF60" i="15"/>
  <c r="AN62" i="15"/>
  <c r="AN61" i="15"/>
  <c r="AL63" i="15"/>
  <c r="BF55" i="15"/>
  <c r="BB63" i="15"/>
  <c r="BF62" i="15"/>
  <c r="BF59" i="15"/>
  <c r="BD63" i="15"/>
  <c r="BF70" i="15"/>
  <c r="BF69" i="15" s="1"/>
  <c r="BC63" i="15"/>
  <c r="BF58" i="15"/>
  <c r="AN55" i="15"/>
  <c r="AJ63" i="15"/>
  <c r="AN70" i="15"/>
  <c r="AN69" i="15" s="1"/>
  <c r="AK63" i="15"/>
  <c r="AN58" i="15"/>
  <c r="AN59" i="15"/>
  <c r="AN56" i="15"/>
  <c r="AN57" i="15"/>
  <c r="AN60" i="15"/>
  <c r="AF63" i="15"/>
  <c r="V56" i="15"/>
  <c r="V62" i="15"/>
  <c r="P63" i="15"/>
  <c r="V58" i="15"/>
  <c r="T63" i="15"/>
  <c r="V59" i="15"/>
  <c r="V57" i="15"/>
  <c r="S63" i="15"/>
  <c r="M63" i="15"/>
  <c r="R63" i="15"/>
  <c r="V55" i="15"/>
  <c r="V61" i="15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8" i="11"/>
  <c r="AD56" i="19" l="1"/>
  <c r="AD98" i="19"/>
  <c r="AF45" i="19"/>
  <c r="AF45" i="18"/>
  <c r="AF36" i="19"/>
  <c r="AF36" i="18"/>
  <c r="AF19" i="19"/>
  <c r="AF19" i="18"/>
  <c r="AF29" i="19"/>
  <c r="AF29" i="18"/>
  <c r="AF30" i="19"/>
  <c r="AF30" i="18"/>
  <c r="AF28" i="19"/>
  <c r="AF28" i="18"/>
  <c r="AF12" i="19"/>
  <c r="AF12" i="18"/>
  <c r="AF25" i="19"/>
  <c r="AF25" i="18"/>
  <c r="AF35" i="19"/>
  <c r="AF35" i="18"/>
  <c r="AF9" i="19"/>
  <c r="AF9" i="18"/>
  <c r="AF18" i="19"/>
  <c r="AF18" i="18"/>
  <c r="AF10" i="19"/>
  <c r="AF10" i="18"/>
  <c r="AF46" i="19"/>
  <c r="AF46" i="18"/>
  <c r="AF37" i="19"/>
  <c r="AF37" i="18"/>
  <c r="AF26" i="19"/>
  <c r="AF26" i="18"/>
  <c r="AF38" i="19"/>
  <c r="AF38" i="18"/>
  <c r="AF49" i="19"/>
  <c r="AF49" i="18"/>
  <c r="AF16" i="19"/>
  <c r="AF16" i="18"/>
  <c r="AF11" i="19"/>
  <c r="AF11" i="18"/>
  <c r="AF44" i="19"/>
  <c r="AF44" i="18"/>
  <c r="AF47" i="19"/>
  <c r="AF47" i="18"/>
  <c r="AF20" i="19"/>
  <c r="AF20" i="18"/>
  <c r="AF8" i="19"/>
  <c r="AF8" i="18"/>
  <c r="AF27" i="19"/>
  <c r="AF27" i="18"/>
  <c r="AF17" i="19"/>
  <c r="AF17" i="18"/>
  <c r="AF22" i="19"/>
  <c r="AF22" i="18"/>
  <c r="AF33" i="19"/>
  <c r="AF33" i="18"/>
  <c r="AF15" i="19"/>
  <c r="AF15" i="18"/>
  <c r="AF48" i="19"/>
  <c r="AF48" i="18"/>
  <c r="AF14" i="19"/>
  <c r="AF14" i="18"/>
  <c r="AF24" i="19"/>
  <c r="AF24" i="18"/>
  <c r="AF41" i="19"/>
  <c r="AF41" i="18"/>
  <c r="AF32" i="19"/>
  <c r="AF32" i="18"/>
  <c r="AF13" i="19"/>
  <c r="AF13" i="18"/>
  <c r="AF21" i="19"/>
  <c r="AF21" i="18"/>
  <c r="AF34" i="19"/>
  <c r="AF34" i="18"/>
  <c r="AF31" i="19"/>
  <c r="AF31" i="18"/>
  <c r="AF42" i="19"/>
  <c r="AF42" i="18"/>
  <c r="AF40" i="19"/>
  <c r="AF40" i="18"/>
  <c r="AF23" i="19"/>
  <c r="AF23" i="18"/>
  <c r="AF43" i="19"/>
  <c r="AF43" i="18"/>
  <c r="AF39" i="19"/>
  <c r="AF39" i="18"/>
  <c r="F15" i="16"/>
  <c r="F14" i="16" s="1"/>
  <c r="K15" i="16"/>
  <c r="K14" i="16" s="1"/>
  <c r="BF63" i="15"/>
  <c r="AN63" i="15"/>
  <c r="V63" i="15"/>
  <c r="D9" i="7"/>
  <c r="D4" i="11"/>
  <c r="D4" i="10"/>
  <c r="D4" i="7"/>
  <c r="D4" i="5"/>
  <c r="D4" i="4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C9" i="11"/>
  <c r="D9" i="11"/>
  <c r="C10" i="11"/>
  <c r="D10" i="11"/>
  <c r="C11" i="11"/>
  <c r="D11" i="11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8" i="11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8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C9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8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E5" i="14"/>
  <c r="D5" i="14"/>
  <c r="C5" i="14"/>
  <c r="AI26" i="18" l="1"/>
  <c r="AI27" i="18"/>
  <c r="AI35" i="18"/>
  <c r="AI13" i="18" l="1"/>
  <c r="AI24" i="18"/>
  <c r="AI41" i="18"/>
  <c r="AI8" i="18"/>
  <c r="AI47" i="18"/>
  <c r="AI15" i="18"/>
  <c r="AI30" i="18"/>
  <c r="AI38" i="18"/>
  <c r="AI39" i="18"/>
  <c r="AI32" i="18"/>
  <c r="AI14" i="18"/>
  <c r="AI44" i="18"/>
  <c r="AI36" i="18"/>
  <c r="D8" i="10"/>
  <c r="D8" i="11"/>
  <c r="E7" i="18"/>
  <c r="D8" i="5"/>
  <c r="D8" i="4"/>
  <c r="E7" i="19"/>
  <c r="D8" i="7"/>
  <c r="C7" i="15"/>
  <c r="BN7" i="15" l="1"/>
  <c r="BO7" i="15"/>
  <c r="N25" i="24"/>
  <c r="O24" i="24"/>
  <c r="G24" i="24"/>
  <c r="K23" i="24"/>
  <c r="G15" i="24"/>
  <c r="L25" i="24"/>
  <c r="E24" i="24"/>
  <c r="N13" i="24"/>
  <c r="L24" i="24"/>
  <c r="D24" i="24"/>
  <c r="K24" i="24"/>
  <c r="M25" i="24"/>
  <c r="N24" i="24"/>
  <c r="F24" i="24"/>
  <c r="J23" i="24"/>
  <c r="G14" i="24"/>
  <c r="M24" i="24"/>
  <c r="F23" i="24"/>
  <c r="K25" i="24"/>
  <c r="E23" i="24"/>
  <c r="J25" i="24"/>
  <c r="O23" i="24"/>
  <c r="F25" i="24"/>
  <c r="J24" i="24"/>
  <c r="N23" i="24"/>
  <c r="E25" i="24"/>
  <c r="I24" i="24"/>
  <c r="M23" i="24"/>
  <c r="O25" i="24"/>
  <c r="D25" i="24"/>
  <c r="H24" i="24"/>
  <c r="L23" i="24"/>
  <c r="G16" i="24"/>
  <c r="D23" i="24"/>
  <c r="G16" i="23"/>
  <c r="G15" i="23"/>
  <c r="G14" i="23"/>
  <c r="F23" i="23"/>
  <c r="K23" i="23"/>
  <c r="N13" i="23"/>
  <c r="E23" i="23"/>
  <c r="K24" i="23"/>
  <c r="E25" i="23"/>
  <c r="L24" i="23"/>
  <c r="F25" i="23"/>
  <c r="L23" i="23"/>
  <c r="F24" i="23"/>
  <c r="K25" i="23"/>
  <c r="L25" i="23"/>
  <c r="E24" i="23"/>
  <c r="D23" i="23"/>
  <c r="G23" i="23"/>
  <c r="G23" i="24"/>
  <c r="H23" i="23"/>
  <c r="H23" i="24"/>
  <c r="M24" i="23"/>
  <c r="J25" i="23"/>
  <c r="G25" i="23"/>
  <c r="G25" i="24"/>
  <c r="D24" i="23"/>
  <c r="G24" i="23"/>
  <c r="D25" i="23"/>
  <c r="M23" i="23"/>
  <c r="J24" i="23"/>
  <c r="I23" i="23"/>
  <c r="M25" i="23"/>
  <c r="J23" i="23"/>
  <c r="I23" i="24"/>
  <c r="N24" i="23"/>
  <c r="H24" i="23"/>
  <c r="N23" i="23"/>
  <c r="N25" i="23"/>
  <c r="H25" i="23"/>
  <c r="H25" i="24"/>
  <c r="I24" i="23"/>
  <c r="I25" i="24"/>
  <c r="O23" i="23"/>
  <c r="O24" i="23"/>
  <c r="O25" i="23"/>
  <c r="I25" i="23"/>
  <c r="G32" i="12"/>
  <c r="N29" i="24"/>
  <c r="N28" i="24"/>
  <c r="G28" i="24"/>
  <c r="N32" i="24"/>
  <c r="G29" i="24"/>
  <c r="G32" i="24"/>
  <c r="N30" i="24"/>
  <c r="G30" i="24"/>
  <c r="G30" i="23"/>
  <c r="N29" i="23"/>
  <c r="N28" i="23"/>
  <c r="N30" i="23"/>
  <c r="G29" i="23"/>
  <c r="G28" i="23"/>
  <c r="N32" i="23"/>
  <c r="G32" i="23"/>
  <c r="BL7" i="15"/>
  <c r="AB7" i="15"/>
  <c r="O23" i="12"/>
  <c r="N23" i="12"/>
  <c r="D24" i="12"/>
  <c r="M23" i="12"/>
  <c r="O24" i="12"/>
  <c r="J23" i="12"/>
  <c r="H23" i="12"/>
  <c r="G15" i="12"/>
  <c r="K25" i="12"/>
  <c r="F25" i="12"/>
  <c r="N24" i="12"/>
  <c r="M25" i="12"/>
  <c r="N13" i="12"/>
  <c r="J25" i="12"/>
  <c r="D25" i="12"/>
  <c r="G14" i="12"/>
  <c r="L24" i="12"/>
  <c r="K24" i="12"/>
  <c r="N25" i="12"/>
  <c r="I23" i="12"/>
  <c r="E24" i="12"/>
  <c r="L25" i="12"/>
  <c r="F23" i="12"/>
  <c r="I24" i="12"/>
  <c r="G24" i="12"/>
  <c r="G23" i="12"/>
  <c r="L23" i="12"/>
  <c r="I25" i="12"/>
  <c r="H25" i="12"/>
  <c r="J24" i="12"/>
  <c r="G25" i="12"/>
  <c r="E25" i="12"/>
  <c r="G16" i="12"/>
  <c r="O25" i="12"/>
  <c r="H24" i="12"/>
  <c r="M24" i="12"/>
  <c r="K23" i="12"/>
  <c r="F24" i="12"/>
  <c r="E23" i="12"/>
  <c r="D23" i="12"/>
  <c r="AT7" i="15"/>
  <c r="G28" i="12"/>
  <c r="N32" i="12"/>
  <c r="N30" i="12"/>
  <c r="G30" i="12"/>
  <c r="G29" i="12"/>
  <c r="N28" i="12"/>
  <c r="N29" i="12"/>
  <c r="BT7" i="15" l="1"/>
  <c r="Z7" i="19"/>
  <c r="BQ7" i="15"/>
  <c r="Z7" i="18"/>
  <c r="AG65" i="15"/>
  <c r="AG67" i="15"/>
  <c r="AI67" i="15" s="1"/>
  <c r="AO67" i="15" s="1"/>
  <c r="AG66" i="15"/>
  <c r="AI66" i="15" s="1"/>
  <c r="AO66" i="15" s="1"/>
  <c r="AG68" i="15"/>
  <c r="AI68" i="15" s="1"/>
  <c r="AO68" i="15" s="1"/>
  <c r="O67" i="15"/>
  <c r="O65" i="15"/>
  <c r="O68" i="15"/>
  <c r="O66" i="15"/>
  <c r="AY67" i="15"/>
  <c r="AY66" i="15"/>
  <c r="AY65" i="15"/>
  <c r="AY68" i="15"/>
  <c r="N67" i="15"/>
  <c r="N65" i="15"/>
  <c r="N68" i="15"/>
  <c r="N66" i="15"/>
  <c r="AX67" i="15"/>
  <c r="AX68" i="15"/>
  <c r="AX65" i="15"/>
  <c r="AX66" i="15"/>
  <c r="AA7" i="18"/>
  <c r="AA7" i="19"/>
  <c r="AB67" i="15"/>
  <c r="AB68" i="15"/>
  <c r="C23" i="14" s="1"/>
  <c r="N7" i="19"/>
  <c r="O7" i="19" s="1"/>
  <c r="AB69" i="15"/>
  <c r="C24" i="14" s="1"/>
  <c r="AB70" i="15"/>
  <c r="C25" i="14" s="1"/>
  <c r="N7" i="18"/>
  <c r="O7" i="18" s="1"/>
  <c r="O8" i="4"/>
  <c r="AB54" i="15"/>
  <c r="AC7" i="15"/>
  <c r="BL67" i="15"/>
  <c r="BL68" i="15"/>
  <c r="E23" i="14" s="1"/>
  <c r="O8" i="7"/>
  <c r="BL54" i="15"/>
  <c r="T7" i="18"/>
  <c r="U7" i="18" s="1"/>
  <c r="BM7" i="15"/>
  <c r="T7" i="19"/>
  <c r="U7" i="19" s="1"/>
  <c r="BL69" i="15"/>
  <c r="E24" i="14" s="1"/>
  <c r="BL70" i="15"/>
  <c r="E25" i="14" s="1"/>
  <c r="V7" i="19"/>
  <c r="W7" i="19" s="1"/>
  <c r="V7" i="18"/>
  <c r="W7" i="18" s="1"/>
  <c r="AT67" i="15"/>
  <c r="O8" i="5"/>
  <c r="AT54" i="15"/>
  <c r="AT69" i="15"/>
  <c r="D24" i="14" s="1"/>
  <c r="AT70" i="15"/>
  <c r="D25" i="14" s="1"/>
  <c r="P7" i="19"/>
  <c r="Q7" i="19" s="1"/>
  <c r="P7" i="18"/>
  <c r="Q7" i="18" s="1"/>
  <c r="AU7" i="15"/>
  <c r="AT68" i="15"/>
  <c r="D23" i="14" s="1"/>
  <c r="X7" i="19"/>
  <c r="Y7" i="19" s="1"/>
  <c r="X7" i="18"/>
  <c r="Y7" i="18" s="1"/>
  <c r="R7" i="19"/>
  <c r="S7" i="19" s="1"/>
  <c r="R7" i="18"/>
  <c r="S7" i="18" s="1"/>
  <c r="G34" i="24" l="1"/>
  <c r="J16" i="16"/>
  <c r="J19" i="16"/>
  <c r="E19" i="16"/>
  <c r="J17" i="16"/>
  <c r="E17" i="16"/>
  <c r="E16" i="16"/>
  <c r="J18" i="16"/>
  <c r="E18" i="16"/>
  <c r="BU7" i="15"/>
  <c r="Q66" i="15"/>
  <c r="W66" i="15" s="1"/>
  <c r="BS7" i="15"/>
  <c r="G35" i="24" s="1"/>
  <c r="BA68" i="15"/>
  <c r="BG68" i="15" s="1"/>
  <c r="AY70" i="15"/>
  <c r="AY69" i="15" s="1"/>
  <c r="Q68" i="15"/>
  <c r="W68" i="15" s="1"/>
  <c r="Q67" i="15"/>
  <c r="W67" i="15" s="1"/>
  <c r="O60" i="15"/>
  <c r="O57" i="15"/>
  <c r="O56" i="15"/>
  <c r="O61" i="15"/>
  <c r="O55" i="15"/>
  <c r="O58" i="15"/>
  <c r="O62" i="15"/>
  <c r="O59" i="15"/>
  <c r="BA66" i="15"/>
  <c r="BG66" i="15" s="1"/>
  <c r="AY60" i="15"/>
  <c r="AY58" i="15"/>
  <c r="AY61" i="15"/>
  <c r="AY55" i="15"/>
  <c r="AY57" i="15"/>
  <c r="AY59" i="15"/>
  <c r="AY56" i="15"/>
  <c r="AY62" i="15"/>
  <c r="BA67" i="15"/>
  <c r="BG67" i="15" s="1"/>
  <c r="AG70" i="15"/>
  <c r="AG69" i="15" s="1"/>
  <c r="AI65" i="15"/>
  <c r="AG61" i="15"/>
  <c r="AI61" i="15" s="1"/>
  <c r="AO61" i="15" s="1"/>
  <c r="AG58" i="15"/>
  <c r="AI58" i="15" s="1"/>
  <c r="AO58" i="15" s="1"/>
  <c r="AG56" i="15"/>
  <c r="AI56" i="15" s="1"/>
  <c r="AO56" i="15" s="1"/>
  <c r="AG62" i="15"/>
  <c r="AI62" i="15" s="1"/>
  <c r="AO62" i="15" s="1"/>
  <c r="AG57" i="15"/>
  <c r="AI57" i="15" s="1"/>
  <c r="AO57" i="15" s="1"/>
  <c r="AG60" i="15"/>
  <c r="AI60" i="15" s="1"/>
  <c r="AO60" i="15" s="1"/>
  <c r="AG55" i="15"/>
  <c r="AG59" i="15"/>
  <c r="AI59" i="15" s="1"/>
  <c r="AO59" i="15" s="1"/>
  <c r="O70" i="15"/>
  <c r="O69" i="15" s="1"/>
  <c r="N58" i="15"/>
  <c r="N59" i="15"/>
  <c r="N57" i="15"/>
  <c r="N56" i="15"/>
  <c r="N55" i="15"/>
  <c r="N62" i="15"/>
  <c r="N61" i="15"/>
  <c r="N60" i="15"/>
  <c r="Q65" i="15"/>
  <c r="N70" i="15"/>
  <c r="N69" i="15" s="1"/>
  <c r="AX61" i="15"/>
  <c r="AX57" i="15"/>
  <c r="AX62" i="15"/>
  <c r="AX59" i="15"/>
  <c r="AX60" i="15"/>
  <c r="AX55" i="15"/>
  <c r="AX58" i="15"/>
  <c r="AX56" i="15"/>
  <c r="BA65" i="15"/>
  <c r="AX70" i="15"/>
  <c r="AX69" i="15" s="1"/>
  <c r="D8" i="14"/>
  <c r="AT56" i="15"/>
  <c r="D22" i="14"/>
  <c r="AT71" i="15"/>
  <c r="D26" i="14" s="1"/>
  <c r="P8" i="7"/>
  <c r="BL61" i="15"/>
  <c r="E15" i="14" s="1"/>
  <c r="BL55" i="15"/>
  <c r="E9" i="14" s="1"/>
  <c r="BL60" i="15"/>
  <c r="E14" i="14" s="1"/>
  <c r="BL58" i="15"/>
  <c r="BL63" i="15"/>
  <c r="E17" i="14" s="1"/>
  <c r="BL65" i="15"/>
  <c r="E19" i="14" s="1"/>
  <c r="BL64" i="15"/>
  <c r="E18" i="14" s="1"/>
  <c r="BL62" i="15"/>
  <c r="E16" i="14" s="1"/>
  <c r="BL59" i="15"/>
  <c r="E13" i="14" s="1"/>
  <c r="E31" i="14" s="1"/>
  <c r="E8" i="14"/>
  <c r="BL56" i="15"/>
  <c r="AB7" i="19"/>
  <c r="AB7" i="18"/>
  <c r="AB56" i="15"/>
  <c r="C8" i="14"/>
  <c r="AT58" i="15"/>
  <c r="AT62" i="15"/>
  <c r="D16" i="14" s="1"/>
  <c r="P8" i="5"/>
  <c r="AT65" i="15"/>
  <c r="D19" i="14" s="1"/>
  <c r="AT55" i="15"/>
  <c r="D9" i="14" s="1"/>
  <c r="AT63" i="15"/>
  <c r="D17" i="14" s="1"/>
  <c r="AT61" i="15"/>
  <c r="D15" i="14" s="1"/>
  <c r="AT64" i="15"/>
  <c r="D18" i="14" s="1"/>
  <c r="AT59" i="15"/>
  <c r="D13" i="14" s="1"/>
  <c r="D31" i="14" s="1"/>
  <c r="AT60" i="15"/>
  <c r="D14" i="14" s="1"/>
  <c r="E22" i="14"/>
  <c r="BL71" i="15"/>
  <c r="E26" i="14" s="1"/>
  <c r="P8" i="4"/>
  <c r="AB64" i="15"/>
  <c r="C18" i="14" s="1"/>
  <c r="AB58" i="15"/>
  <c r="AB62" i="15"/>
  <c r="C16" i="14" s="1"/>
  <c r="AB65" i="15"/>
  <c r="C19" i="14" s="1"/>
  <c r="AB61" i="15"/>
  <c r="C15" i="14" s="1"/>
  <c r="AB55" i="15"/>
  <c r="C9" i="14" s="1"/>
  <c r="AB63" i="15"/>
  <c r="C17" i="14" s="1"/>
  <c r="AB60" i="15"/>
  <c r="C14" i="14" s="1"/>
  <c r="AB59" i="15"/>
  <c r="C13" i="14" s="1"/>
  <c r="C31" i="14" s="1"/>
  <c r="C22" i="14"/>
  <c r="AB71" i="15"/>
  <c r="C26" i="14" s="1"/>
  <c r="BX7" i="15" l="1"/>
  <c r="N35" i="24" s="1"/>
  <c r="BA60" i="15"/>
  <c r="BG60" i="15" s="1"/>
  <c r="BW9" i="15"/>
  <c r="BW7" i="15"/>
  <c r="BA57" i="15"/>
  <c r="BG57" i="15" s="1"/>
  <c r="BA58" i="15"/>
  <c r="BG58" i="15" s="1"/>
  <c r="CH7" i="15"/>
  <c r="BA61" i="15"/>
  <c r="BG61" i="15" s="1"/>
  <c r="BA59" i="15"/>
  <c r="BG59" i="15" s="1"/>
  <c r="BA62" i="15"/>
  <c r="BG62" i="15" s="1"/>
  <c r="Q56" i="15"/>
  <c r="W56" i="15" s="1"/>
  <c r="Q57" i="15"/>
  <c r="W57" i="15" s="1"/>
  <c r="Q59" i="15"/>
  <c r="W59" i="15" s="1"/>
  <c r="Q60" i="15"/>
  <c r="W60" i="15" s="1"/>
  <c r="Q61" i="15"/>
  <c r="W61" i="15" s="1"/>
  <c r="Q58" i="15"/>
  <c r="W58" i="15" s="1"/>
  <c r="Q62" i="15"/>
  <c r="W62" i="15" s="1"/>
  <c r="AO65" i="15"/>
  <c r="AO70" i="15" s="1"/>
  <c r="AO69" i="15" s="1"/>
  <c r="AI70" i="15"/>
  <c r="AI69" i="15" s="1"/>
  <c r="AG63" i="15"/>
  <c r="AI55" i="15"/>
  <c r="AY63" i="15"/>
  <c r="BA56" i="15"/>
  <c r="BG56" i="15" s="1"/>
  <c r="O63" i="15"/>
  <c r="E20" i="16"/>
  <c r="E21" i="16"/>
  <c r="J21" i="16"/>
  <c r="J20" i="16"/>
  <c r="E8" i="16"/>
  <c r="E7" i="16"/>
  <c r="E9" i="16"/>
  <c r="J10" i="16"/>
  <c r="J8" i="16"/>
  <c r="J11" i="16"/>
  <c r="E6" i="16"/>
  <c r="J12" i="16"/>
  <c r="E12" i="16"/>
  <c r="E10" i="16"/>
  <c r="J13" i="16"/>
  <c r="J6" i="16"/>
  <c r="E11" i="16"/>
  <c r="J9" i="16"/>
  <c r="J7" i="16"/>
  <c r="E13" i="16"/>
  <c r="Q55" i="15"/>
  <c r="N63" i="15"/>
  <c r="W65" i="15"/>
  <c r="W70" i="15" s="1"/>
  <c r="W69" i="15" s="1"/>
  <c r="Q70" i="15"/>
  <c r="Q69" i="15" s="1"/>
  <c r="BA55" i="15"/>
  <c r="AX63" i="15"/>
  <c r="BG65" i="15"/>
  <c r="BG70" i="15" s="1"/>
  <c r="BG69" i="15" s="1"/>
  <c r="BA70" i="15"/>
  <c r="BA69" i="15" s="1"/>
  <c r="AE34" i="19"/>
  <c r="D34" i="19" s="1"/>
  <c r="L17" i="16"/>
  <c r="D28" i="14"/>
  <c r="G17" i="16"/>
  <c r="L19" i="16"/>
  <c r="L18" i="16"/>
  <c r="G18" i="16"/>
  <c r="G19" i="16"/>
  <c r="H10" i="16"/>
  <c r="C11" i="16"/>
  <c r="C9" i="16"/>
  <c r="H7" i="16"/>
  <c r="H6" i="16"/>
  <c r="C10" i="16"/>
  <c r="C13" i="16"/>
  <c r="H12" i="16"/>
  <c r="H13" i="16"/>
  <c r="H11" i="16"/>
  <c r="H8" i="16"/>
  <c r="H9" i="16"/>
  <c r="C8" i="16"/>
  <c r="C12" i="16"/>
  <c r="C6" i="16"/>
  <c r="H21" i="16"/>
  <c r="H20" i="16"/>
  <c r="C20" i="16"/>
  <c r="C21" i="16"/>
  <c r="E30" i="14"/>
  <c r="D10" i="16"/>
  <c r="D7" i="16"/>
  <c r="D11" i="16"/>
  <c r="I8" i="16"/>
  <c r="I12" i="16"/>
  <c r="I11" i="16"/>
  <c r="I6" i="16"/>
  <c r="D6" i="16"/>
  <c r="D8" i="16"/>
  <c r="D13" i="16"/>
  <c r="I10" i="16"/>
  <c r="D12" i="16"/>
  <c r="D9" i="16"/>
  <c r="I9" i="16"/>
  <c r="I7" i="16"/>
  <c r="I13" i="16"/>
  <c r="D20" i="16"/>
  <c r="D21" i="16"/>
  <c r="G16" i="16"/>
  <c r="L16" i="16"/>
  <c r="I21" i="16"/>
  <c r="I20" i="16"/>
  <c r="D30" i="14"/>
  <c r="E28" i="14"/>
  <c r="C28" i="14"/>
  <c r="AC7" i="18"/>
  <c r="AC7" i="19"/>
  <c r="AG7" i="19"/>
  <c r="AG29" i="19"/>
  <c r="AG31" i="19"/>
  <c r="AG16" i="19"/>
  <c r="AG14" i="19"/>
  <c r="AG20" i="19"/>
  <c r="AG10" i="19"/>
  <c r="AG12" i="19"/>
  <c r="AG13" i="19"/>
  <c r="AG21" i="19"/>
  <c r="AG17" i="19"/>
  <c r="AG18" i="19"/>
  <c r="AG33" i="19"/>
  <c r="AG47" i="19"/>
  <c r="AG28" i="19"/>
  <c r="AG25" i="19"/>
  <c r="AG22" i="19"/>
  <c r="AG36" i="19"/>
  <c r="AG34" i="19"/>
  <c r="AG30" i="19"/>
  <c r="AG44" i="19"/>
  <c r="AG43" i="19"/>
  <c r="AG9" i="19"/>
  <c r="AG15" i="19"/>
  <c r="AG8" i="19"/>
  <c r="AG11" i="19"/>
  <c r="AG26" i="19"/>
  <c r="AG48" i="19"/>
  <c r="AG38" i="19"/>
  <c r="AG23" i="19"/>
  <c r="AG37" i="19"/>
  <c r="AG39" i="19"/>
  <c r="AG41" i="19"/>
  <c r="AG27" i="19"/>
  <c r="AG40" i="19"/>
  <c r="AG42" i="19"/>
  <c r="AG46" i="19"/>
  <c r="AG32" i="19"/>
  <c r="AG19" i="19"/>
  <c r="AG24" i="19"/>
  <c r="AG45" i="19"/>
  <c r="AG49" i="19"/>
  <c r="AG35" i="19"/>
  <c r="T56" i="19"/>
  <c r="U56" i="19" s="1"/>
  <c r="E10" i="14"/>
  <c r="CH58" i="15" s="1"/>
  <c r="CH60" i="15"/>
  <c r="V56" i="19"/>
  <c r="W56" i="19" s="1"/>
  <c r="P56" i="19"/>
  <c r="Q56" i="19" s="1"/>
  <c r="D10" i="14"/>
  <c r="CH56" i="15" s="1"/>
  <c r="R56" i="19"/>
  <c r="S56" i="19" s="1"/>
  <c r="AB66" i="15"/>
  <c r="C20" i="14" s="1"/>
  <c r="C12" i="14"/>
  <c r="C32" i="14" s="1"/>
  <c r="AT66" i="15"/>
  <c r="D20" i="14" s="1"/>
  <c r="D12" i="14"/>
  <c r="D32" i="14" s="1"/>
  <c r="N56" i="19"/>
  <c r="O56" i="19" s="1"/>
  <c r="C10" i="14"/>
  <c r="CH54" i="15" s="1"/>
  <c r="AG34" i="18"/>
  <c r="AG7" i="18"/>
  <c r="AG8" i="18"/>
  <c r="AG47" i="18"/>
  <c r="AG15" i="18"/>
  <c r="AG30" i="18"/>
  <c r="AG22" i="18"/>
  <c r="AG46" i="18"/>
  <c r="AG28" i="18"/>
  <c r="AG26" i="18"/>
  <c r="AG20" i="18"/>
  <c r="AG10" i="18"/>
  <c r="AG38" i="18"/>
  <c r="AG42" i="18"/>
  <c r="AG9" i="18"/>
  <c r="AG31" i="18"/>
  <c r="AG11" i="18"/>
  <c r="AG44" i="18"/>
  <c r="AG18" i="18"/>
  <c r="AG13" i="18"/>
  <c r="AG24" i="18"/>
  <c r="AG41" i="18"/>
  <c r="AG19" i="18"/>
  <c r="AG48" i="18"/>
  <c r="AG37" i="18"/>
  <c r="AG23" i="18"/>
  <c r="AG43" i="18"/>
  <c r="AG25" i="18"/>
  <c r="AG12" i="18"/>
  <c r="AG45" i="18"/>
  <c r="AG49" i="18"/>
  <c r="AG16" i="18"/>
  <c r="AG39" i="18"/>
  <c r="AG35" i="18"/>
  <c r="AG32" i="18"/>
  <c r="AG14" i="18"/>
  <c r="AG21" i="18"/>
  <c r="AG40" i="18"/>
  <c r="AG27" i="18"/>
  <c r="AG33" i="18"/>
  <c r="AG29" i="18"/>
  <c r="AG17" i="18"/>
  <c r="AG36" i="18"/>
  <c r="AD7" i="19"/>
  <c r="AI7" i="19" s="1"/>
  <c r="AD7" i="18"/>
  <c r="E12" i="14"/>
  <c r="E32" i="14" s="1"/>
  <c r="BL66" i="15"/>
  <c r="E20" i="14" s="1"/>
  <c r="X56" i="19"/>
  <c r="Y56" i="19" s="1"/>
  <c r="C29" i="14"/>
  <c r="D29" i="14"/>
  <c r="C30" i="14"/>
  <c r="E29" i="14"/>
  <c r="E35" i="12" l="1"/>
  <c r="E15" i="16"/>
  <c r="E14" i="16" s="1"/>
  <c r="AI63" i="15"/>
  <c r="AO55" i="15"/>
  <c r="AO63" i="15" s="1"/>
  <c r="J15" i="16"/>
  <c r="J14" i="16" s="1"/>
  <c r="Q63" i="15"/>
  <c r="W55" i="15"/>
  <c r="W63" i="15" s="1"/>
  <c r="BA63" i="15"/>
  <c r="BG55" i="15"/>
  <c r="BG63" i="15" s="1"/>
  <c r="AE34" i="18"/>
  <c r="D34" i="18" s="1"/>
  <c r="G7" i="16"/>
  <c r="M17" i="16"/>
  <c r="L7" i="16"/>
  <c r="G12" i="16"/>
  <c r="L9" i="16"/>
  <c r="M18" i="16"/>
  <c r="L10" i="16"/>
  <c r="G13" i="16"/>
  <c r="L11" i="16"/>
  <c r="G9" i="16"/>
  <c r="G11" i="16"/>
  <c r="M19" i="16"/>
  <c r="L12" i="16"/>
  <c r="G8" i="16"/>
  <c r="L13" i="16"/>
  <c r="G10" i="16"/>
  <c r="L8" i="16"/>
  <c r="C15" i="16"/>
  <c r="C14" i="16" s="1"/>
  <c r="H15" i="16"/>
  <c r="H14" i="16" s="1"/>
  <c r="D33" i="14"/>
  <c r="AH36" i="18"/>
  <c r="C36" i="18" s="1"/>
  <c r="AE40" i="19"/>
  <c r="D40" i="19" s="1"/>
  <c r="AE40" i="18"/>
  <c r="D40" i="18" s="1"/>
  <c r="AE48" i="19"/>
  <c r="D48" i="19" s="1"/>
  <c r="AE48" i="18"/>
  <c r="D48" i="18" s="1"/>
  <c r="AE43" i="19"/>
  <c r="D43" i="19" s="1"/>
  <c r="AE43" i="18"/>
  <c r="D43" i="18" s="1"/>
  <c r="AE38" i="19"/>
  <c r="D38" i="19" s="1"/>
  <c r="AE38" i="18"/>
  <c r="D38" i="18" s="1"/>
  <c r="AE47" i="19"/>
  <c r="D47" i="19" s="1"/>
  <c r="AE47" i="18"/>
  <c r="D47" i="18" s="1"/>
  <c r="AE44" i="19"/>
  <c r="D44" i="19" s="1"/>
  <c r="AE44" i="18"/>
  <c r="D44" i="18" s="1"/>
  <c r="AE46" i="19"/>
  <c r="D46" i="19" s="1"/>
  <c r="AE46" i="18"/>
  <c r="D46" i="18" s="1"/>
  <c r="AE42" i="19"/>
  <c r="D42" i="19" s="1"/>
  <c r="AE42" i="18"/>
  <c r="D42" i="18" s="1"/>
  <c r="AE35" i="19"/>
  <c r="D35" i="19" s="1"/>
  <c r="AE35" i="18"/>
  <c r="D35" i="18" s="1"/>
  <c r="AE36" i="19"/>
  <c r="D36" i="19" s="1"/>
  <c r="AE36" i="18"/>
  <c r="D36" i="18" s="1"/>
  <c r="AE37" i="19"/>
  <c r="D37" i="19" s="1"/>
  <c r="AE37" i="18"/>
  <c r="D37" i="18" s="1"/>
  <c r="AE45" i="19"/>
  <c r="D45" i="19" s="1"/>
  <c r="AE45" i="18"/>
  <c r="D45" i="18" s="1"/>
  <c r="AE41" i="19"/>
  <c r="D41" i="19" s="1"/>
  <c r="AE41" i="18"/>
  <c r="D41" i="18" s="1"/>
  <c r="AE39" i="19"/>
  <c r="D39" i="19" s="1"/>
  <c r="AE39" i="18"/>
  <c r="D39" i="18" s="1"/>
  <c r="AE49" i="19"/>
  <c r="D49" i="19" s="1"/>
  <c r="AE49" i="18"/>
  <c r="D49" i="18" s="1"/>
  <c r="AE28" i="19"/>
  <c r="D28" i="19" s="1"/>
  <c r="AE28" i="18"/>
  <c r="D28" i="18" s="1"/>
  <c r="AE9" i="19"/>
  <c r="D9" i="19" s="1"/>
  <c r="AE9" i="18"/>
  <c r="D9" i="18" s="1"/>
  <c r="AE11" i="19"/>
  <c r="D11" i="19" s="1"/>
  <c r="AE11" i="18"/>
  <c r="D11" i="18" s="1"/>
  <c r="AE29" i="19"/>
  <c r="D29" i="19" s="1"/>
  <c r="AE29" i="18"/>
  <c r="D29" i="18" s="1"/>
  <c r="AE16" i="19"/>
  <c r="D16" i="19" s="1"/>
  <c r="AE16" i="18"/>
  <c r="D16" i="18" s="1"/>
  <c r="AE22" i="19"/>
  <c r="D22" i="19" s="1"/>
  <c r="AE22" i="18"/>
  <c r="D22" i="18" s="1"/>
  <c r="AE27" i="19"/>
  <c r="D27" i="19" s="1"/>
  <c r="AE27" i="18"/>
  <c r="D27" i="18" s="1"/>
  <c r="L20" i="16"/>
  <c r="L21" i="16"/>
  <c r="G6" i="16"/>
  <c r="D15" i="16"/>
  <c r="D14" i="16" s="1"/>
  <c r="AE26" i="19"/>
  <c r="D26" i="19" s="1"/>
  <c r="AE26" i="18"/>
  <c r="D26" i="18" s="1"/>
  <c r="AE13" i="19"/>
  <c r="D13" i="19" s="1"/>
  <c r="AE13" i="18"/>
  <c r="D13" i="18" s="1"/>
  <c r="AE15" i="19"/>
  <c r="D15" i="19" s="1"/>
  <c r="AE15" i="18"/>
  <c r="D15" i="18" s="1"/>
  <c r="AE17" i="19"/>
  <c r="D17" i="19" s="1"/>
  <c r="AE17" i="18"/>
  <c r="D17" i="18" s="1"/>
  <c r="AE23" i="19"/>
  <c r="D23" i="19" s="1"/>
  <c r="AE23" i="18"/>
  <c r="D23" i="18" s="1"/>
  <c r="AE25" i="19"/>
  <c r="D25" i="19" s="1"/>
  <c r="AE25" i="18"/>
  <c r="D25" i="18" s="1"/>
  <c r="AE21" i="19"/>
  <c r="D21" i="19" s="1"/>
  <c r="AE21" i="18"/>
  <c r="D21" i="18" s="1"/>
  <c r="G21" i="16"/>
  <c r="G20" i="16"/>
  <c r="M16" i="16"/>
  <c r="I15" i="16"/>
  <c r="I14" i="16" s="1"/>
  <c r="L6" i="16"/>
  <c r="AE18" i="19"/>
  <c r="D18" i="19" s="1"/>
  <c r="AE18" i="18"/>
  <c r="D18" i="18" s="1"/>
  <c r="AE31" i="19"/>
  <c r="D31" i="19" s="1"/>
  <c r="AE31" i="18"/>
  <c r="D31" i="18" s="1"/>
  <c r="AE8" i="19"/>
  <c r="D8" i="19" s="1"/>
  <c r="AE8" i="18"/>
  <c r="D8" i="18" s="1"/>
  <c r="AE32" i="19"/>
  <c r="D32" i="19" s="1"/>
  <c r="AE32" i="18"/>
  <c r="D32" i="18" s="1"/>
  <c r="AE19" i="19"/>
  <c r="D19" i="19" s="1"/>
  <c r="AE19" i="18"/>
  <c r="D19" i="18" s="1"/>
  <c r="AE14" i="19"/>
  <c r="D14" i="19" s="1"/>
  <c r="AE14" i="18"/>
  <c r="D14" i="18" s="1"/>
  <c r="AE30" i="19"/>
  <c r="D30" i="19" s="1"/>
  <c r="AE30" i="18"/>
  <c r="D30" i="18" s="1"/>
  <c r="AE20" i="19"/>
  <c r="D20" i="19" s="1"/>
  <c r="AE20" i="18"/>
  <c r="D20" i="18" s="1"/>
  <c r="AE12" i="19"/>
  <c r="D12" i="19" s="1"/>
  <c r="AE12" i="18"/>
  <c r="D12" i="18" s="1"/>
  <c r="AE33" i="19"/>
  <c r="D33" i="19" s="1"/>
  <c r="AE33" i="18"/>
  <c r="D33" i="18" s="1"/>
  <c r="AE24" i="19"/>
  <c r="D24" i="19" s="1"/>
  <c r="AE24" i="18"/>
  <c r="D24" i="18" s="1"/>
  <c r="AE10" i="19"/>
  <c r="D10" i="19" s="1"/>
  <c r="AE10" i="18"/>
  <c r="D10" i="18" s="1"/>
  <c r="C33" i="14"/>
  <c r="E33" i="14"/>
  <c r="AH35" i="19"/>
  <c r="AJ35" i="19" s="1"/>
  <c r="AF7" i="19"/>
  <c r="AF7" i="18"/>
  <c r="AE7" i="19"/>
  <c r="D7" i="19" s="1"/>
  <c r="AE7" i="18"/>
  <c r="D7" i="18" s="1"/>
  <c r="AH29" i="18"/>
  <c r="AI29" i="18" s="1"/>
  <c r="AH21" i="18"/>
  <c r="AI21" i="18" s="1"/>
  <c r="AH49" i="18"/>
  <c r="AH17" i="18"/>
  <c r="AI17" i="18" s="1"/>
  <c r="AH33" i="18"/>
  <c r="AI33" i="18" s="1"/>
  <c r="AH40" i="18"/>
  <c r="AH14" i="18"/>
  <c r="AH35" i="18"/>
  <c r="AH16" i="18"/>
  <c r="AI16" i="18" s="1"/>
  <c r="AH45" i="18"/>
  <c r="AI45" i="18" s="1"/>
  <c r="AH25" i="18"/>
  <c r="AH23" i="18"/>
  <c r="AI23" i="18" s="1"/>
  <c r="AH48" i="18"/>
  <c r="AH41" i="18"/>
  <c r="AH13" i="18"/>
  <c r="AH44" i="18"/>
  <c r="AH31" i="18"/>
  <c r="AI31" i="18" s="1"/>
  <c r="AH42" i="18"/>
  <c r="AI42" i="18" s="1"/>
  <c r="AH10" i="18"/>
  <c r="AI10" i="18" s="1"/>
  <c r="AH26" i="18"/>
  <c r="AH46" i="18"/>
  <c r="AI46" i="18" s="1"/>
  <c r="AH30" i="18"/>
  <c r="AH47" i="18"/>
  <c r="AH7" i="18"/>
  <c r="AI7" i="18" s="1"/>
  <c r="AH49" i="19"/>
  <c r="AJ49" i="19" s="1"/>
  <c r="AH24" i="19"/>
  <c r="AJ24" i="19" s="1"/>
  <c r="AH32" i="19"/>
  <c r="AJ32" i="19" s="1"/>
  <c r="AH42" i="19"/>
  <c r="AJ42" i="19" s="1"/>
  <c r="AH27" i="19"/>
  <c r="AJ27" i="19" s="1"/>
  <c r="AH39" i="19"/>
  <c r="AJ39" i="19" s="1"/>
  <c r="AH23" i="19"/>
  <c r="AJ23" i="19" s="1"/>
  <c r="AH48" i="19"/>
  <c r="AJ48" i="19" s="1"/>
  <c r="AH11" i="19"/>
  <c r="AJ11" i="19" s="1"/>
  <c r="C61" i="19" s="1"/>
  <c r="AH15" i="19"/>
  <c r="AJ15" i="19" s="1"/>
  <c r="C65" i="19" s="1"/>
  <c r="AH43" i="19"/>
  <c r="AJ43" i="19" s="1"/>
  <c r="AH30" i="19"/>
  <c r="AJ30" i="19" s="1"/>
  <c r="AH36" i="19"/>
  <c r="AJ36" i="19" s="1"/>
  <c r="AH25" i="19"/>
  <c r="AJ25" i="19" s="1"/>
  <c r="AH47" i="19"/>
  <c r="AJ47" i="19" s="1"/>
  <c r="AH18" i="19"/>
  <c r="AJ18" i="19" s="1"/>
  <c r="C68" i="19" s="1"/>
  <c r="AH21" i="19"/>
  <c r="AJ21" i="19" s="1"/>
  <c r="C71" i="19" s="1"/>
  <c r="AH12" i="19"/>
  <c r="AJ12" i="19" s="1"/>
  <c r="C62" i="19" s="1"/>
  <c r="AH20" i="19"/>
  <c r="AJ20" i="19" s="1"/>
  <c r="C70" i="19" s="1"/>
  <c r="AH16" i="19"/>
  <c r="AJ16" i="19" s="1"/>
  <c r="C66" i="19" s="1"/>
  <c r="AH29" i="19"/>
  <c r="AJ29" i="19" s="1"/>
  <c r="AH27" i="18"/>
  <c r="AH32" i="18"/>
  <c r="AH39" i="18"/>
  <c r="AH12" i="18"/>
  <c r="AI12" i="18" s="1"/>
  <c r="AH43" i="18"/>
  <c r="AH37" i="18"/>
  <c r="AI37" i="18" s="1"/>
  <c r="AH19" i="18"/>
  <c r="AI19" i="18" s="1"/>
  <c r="AH24" i="18"/>
  <c r="AH18" i="18"/>
  <c r="AI18" i="18" s="1"/>
  <c r="AH11" i="18"/>
  <c r="AH9" i="18"/>
  <c r="AI9" i="18" s="1"/>
  <c r="AH38" i="18"/>
  <c r="AH20" i="18"/>
  <c r="AI20" i="18" s="1"/>
  <c r="AH28" i="18"/>
  <c r="AI28" i="18" s="1"/>
  <c r="AH22" i="18"/>
  <c r="AI22" i="18" s="1"/>
  <c r="AH15" i="18"/>
  <c r="AH8" i="18"/>
  <c r="AH34" i="18"/>
  <c r="AH45" i="19"/>
  <c r="AJ45" i="19" s="1"/>
  <c r="AH19" i="19"/>
  <c r="AJ19" i="19" s="1"/>
  <c r="C69" i="19" s="1"/>
  <c r="AH46" i="19"/>
  <c r="AJ46" i="19" s="1"/>
  <c r="AH40" i="19"/>
  <c r="AJ40" i="19" s="1"/>
  <c r="AH41" i="19"/>
  <c r="AJ41" i="19" s="1"/>
  <c r="AH37" i="19"/>
  <c r="AJ37" i="19" s="1"/>
  <c r="AH38" i="19"/>
  <c r="AJ38" i="19" s="1"/>
  <c r="AH26" i="19"/>
  <c r="AJ26" i="19" s="1"/>
  <c r="AH8" i="19"/>
  <c r="AJ8" i="19" s="1"/>
  <c r="C58" i="19" s="1"/>
  <c r="AH9" i="19"/>
  <c r="AJ9" i="19" s="1"/>
  <c r="C59" i="19" s="1"/>
  <c r="AH44" i="19"/>
  <c r="AJ44" i="19" s="1"/>
  <c r="AH34" i="19"/>
  <c r="AJ34" i="19" s="1"/>
  <c r="AH22" i="19"/>
  <c r="AJ22" i="19" s="1"/>
  <c r="AH28" i="19"/>
  <c r="AJ28" i="19" s="1"/>
  <c r="AH33" i="19"/>
  <c r="AJ33" i="19" s="1"/>
  <c r="AH17" i="19"/>
  <c r="AJ17" i="19" s="1"/>
  <c r="C67" i="19" s="1"/>
  <c r="AH13" i="19"/>
  <c r="AJ13" i="19" s="1"/>
  <c r="C63" i="19" s="1"/>
  <c r="AH10" i="19"/>
  <c r="AJ10" i="19" s="1"/>
  <c r="C60" i="19" s="1"/>
  <c r="AH14" i="19"/>
  <c r="AJ14" i="19" s="1"/>
  <c r="C64" i="19" s="1"/>
  <c r="AH31" i="19"/>
  <c r="AJ31" i="19" s="1"/>
  <c r="AH7" i="19"/>
  <c r="AJ7" i="19" s="1"/>
  <c r="C57" i="19" s="1"/>
  <c r="M21" i="16" l="1"/>
  <c r="M7" i="16"/>
  <c r="M9" i="16"/>
  <c r="M10" i="16"/>
  <c r="M12" i="16"/>
  <c r="M13" i="16"/>
  <c r="M11" i="16"/>
  <c r="L15" i="16"/>
  <c r="L14" i="16" s="1"/>
  <c r="M8" i="16"/>
  <c r="AJ36" i="18"/>
  <c r="M20" i="16"/>
  <c r="G15" i="16"/>
  <c r="G14" i="16" s="1"/>
  <c r="M6" i="16"/>
  <c r="AB57" i="19"/>
  <c r="AA57" i="19"/>
  <c r="M57" i="19"/>
  <c r="Z57" i="19"/>
  <c r="AC57" i="19"/>
  <c r="AD57" i="19"/>
  <c r="G57" i="19"/>
  <c r="J57" i="19"/>
  <c r="D57" i="19"/>
  <c r="H57" i="19"/>
  <c r="F57" i="19"/>
  <c r="E57" i="19"/>
  <c r="L57" i="19"/>
  <c r="I57" i="19"/>
  <c r="K57" i="19"/>
  <c r="AF57" i="19"/>
  <c r="R57" i="19"/>
  <c r="S57" i="19" s="1"/>
  <c r="T57" i="19"/>
  <c r="U57" i="19" s="1"/>
  <c r="X57" i="19"/>
  <c r="Y57" i="19" s="1"/>
  <c r="V57" i="19"/>
  <c r="W57" i="19" s="1"/>
  <c r="N57" i="19"/>
  <c r="O57" i="19" s="1"/>
  <c r="P57" i="19"/>
  <c r="Q57" i="19" s="1"/>
  <c r="AE57" i="19"/>
  <c r="K60" i="19"/>
  <c r="L60" i="19"/>
  <c r="AA60" i="19"/>
  <c r="AD60" i="19"/>
  <c r="AF60" i="19"/>
  <c r="Z60" i="19"/>
  <c r="I60" i="19"/>
  <c r="G60" i="19"/>
  <c r="J60" i="19"/>
  <c r="AB60" i="19"/>
  <c r="H60" i="19"/>
  <c r="M60" i="19"/>
  <c r="E60" i="19"/>
  <c r="F60" i="19"/>
  <c r="D60" i="19"/>
  <c r="AC60" i="19"/>
  <c r="AE60" i="19"/>
  <c r="X60" i="19"/>
  <c r="Y60" i="19" s="1"/>
  <c r="T60" i="19"/>
  <c r="U60" i="19" s="1"/>
  <c r="V60" i="19"/>
  <c r="W60" i="19" s="1"/>
  <c r="P60" i="19"/>
  <c r="Q60" i="19" s="1"/>
  <c r="R60" i="19"/>
  <c r="S60" i="19" s="1"/>
  <c r="N60" i="19"/>
  <c r="O60" i="19" s="1"/>
  <c r="AA67" i="19"/>
  <c r="D67" i="19"/>
  <c r="E67" i="19"/>
  <c r="F67" i="19"/>
  <c r="AF67" i="19"/>
  <c r="J67" i="19"/>
  <c r="K67" i="19"/>
  <c r="M67" i="19"/>
  <c r="I67" i="19"/>
  <c r="AB67" i="19"/>
  <c r="Z67" i="19"/>
  <c r="AD67" i="19"/>
  <c r="H67" i="19"/>
  <c r="AC67" i="19"/>
  <c r="L67" i="19"/>
  <c r="G67" i="19"/>
  <c r="AE67" i="19"/>
  <c r="AG67" i="19" s="1"/>
  <c r="C109" i="19" s="1"/>
  <c r="T67" i="19"/>
  <c r="U67" i="19" s="1"/>
  <c r="X67" i="19"/>
  <c r="Y67" i="19" s="1"/>
  <c r="P67" i="19"/>
  <c r="Q67" i="19" s="1"/>
  <c r="V67" i="19"/>
  <c r="W67" i="19" s="1"/>
  <c r="N67" i="19"/>
  <c r="O67" i="19" s="1"/>
  <c r="R67" i="19"/>
  <c r="S67" i="19" s="1"/>
  <c r="J59" i="19"/>
  <c r="AD59" i="19"/>
  <c r="AF59" i="19"/>
  <c r="G59" i="19"/>
  <c r="E59" i="19"/>
  <c r="AC59" i="19"/>
  <c r="Z59" i="19"/>
  <c r="AB59" i="19"/>
  <c r="H59" i="19"/>
  <c r="D59" i="19"/>
  <c r="M59" i="19"/>
  <c r="K59" i="19"/>
  <c r="F59" i="19"/>
  <c r="I59" i="19"/>
  <c r="L59" i="19"/>
  <c r="AA59" i="19"/>
  <c r="AE59" i="19"/>
  <c r="X59" i="19"/>
  <c r="Y59" i="19" s="1"/>
  <c r="T59" i="19"/>
  <c r="U59" i="19" s="1"/>
  <c r="P59" i="19"/>
  <c r="Q59" i="19" s="1"/>
  <c r="R59" i="19"/>
  <c r="S59" i="19" s="1"/>
  <c r="N59" i="19"/>
  <c r="O59" i="19" s="1"/>
  <c r="V59" i="19"/>
  <c r="W59" i="19" s="1"/>
  <c r="H69" i="19"/>
  <c r="AA69" i="19"/>
  <c r="AB69" i="19"/>
  <c r="AF69" i="19"/>
  <c r="M69" i="19"/>
  <c r="AD69" i="19"/>
  <c r="Z69" i="19"/>
  <c r="K69" i="19"/>
  <c r="V69" i="19"/>
  <c r="W69" i="19" s="1"/>
  <c r="N69" i="19"/>
  <c r="O69" i="19" s="1"/>
  <c r="X69" i="19"/>
  <c r="Y69" i="19" s="1"/>
  <c r="R69" i="19"/>
  <c r="S69" i="19" s="1"/>
  <c r="E69" i="19"/>
  <c r="I69" i="19"/>
  <c r="F69" i="19"/>
  <c r="D69" i="19"/>
  <c r="J69" i="19"/>
  <c r="G69" i="19"/>
  <c r="AC69" i="19"/>
  <c r="L69" i="19"/>
  <c r="AE69" i="19"/>
  <c r="AG69" i="19" s="1"/>
  <c r="C111" i="19" s="1"/>
  <c r="T69" i="19"/>
  <c r="U69" i="19" s="1"/>
  <c r="P69" i="19"/>
  <c r="Q69" i="19" s="1"/>
  <c r="C34" i="18"/>
  <c r="AJ34" i="18"/>
  <c r="AJ15" i="18"/>
  <c r="C65" i="18" s="1"/>
  <c r="C15" i="18"/>
  <c r="AJ28" i="18"/>
  <c r="C28" i="18"/>
  <c r="C38" i="18"/>
  <c r="AJ38" i="18"/>
  <c r="C11" i="18"/>
  <c r="AJ11" i="18"/>
  <c r="C61" i="18" s="1"/>
  <c r="C24" i="18"/>
  <c r="AJ24" i="18"/>
  <c r="AJ37" i="18"/>
  <c r="C37" i="18"/>
  <c r="C12" i="18"/>
  <c r="AJ12" i="18"/>
  <c r="C62" i="18" s="1"/>
  <c r="AJ32" i="18"/>
  <c r="C32" i="18"/>
  <c r="F70" i="19"/>
  <c r="Z70" i="19"/>
  <c r="I70" i="19"/>
  <c r="M70" i="19"/>
  <c r="AA70" i="19"/>
  <c r="AD70" i="19"/>
  <c r="K70" i="19"/>
  <c r="E70" i="19"/>
  <c r="H70" i="19"/>
  <c r="L70" i="19"/>
  <c r="G70" i="19"/>
  <c r="J70" i="19"/>
  <c r="AC70" i="19"/>
  <c r="AF70" i="19"/>
  <c r="AB70" i="19"/>
  <c r="D70" i="19"/>
  <c r="AE70" i="19"/>
  <c r="AG70" i="19" s="1"/>
  <c r="C112" i="19" s="1"/>
  <c r="T70" i="19"/>
  <c r="U70" i="19" s="1"/>
  <c r="N70" i="19"/>
  <c r="O70" i="19" s="1"/>
  <c r="R70" i="19"/>
  <c r="S70" i="19" s="1"/>
  <c r="P70" i="19"/>
  <c r="Q70" i="19" s="1"/>
  <c r="X70" i="19"/>
  <c r="Y70" i="19" s="1"/>
  <c r="V70" i="19"/>
  <c r="W70" i="19" s="1"/>
  <c r="M71" i="19"/>
  <c r="J71" i="19"/>
  <c r="D71" i="19"/>
  <c r="G71" i="19"/>
  <c r="AF71" i="19"/>
  <c r="AB71" i="19"/>
  <c r="AA71" i="19"/>
  <c r="F71" i="19"/>
  <c r="K71" i="19"/>
  <c r="AC71" i="19"/>
  <c r="Z71" i="19"/>
  <c r="E71" i="19"/>
  <c r="AD71" i="19"/>
  <c r="I71" i="19"/>
  <c r="L71" i="19"/>
  <c r="H71" i="19"/>
  <c r="AE71" i="19"/>
  <c r="AG71" i="19" s="1"/>
  <c r="C113" i="19" s="1"/>
  <c r="V71" i="19"/>
  <c r="W71" i="19" s="1"/>
  <c r="R71" i="19"/>
  <c r="S71" i="19" s="1"/>
  <c r="X71" i="19"/>
  <c r="Y71" i="19" s="1"/>
  <c r="T71" i="19"/>
  <c r="U71" i="19" s="1"/>
  <c r="P71" i="19"/>
  <c r="Q71" i="19" s="1"/>
  <c r="N71" i="19"/>
  <c r="O71" i="19" s="1"/>
  <c r="J61" i="19"/>
  <c r="F61" i="19"/>
  <c r="K61" i="19"/>
  <c r="L61" i="19"/>
  <c r="AA61" i="19"/>
  <c r="AF61" i="19"/>
  <c r="Z61" i="19"/>
  <c r="H61" i="19"/>
  <c r="I61" i="19"/>
  <c r="AC61" i="19"/>
  <c r="D61" i="19"/>
  <c r="AB61" i="19"/>
  <c r="G61" i="19"/>
  <c r="AD61" i="19"/>
  <c r="E61" i="19"/>
  <c r="M61" i="19"/>
  <c r="AE61" i="19"/>
  <c r="R61" i="19"/>
  <c r="S61" i="19" s="1"/>
  <c r="V61" i="19"/>
  <c r="W61" i="19" s="1"/>
  <c r="N61" i="19"/>
  <c r="O61" i="19" s="1"/>
  <c r="P61" i="19"/>
  <c r="Q61" i="19" s="1"/>
  <c r="T61" i="19"/>
  <c r="U61" i="19" s="1"/>
  <c r="X61" i="19"/>
  <c r="Y61" i="19" s="1"/>
  <c r="C47" i="18"/>
  <c r="AJ47" i="18"/>
  <c r="AJ46" i="18"/>
  <c r="C46" i="18"/>
  <c r="AJ10" i="18"/>
  <c r="C60" i="18" s="1"/>
  <c r="C10" i="18"/>
  <c r="C31" i="18"/>
  <c r="AJ31" i="18"/>
  <c r="C13" i="18"/>
  <c r="AJ13" i="18"/>
  <c r="C63" i="18" s="1"/>
  <c r="AJ48" i="18"/>
  <c r="C48" i="18"/>
  <c r="AJ25" i="18"/>
  <c r="C25" i="18"/>
  <c r="AJ16" i="18"/>
  <c r="C66" i="18" s="1"/>
  <c r="C16" i="18"/>
  <c r="AJ14" i="18"/>
  <c r="C64" i="18" s="1"/>
  <c r="C14" i="18"/>
  <c r="AJ33" i="18"/>
  <c r="C33" i="18"/>
  <c r="AJ49" i="18"/>
  <c r="C49" i="18"/>
  <c r="AJ29" i="18"/>
  <c r="C29" i="18"/>
  <c r="D64" i="19"/>
  <c r="J64" i="19"/>
  <c r="F64" i="19"/>
  <c r="AC64" i="19"/>
  <c r="AB64" i="19"/>
  <c r="Z64" i="19"/>
  <c r="H64" i="19"/>
  <c r="E64" i="19"/>
  <c r="AD64" i="19"/>
  <c r="L64" i="19"/>
  <c r="AF64" i="19"/>
  <c r="I64" i="19"/>
  <c r="G64" i="19"/>
  <c r="K64" i="19"/>
  <c r="AA64" i="19"/>
  <c r="M64" i="19"/>
  <c r="AE64" i="19"/>
  <c r="AG64" i="19" s="1"/>
  <c r="C106" i="19" s="1"/>
  <c r="R64" i="19"/>
  <c r="S64" i="19" s="1"/>
  <c r="P64" i="19"/>
  <c r="Q64" i="19" s="1"/>
  <c r="V64" i="19"/>
  <c r="W64" i="19" s="1"/>
  <c r="X64" i="19"/>
  <c r="Y64" i="19" s="1"/>
  <c r="N64" i="19"/>
  <c r="O64" i="19" s="1"/>
  <c r="T64" i="19"/>
  <c r="U64" i="19" s="1"/>
  <c r="E63" i="19"/>
  <c r="M63" i="19"/>
  <c r="AA63" i="19"/>
  <c r="F63" i="19"/>
  <c r="L63" i="19"/>
  <c r="H63" i="19"/>
  <c r="AF63" i="19"/>
  <c r="J63" i="19"/>
  <c r="K63" i="19"/>
  <c r="AC63" i="19"/>
  <c r="AB63" i="19"/>
  <c r="D63" i="19"/>
  <c r="AD63" i="19"/>
  <c r="Z63" i="19"/>
  <c r="I63" i="19"/>
  <c r="G63" i="19"/>
  <c r="AE63" i="19"/>
  <c r="V63" i="19"/>
  <c r="W63" i="19" s="1"/>
  <c r="P63" i="19"/>
  <c r="Q63" i="19" s="1"/>
  <c r="N63" i="19"/>
  <c r="O63" i="19" s="1"/>
  <c r="X63" i="19"/>
  <c r="Y63" i="19" s="1"/>
  <c r="T63" i="19"/>
  <c r="U63" i="19" s="1"/>
  <c r="R63" i="19"/>
  <c r="S63" i="19" s="1"/>
  <c r="I58" i="19"/>
  <c r="G58" i="19"/>
  <c r="AB58" i="19"/>
  <c r="E58" i="19"/>
  <c r="D58" i="19"/>
  <c r="AA58" i="19"/>
  <c r="AC58" i="19"/>
  <c r="H58" i="19"/>
  <c r="L58" i="19"/>
  <c r="F58" i="19"/>
  <c r="AF58" i="19"/>
  <c r="Z58" i="19"/>
  <c r="J58" i="19"/>
  <c r="AD58" i="19"/>
  <c r="K58" i="19"/>
  <c r="M58" i="19"/>
  <c r="AE58" i="19"/>
  <c r="N58" i="19"/>
  <c r="O58" i="19" s="1"/>
  <c r="X58" i="19"/>
  <c r="Y58" i="19" s="1"/>
  <c r="P58" i="19"/>
  <c r="Q58" i="19" s="1"/>
  <c r="T58" i="19"/>
  <c r="U58" i="19" s="1"/>
  <c r="R58" i="19"/>
  <c r="S58" i="19" s="1"/>
  <c r="V58" i="19"/>
  <c r="W58" i="19" s="1"/>
  <c r="C8" i="18"/>
  <c r="AJ8" i="18"/>
  <c r="C58" i="18" s="1"/>
  <c r="AJ22" i="18"/>
  <c r="C22" i="18"/>
  <c r="C20" i="18"/>
  <c r="AJ20" i="18"/>
  <c r="C70" i="18" s="1"/>
  <c r="C9" i="18"/>
  <c r="AJ9" i="18"/>
  <c r="C59" i="18" s="1"/>
  <c r="C18" i="18"/>
  <c r="AJ18" i="18"/>
  <c r="C68" i="18" s="1"/>
  <c r="C19" i="18"/>
  <c r="AJ19" i="18"/>
  <c r="C69" i="18" s="1"/>
  <c r="AJ43" i="18"/>
  <c r="C43" i="18"/>
  <c r="AJ39" i="18"/>
  <c r="C39" i="18"/>
  <c r="AJ27" i="18"/>
  <c r="C27" i="18"/>
  <c r="E66" i="19"/>
  <c r="AF66" i="19"/>
  <c r="K66" i="19"/>
  <c r="AD66" i="19"/>
  <c r="H66" i="19"/>
  <c r="I66" i="19"/>
  <c r="AB66" i="19"/>
  <c r="D66" i="19"/>
  <c r="AE66" i="19"/>
  <c r="AG66" i="19" s="1"/>
  <c r="C108" i="19" s="1"/>
  <c r="J66" i="19"/>
  <c r="M66" i="19"/>
  <c r="F66" i="19"/>
  <c r="AA66" i="19"/>
  <c r="L66" i="19"/>
  <c r="G66" i="19"/>
  <c r="AC66" i="19"/>
  <c r="Z66" i="19"/>
  <c r="T66" i="19"/>
  <c r="U66" i="19" s="1"/>
  <c r="N66" i="19"/>
  <c r="O66" i="19" s="1"/>
  <c r="R66" i="19"/>
  <c r="S66" i="19" s="1"/>
  <c r="P66" i="19"/>
  <c r="Q66" i="19" s="1"/>
  <c r="X66" i="19"/>
  <c r="Y66" i="19" s="1"/>
  <c r="V66" i="19"/>
  <c r="W66" i="19" s="1"/>
  <c r="F62" i="19"/>
  <c r="AF62" i="19"/>
  <c r="K62" i="19"/>
  <c r="AA62" i="19"/>
  <c r="AC62" i="19"/>
  <c r="E62" i="19"/>
  <c r="M62" i="19"/>
  <c r="G62" i="19"/>
  <c r="I62" i="19"/>
  <c r="H62" i="19"/>
  <c r="D62" i="19"/>
  <c r="AB62" i="19"/>
  <c r="AD62" i="19"/>
  <c r="J62" i="19"/>
  <c r="L62" i="19"/>
  <c r="Z62" i="19"/>
  <c r="AE62" i="19"/>
  <c r="T62" i="19"/>
  <c r="U62" i="19" s="1"/>
  <c r="X62" i="19"/>
  <c r="Y62" i="19" s="1"/>
  <c r="P62" i="19"/>
  <c r="Q62" i="19" s="1"/>
  <c r="V62" i="19"/>
  <c r="W62" i="19" s="1"/>
  <c r="R62" i="19"/>
  <c r="S62" i="19" s="1"/>
  <c r="N62" i="19"/>
  <c r="O62" i="19" s="1"/>
  <c r="J68" i="19"/>
  <c r="AA68" i="19"/>
  <c r="H68" i="19"/>
  <c r="G68" i="19"/>
  <c r="AB68" i="19"/>
  <c r="K68" i="19"/>
  <c r="M68" i="19"/>
  <c r="Z68" i="19"/>
  <c r="AD68" i="19"/>
  <c r="AF68" i="19"/>
  <c r="I68" i="19"/>
  <c r="D68" i="19"/>
  <c r="L68" i="19"/>
  <c r="AC68" i="19"/>
  <c r="F68" i="19"/>
  <c r="E68" i="19"/>
  <c r="R68" i="19"/>
  <c r="S68" i="19" s="1"/>
  <c r="N68" i="19"/>
  <c r="O68" i="19" s="1"/>
  <c r="T68" i="19"/>
  <c r="U68" i="19" s="1"/>
  <c r="AE68" i="19"/>
  <c r="AG68" i="19" s="1"/>
  <c r="C110" i="19" s="1"/>
  <c r="X68" i="19"/>
  <c r="Y68" i="19" s="1"/>
  <c r="P68" i="19"/>
  <c r="Q68" i="19" s="1"/>
  <c r="V68" i="19"/>
  <c r="W68" i="19" s="1"/>
  <c r="G65" i="19"/>
  <c r="I65" i="19"/>
  <c r="M65" i="19"/>
  <c r="F65" i="19"/>
  <c r="J65" i="19"/>
  <c r="L65" i="19"/>
  <c r="AB65" i="19"/>
  <c r="D65" i="19"/>
  <c r="AC65" i="19"/>
  <c r="AD65" i="19"/>
  <c r="E65" i="19"/>
  <c r="H65" i="19"/>
  <c r="AF65" i="19"/>
  <c r="Z65" i="19"/>
  <c r="K65" i="19"/>
  <c r="AA65" i="19"/>
  <c r="AE65" i="19"/>
  <c r="AG65" i="19" s="1"/>
  <c r="C107" i="19" s="1"/>
  <c r="P65" i="19"/>
  <c r="Q65" i="19" s="1"/>
  <c r="X65" i="19"/>
  <c r="Y65" i="19" s="1"/>
  <c r="V65" i="19"/>
  <c r="W65" i="19" s="1"/>
  <c r="T65" i="19"/>
  <c r="U65" i="19" s="1"/>
  <c r="R65" i="19"/>
  <c r="S65" i="19" s="1"/>
  <c r="N65" i="19"/>
  <c r="O65" i="19" s="1"/>
  <c r="AJ7" i="18"/>
  <c r="C57" i="18" s="1"/>
  <c r="C7" i="18"/>
  <c r="C30" i="18"/>
  <c r="AJ30" i="18"/>
  <c r="AJ26" i="18"/>
  <c r="C26" i="18"/>
  <c r="C42" i="18"/>
  <c r="AJ42" i="18"/>
  <c r="C44" i="18"/>
  <c r="AJ44" i="18"/>
  <c r="C41" i="18"/>
  <c r="AJ41" i="18"/>
  <c r="AJ23" i="18"/>
  <c r="C23" i="18"/>
  <c r="AJ45" i="18"/>
  <c r="C45" i="18"/>
  <c r="AJ35" i="18"/>
  <c r="C35" i="18"/>
  <c r="AJ40" i="18"/>
  <c r="C40" i="18"/>
  <c r="C17" i="18"/>
  <c r="AJ17" i="18"/>
  <c r="C67" i="18" s="1"/>
  <c r="C21" i="18"/>
  <c r="AJ21" i="18"/>
  <c r="C71" i="18" s="1"/>
  <c r="AG63" i="19" l="1"/>
  <c r="C105" i="19" s="1"/>
  <c r="AE105" i="19" s="1"/>
  <c r="AG62" i="19"/>
  <c r="C104" i="19" s="1"/>
  <c r="M104" i="19" s="1"/>
  <c r="AG58" i="19"/>
  <c r="C100" i="19" s="1"/>
  <c r="AE100" i="19" s="1"/>
  <c r="AG60" i="19"/>
  <c r="C102" i="19" s="1"/>
  <c r="G102" i="19" s="1"/>
  <c r="AG59" i="19"/>
  <c r="C101" i="19" s="1"/>
  <c r="AD101" i="19" s="1"/>
  <c r="AG61" i="19"/>
  <c r="C103" i="19" s="1"/>
  <c r="I103" i="19" s="1"/>
  <c r="AG57" i="19"/>
  <c r="C99" i="19" s="1"/>
  <c r="AB99" i="19" s="1"/>
  <c r="H22" i="16"/>
  <c r="CH53" i="15" s="1"/>
  <c r="BN57" i="15" s="1"/>
  <c r="M15" i="16"/>
  <c r="M14" i="16" s="1"/>
  <c r="I71" i="18"/>
  <c r="D71" i="18"/>
  <c r="AB71" i="18"/>
  <c r="H71" i="18"/>
  <c r="Z71" i="18"/>
  <c r="AC71" i="18"/>
  <c r="L71" i="18"/>
  <c r="G71" i="18"/>
  <c r="J71" i="18"/>
  <c r="AF71" i="18"/>
  <c r="AA71" i="18"/>
  <c r="E71" i="18"/>
  <c r="F71" i="18"/>
  <c r="AD71" i="18"/>
  <c r="K71" i="18"/>
  <c r="M71" i="18"/>
  <c r="AE71" i="18"/>
  <c r="AG71" i="18" s="1"/>
  <c r="T71" i="18"/>
  <c r="U71" i="18" s="1"/>
  <c r="X71" i="18"/>
  <c r="Y71" i="18" s="1"/>
  <c r="N71" i="18"/>
  <c r="O71" i="18" s="1"/>
  <c r="R71" i="18"/>
  <c r="S71" i="18" s="1"/>
  <c r="V71" i="18"/>
  <c r="W71" i="18" s="1"/>
  <c r="P71" i="18"/>
  <c r="Q71" i="18" s="1"/>
  <c r="J67" i="18"/>
  <c r="AD67" i="18"/>
  <c r="F67" i="18"/>
  <c r="AA67" i="18"/>
  <c r="G67" i="18"/>
  <c r="E67" i="18"/>
  <c r="D67" i="18"/>
  <c r="H67" i="18"/>
  <c r="AE67" i="18"/>
  <c r="Z67" i="18"/>
  <c r="I67" i="18"/>
  <c r="M67" i="18"/>
  <c r="L67" i="18"/>
  <c r="K67" i="18"/>
  <c r="AC67" i="18"/>
  <c r="AF67" i="18"/>
  <c r="AB67" i="18"/>
  <c r="P67" i="18"/>
  <c r="Q67" i="18" s="1"/>
  <c r="X67" i="18"/>
  <c r="Y67" i="18" s="1"/>
  <c r="V67" i="18"/>
  <c r="W67" i="18" s="1"/>
  <c r="N67" i="18"/>
  <c r="O67" i="18" s="1"/>
  <c r="R67" i="18"/>
  <c r="S67" i="18" s="1"/>
  <c r="T67" i="18"/>
  <c r="U67" i="18" s="1"/>
  <c r="H107" i="19"/>
  <c r="AE107" i="19"/>
  <c r="AB107" i="19"/>
  <c r="G107" i="19"/>
  <c r="D107" i="19"/>
  <c r="I107" i="19"/>
  <c r="AC107" i="19"/>
  <c r="K107" i="19"/>
  <c r="F107" i="19"/>
  <c r="AD107" i="19"/>
  <c r="AA107" i="19"/>
  <c r="E107" i="19"/>
  <c r="AF107" i="19"/>
  <c r="Z107" i="19"/>
  <c r="M107" i="19"/>
  <c r="L107" i="19"/>
  <c r="J107" i="19"/>
  <c r="R107" i="19"/>
  <c r="S107" i="19" s="1"/>
  <c r="N107" i="19"/>
  <c r="O107" i="19" s="1"/>
  <c r="V107" i="19"/>
  <c r="W107" i="19" s="1"/>
  <c r="T107" i="19"/>
  <c r="U107" i="19" s="1"/>
  <c r="X107" i="19"/>
  <c r="Y107" i="19" s="1"/>
  <c r="P107" i="19"/>
  <c r="Q107" i="19" s="1"/>
  <c r="D110" i="19"/>
  <c r="G110" i="19"/>
  <c r="H110" i="19"/>
  <c r="K110" i="19"/>
  <c r="M110" i="19"/>
  <c r="AC110" i="19"/>
  <c r="AB110" i="19"/>
  <c r="I110" i="19"/>
  <c r="R110" i="19"/>
  <c r="S110" i="19" s="1"/>
  <c r="F110" i="19"/>
  <c r="Z110" i="19"/>
  <c r="J110" i="19"/>
  <c r="AE110" i="19"/>
  <c r="L110" i="19"/>
  <c r="E110" i="19"/>
  <c r="AD110" i="19"/>
  <c r="AF110" i="19"/>
  <c r="AA110" i="19"/>
  <c r="N110" i="19"/>
  <c r="O110" i="19" s="1"/>
  <c r="X110" i="19"/>
  <c r="Y110" i="19" s="1"/>
  <c r="T110" i="19"/>
  <c r="U110" i="19" s="1"/>
  <c r="V110" i="19"/>
  <c r="W110" i="19" s="1"/>
  <c r="P110" i="19"/>
  <c r="Q110" i="19" s="1"/>
  <c r="AB69" i="18"/>
  <c r="AD69" i="18"/>
  <c r="H69" i="18"/>
  <c r="AA69" i="18"/>
  <c r="AE69" i="18"/>
  <c r="D69" i="18"/>
  <c r="L69" i="18"/>
  <c r="G69" i="18"/>
  <c r="AF69" i="18"/>
  <c r="M69" i="18"/>
  <c r="K69" i="18"/>
  <c r="J69" i="18"/>
  <c r="AC69" i="18"/>
  <c r="E69" i="18"/>
  <c r="Z69" i="18"/>
  <c r="F69" i="18"/>
  <c r="I69" i="18"/>
  <c r="X69" i="18"/>
  <c r="Y69" i="18" s="1"/>
  <c r="R69" i="18"/>
  <c r="S69" i="18" s="1"/>
  <c r="P69" i="18"/>
  <c r="Q69" i="18" s="1"/>
  <c r="T69" i="18"/>
  <c r="U69" i="18" s="1"/>
  <c r="V69" i="18"/>
  <c r="W69" i="18" s="1"/>
  <c r="N69" i="18"/>
  <c r="O69" i="18" s="1"/>
  <c r="AD68" i="18"/>
  <c r="J68" i="18"/>
  <c r="I68" i="18"/>
  <c r="E68" i="18"/>
  <c r="AE68" i="18"/>
  <c r="H68" i="18"/>
  <c r="AA68" i="18"/>
  <c r="D68" i="18"/>
  <c r="AB68" i="18"/>
  <c r="Z68" i="18"/>
  <c r="AC68" i="18"/>
  <c r="L68" i="18"/>
  <c r="M68" i="18"/>
  <c r="G68" i="18"/>
  <c r="F68" i="18"/>
  <c r="K68" i="18"/>
  <c r="AF68" i="18"/>
  <c r="X68" i="18"/>
  <c r="Y68" i="18" s="1"/>
  <c r="R68" i="18"/>
  <c r="S68" i="18" s="1"/>
  <c r="V68" i="18"/>
  <c r="W68" i="18" s="1"/>
  <c r="N68" i="18"/>
  <c r="O68" i="18" s="1"/>
  <c r="P68" i="18"/>
  <c r="Q68" i="18" s="1"/>
  <c r="T68" i="18"/>
  <c r="U68" i="18" s="1"/>
  <c r="AC59" i="18"/>
  <c r="F59" i="18"/>
  <c r="Z59" i="18"/>
  <c r="E59" i="18"/>
  <c r="AE59" i="18"/>
  <c r="D59" i="18"/>
  <c r="I59" i="18"/>
  <c r="G59" i="18"/>
  <c r="AA59" i="18"/>
  <c r="AD59" i="18"/>
  <c r="H59" i="18"/>
  <c r="K59" i="18"/>
  <c r="AB59" i="18"/>
  <c r="M59" i="18"/>
  <c r="AF59" i="18"/>
  <c r="J59" i="18"/>
  <c r="L59" i="18"/>
  <c r="P59" i="18"/>
  <c r="Q59" i="18" s="1"/>
  <c r="V59" i="18"/>
  <c r="W59" i="18" s="1"/>
  <c r="X59" i="18"/>
  <c r="Y59" i="18" s="1"/>
  <c r="R59" i="18"/>
  <c r="S59" i="18" s="1"/>
  <c r="T59" i="18"/>
  <c r="U59" i="18" s="1"/>
  <c r="N59" i="18"/>
  <c r="O59" i="18" s="1"/>
  <c r="K70" i="18"/>
  <c r="F70" i="18"/>
  <c r="D70" i="18"/>
  <c r="AF70" i="18"/>
  <c r="E70" i="18"/>
  <c r="M70" i="18"/>
  <c r="AA70" i="18"/>
  <c r="AC70" i="18"/>
  <c r="AE70" i="18"/>
  <c r="L70" i="18"/>
  <c r="Z70" i="18"/>
  <c r="G70" i="18"/>
  <c r="AD70" i="18"/>
  <c r="AB70" i="18"/>
  <c r="H70" i="18"/>
  <c r="I70" i="18"/>
  <c r="J70" i="18"/>
  <c r="T70" i="18"/>
  <c r="U70" i="18" s="1"/>
  <c r="N70" i="18"/>
  <c r="O70" i="18" s="1"/>
  <c r="X70" i="18"/>
  <c r="Y70" i="18" s="1"/>
  <c r="V70" i="18"/>
  <c r="W70" i="18" s="1"/>
  <c r="P70" i="18"/>
  <c r="Q70" i="18" s="1"/>
  <c r="R70" i="18"/>
  <c r="S70" i="18" s="1"/>
  <c r="AF58" i="18"/>
  <c r="I58" i="18"/>
  <c r="L58" i="18"/>
  <c r="M58" i="18"/>
  <c r="AE58" i="18"/>
  <c r="Z58" i="18"/>
  <c r="AC58" i="18"/>
  <c r="K58" i="18"/>
  <c r="AA58" i="18"/>
  <c r="F58" i="18"/>
  <c r="H58" i="18"/>
  <c r="AD58" i="18"/>
  <c r="J58" i="18"/>
  <c r="G58" i="18"/>
  <c r="E58" i="18"/>
  <c r="AB58" i="18"/>
  <c r="D58" i="18"/>
  <c r="X58" i="18"/>
  <c r="Y58" i="18" s="1"/>
  <c r="V58" i="18"/>
  <c r="W58" i="18" s="1"/>
  <c r="T58" i="18"/>
  <c r="U58" i="18" s="1"/>
  <c r="N58" i="18"/>
  <c r="O58" i="18" s="1"/>
  <c r="P58" i="18"/>
  <c r="Q58" i="18" s="1"/>
  <c r="R58" i="18"/>
  <c r="S58" i="18" s="1"/>
  <c r="H106" i="19"/>
  <c r="I106" i="19"/>
  <c r="AB106" i="19"/>
  <c r="AD106" i="19"/>
  <c r="M106" i="19"/>
  <c r="E106" i="19"/>
  <c r="Z106" i="19"/>
  <c r="J106" i="19"/>
  <c r="AF106" i="19"/>
  <c r="N106" i="19"/>
  <c r="O106" i="19" s="1"/>
  <c r="V106" i="19"/>
  <c r="W106" i="19" s="1"/>
  <c r="D106" i="19"/>
  <c r="AE106" i="19"/>
  <c r="G106" i="19"/>
  <c r="AA106" i="19"/>
  <c r="L106" i="19"/>
  <c r="AC106" i="19"/>
  <c r="F106" i="19"/>
  <c r="K106" i="19"/>
  <c r="R106" i="19"/>
  <c r="S106" i="19" s="1"/>
  <c r="X106" i="19"/>
  <c r="Y106" i="19" s="1"/>
  <c r="P106" i="19"/>
  <c r="Q106" i="19" s="1"/>
  <c r="T106" i="19"/>
  <c r="U106" i="19" s="1"/>
  <c r="F64" i="18"/>
  <c r="E64" i="18"/>
  <c r="K64" i="18"/>
  <c r="M64" i="18"/>
  <c r="AE64" i="18"/>
  <c r="I64" i="18"/>
  <c r="G64" i="18"/>
  <c r="AF64" i="18"/>
  <c r="L64" i="18"/>
  <c r="AA64" i="18"/>
  <c r="Z64" i="18"/>
  <c r="J64" i="18"/>
  <c r="AB64" i="18"/>
  <c r="H64" i="18"/>
  <c r="AD64" i="18"/>
  <c r="D64" i="18"/>
  <c r="AC64" i="18"/>
  <c r="R64" i="18"/>
  <c r="S64" i="18" s="1"/>
  <c r="P64" i="18"/>
  <c r="Q64" i="18" s="1"/>
  <c r="T64" i="18"/>
  <c r="U64" i="18" s="1"/>
  <c r="N64" i="18"/>
  <c r="O64" i="18" s="1"/>
  <c r="X64" i="18"/>
  <c r="Y64" i="18" s="1"/>
  <c r="V64" i="18"/>
  <c r="W64" i="18" s="1"/>
  <c r="K66" i="18"/>
  <c r="E66" i="18"/>
  <c r="AF66" i="18"/>
  <c r="D66" i="18"/>
  <c r="AB66" i="18"/>
  <c r="I66" i="18"/>
  <c r="G66" i="18"/>
  <c r="AC66" i="18"/>
  <c r="AE66" i="18"/>
  <c r="AD66" i="18"/>
  <c r="Z66" i="18"/>
  <c r="L66" i="18"/>
  <c r="AA66" i="18"/>
  <c r="F66" i="18"/>
  <c r="M66" i="18"/>
  <c r="H66" i="18"/>
  <c r="J66" i="18"/>
  <c r="R66" i="18"/>
  <c r="S66" i="18" s="1"/>
  <c r="V66" i="18"/>
  <c r="W66" i="18" s="1"/>
  <c r="T66" i="18"/>
  <c r="U66" i="18" s="1"/>
  <c r="P66" i="18"/>
  <c r="Q66" i="18" s="1"/>
  <c r="N66" i="18"/>
  <c r="O66" i="18" s="1"/>
  <c r="X66" i="18"/>
  <c r="Y66" i="18" s="1"/>
  <c r="G60" i="18"/>
  <c r="AF60" i="18"/>
  <c r="AB60" i="18"/>
  <c r="AA60" i="18"/>
  <c r="J60" i="18"/>
  <c r="Z60" i="18"/>
  <c r="H60" i="18"/>
  <c r="K60" i="18"/>
  <c r="AE60" i="18"/>
  <c r="E60" i="18"/>
  <c r="L60" i="18"/>
  <c r="I60" i="18"/>
  <c r="AC60" i="18"/>
  <c r="AD60" i="18"/>
  <c r="F60" i="18"/>
  <c r="D60" i="18"/>
  <c r="M60" i="18"/>
  <c r="T60" i="18"/>
  <c r="U60" i="18" s="1"/>
  <c r="R60" i="18"/>
  <c r="S60" i="18" s="1"/>
  <c r="V60" i="18"/>
  <c r="W60" i="18" s="1"/>
  <c r="N60" i="18"/>
  <c r="O60" i="18" s="1"/>
  <c r="X60" i="18"/>
  <c r="Y60" i="18" s="1"/>
  <c r="P60" i="18"/>
  <c r="Q60" i="18" s="1"/>
  <c r="M113" i="19"/>
  <c r="F113" i="19"/>
  <c r="D113" i="19"/>
  <c r="H113" i="19"/>
  <c r="AD113" i="19"/>
  <c r="E113" i="19"/>
  <c r="AE113" i="19"/>
  <c r="I113" i="19"/>
  <c r="AF113" i="19"/>
  <c r="P113" i="19"/>
  <c r="Q113" i="19" s="1"/>
  <c r="K113" i="19"/>
  <c r="J113" i="19"/>
  <c r="AB113" i="19"/>
  <c r="G113" i="19"/>
  <c r="AA113" i="19"/>
  <c r="L113" i="19"/>
  <c r="AC113" i="19"/>
  <c r="Z113" i="19"/>
  <c r="V113" i="19"/>
  <c r="W113" i="19" s="1"/>
  <c r="X113" i="19"/>
  <c r="Y113" i="19" s="1"/>
  <c r="T113" i="19"/>
  <c r="U113" i="19" s="1"/>
  <c r="N113" i="19"/>
  <c r="O113" i="19" s="1"/>
  <c r="R113" i="19"/>
  <c r="S113" i="19" s="1"/>
  <c r="M62" i="18"/>
  <c r="I62" i="18"/>
  <c r="AA62" i="18"/>
  <c r="H62" i="18"/>
  <c r="AE62" i="18"/>
  <c r="E62" i="18"/>
  <c r="AB62" i="18"/>
  <c r="G62" i="18"/>
  <c r="J62" i="18"/>
  <c r="AC62" i="18"/>
  <c r="D62" i="18"/>
  <c r="L62" i="18"/>
  <c r="AF62" i="18"/>
  <c r="K62" i="18"/>
  <c r="AD62" i="18"/>
  <c r="Z62" i="18"/>
  <c r="F62" i="18"/>
  <c r="T62" i="18"/>
  <c r="U62" i="18" s="1"/>
  <c r="X62" i="18"/>
  <c r="Y62" i="18" s="1"/>
  <c r="R62" i="18"/>
  <c r="S62" i="18" s="1"/>
  <c r="V62" i="18"/>
  <c r="W62" i="18" s="1"/>
  <c r="P62" i="18"/>
  <c r="Q62" i="18" s="1"/>
  <c r="N62" i="18"/>
  <c r="O62" i="18" s="1"/>
  <c r="K61" i="18"/>
  <c r="AF61" i="18"/>
  <c r="Z61" i="18"/>
  <c r="M61" i="18"/>
  <c r="D61" i="18"/>
  <c r="AC61" i="18"/>
  <c r="L61" i="18"/>
  <c r="G61" i="18"/>
  <c r="R61" i="18"/>
  <c r="S61" i="18" s="1"/>
  <c r="X61" i="18"/>
  <c r="Y61" i="18" s="1"/>
  <c r="AE61" i="18"/>
  <c r="I61" i="18"/>
  <c r="E61" i="18"/>
  <c r="J61" i="18"/>
  <c r="AB61" i="18"/>
  <c r="AD61" i="18"/>
  <c r="AA61" i="18"/>
  <c r="H61" i="18"/>
  <c r="F61" i="18"/>
  <c r="N61" i="18"/>
  <c r="O61" i="18" s="1"/>
  <c r="T61" i="18"/>
  <c r="U61" i="18" s="1"/>
  <c r="V61" i="18"/>
  <c r="W61" i="18" s="1"/>
  <c r="P61" i="18"/>
  <c r="Q61" i="18" s="1"/>
  <c r="J111" i="19"/>
  <c r="AB111" i="19"/>
  <c r="E111" i="19"/>
  <c r="AD111" i="19"/>
  <c r="F111" i="19"/>
  <c r="I111" i="19"/>
  <c r="M111" i="19"/>
  <c r="D111" i="19"/>
  <c r="AC111" i="19"/>
  <c r="Z111" i="19"/>
  <c r="H111" i="19"/>
  <c r="G111" i="19"/>
  <c r="AA111" i="19"/>
  <c r="L111" i="19"/>
  <c r="AF111" i="19"/>
  <c r="K111" i="19"/>
  <c r="AE111" i="19"/>
  <c r="R111" i="19"/>
  <c r="S111" i="19" s="1"/>
  <c r="N111" i="19"/>
  <c r="O111" i="19" s="1"/>
  <c r="V111" i="19"/>
  <c r="W111" i="19" s="1"/>
  <c r="X111" i="19"/>
  <c r="Y111" i="19" s="1"/>
  <c r="T111" i="19"/>
  <c r="U111" i="19" s="1"/>
  <c r="P111" i="19"/>
  <c r="Q111" i="19" s="1"/>
  <c r="AF109" i="19"/>
  <c r="E109" i="19"/>
  <c r="F109" i="19"/>
  <c r="AC109" i="19"/>
  <c r="AE109" i="19"/>
  <c r="AA109" i="19"/>
  <c r="L109" i="19"/>
  <c r="AB109" i="19"/>
  <c r="I109" i="19"/>
  <c r="K109" i="19"/>
  <c r="G109" i="19"/>
  <c r="D109" i="19"/>
  <c r="X109" i="19"/>
  <c r="Y109" i="19" s="1"/>
  <c r="V109" i="19"/>
  <c r="W109" i="19" s="1"/>
  <c r="T109" i="19"/>
  <c r="U109" i="19" s="1"/>
  <c r="N109" i="19"/>
  <c r="O109" i="19" s="1"/>
  <c r="P109" i="19"/>
  <c r="Q109" i="19" s="1"/>
  <c r="AD109" i="19"/>
  <c r="M109" i="19"/>
  <c r="Z109" i="19"/>
  <c r="H109" i="19"/>
  <c r="J109" i="19"/>
  <c r="R109" i="19"/>
  <c r="S109" i="19" s="1"/>
  <c r="K57" i="18"/>
  <c r="AF57" i="18"/>
  <c r="H57" i="18"/>
  <c r="E57" i="18"/>
  <c r="L57" i="18"/>
  <c r="AC57" i="18"/>
  <c r="Z57" i="18"/>
  <c r="D57" i="18"/>
  <c r="AE57" i="18"/>
  <c r="AD57" i="18"/>
  <c r="AB57" i="18"/>
  <c r="M57" i="18"/>
  <c r="G57" i="18"/>
  <c r="F57" i="18"/>
  <c r="J57" i="18"/>
  <c r="I57" i="18"/>
  <c r="AA57" i="18"/>
  <c r="P57" i="18"/>
  <c r="Q57" i="18" s="1"/>
  <c r="N57" i="18"/>
  <c r="O57" i="18" s="1"/>
  <c r="R57" i="18"/>
  <c r="S57" i="18" s="1"/>
  <c r="V57" i="18"/>
  <c r="W57" i="18" s="1"/>
  <c r="X57" i="18"/>
  <c r="Y57" i="18" s="1"/>
  <c r="T57" i="18"/>
  <c r="U57" i="18" s="1"/>
  <c r="G108" i="19"/>
  <c r="AB108" i="19"/>
  <c r="Z108" i="19"/>
  <c r="E108" i="19"/>
  <c r="AD108" i="19"/>
  <c r="AC108" i="19"/>
  <c r="M108" i="19"/>
  <c r="AF108" i="19"/>
  <c r="N108" i="19"/>
  <c r="O108" i="19" s="1"/>
  <c r="P108" i="19"/>
  <c r="Q108" i="19" s="1"/>
  <c r="R108" i="19"/>
  <c r="S108" i="19" s="1"/>
  <c r="L108" i="19"/>
  <c r="F108" i="19"/>
  <c r="J108" i="19"/>
  <c r="AA108" i="19"/>
  <c r="I108" i="19"/>
  <c r="D108" i="19"/>
  <c r="H108" i="19"/>
  <c r="AE108" i="19"/>
  <c r="K108" i="19"/>
  <c r="T108" i="19"/>
  <c r="U108" i="19" s="1"/>
  <c r="X108" i="19"/>
  <c r="Y108" i="19" s="1"/>
  <c r="V108" i="19"/>
  <c r="W108" i="19" s="1"/>
  <c r="AE63" i="18"/>
  <c r="AA63" i="18"/>
  <c r="Z63" i="18"/>
  <c r="AF63" i="18"/>
  <c r="F63" i="18"/>
  <c r="I63" i="18"/>
  <c r="H63" i="18"/>
  <c r="AD63" i="18"/>
  <c r="J63" i="18"/>
  <c r="G63" i="18"/>
  <c r="E63" i="18"/>
  <c r="M63" i="18"/>
  <c r="K63" i="18"/>
  <c r="AC63" i="18"/>
  <c r="D63" i="18"/>
  <c r="AB63" i="18"/>
  <c r="L63" i="18"/>
  <c r="V63" i="18"/>
  <c r="W63" i="18" s="1"/>
  <c r="R63" i="18"/>
  <c r="S63" i="18" s="1"/>
  <c r="X63" i="18"/>
  <c r="Y63" i="18" s="1"/>
  <c r="P63" i="18"/>
  <c r="Q63" i="18" s="1"/>
  <c r="N63" i="18"/>
  <c r="O63" i="18" s="1"/>
  <c r="T63" i="18"/>
  <c r="U63" i="18" s="1"/>
  <c r="J112" i="19"/>
  <c r="AC112" i="19"/>
  <c r="AF112" i="19"/>
  <c r="AD112" i="19"/>
  <c r="D112" i="19"/>
  <c r="I112" i="19"/>
  <c r="L112" i="19"/>
  <c r="F112" i="19"/>
  <c r="H112" i="19"/>
  <c r="P112" i="19"/>
  <c r="Q112" i="19" s="1"/>
  <c r="X112" i="19"/>
  <c r="Y112" i="19" s="1"/>
  <c r="Z112" i="19"/>
  <c r="AE112" i="19"/>
  <c r="K112" i="19"/>
  <c r="G112" i="19"/>
  <c r="E112" i="19"/>
  <c r="AB112" i="19"/>
  <c r="M112" i="19"/>
  <c r="AA112" i="19"/>
  <c r="R112" i="19"/>
  <c r="S112" i="19" s="1"/>
  <c r="T112" i="19"/>
  <c r="U112" i="19" s="1"/>
  <c r="V112" i="19"/>
  <c r="W112" i="19" s="1"/>
  <c r="N112" i="19"/>
  <c r="O112" i="19" s="1"/>
  <c r="AD65" i="18"/>
  <c r="H65" i="18"/>
  <c r="M65" i="18"/>
  <c r="D65" i="18"/>
  <c r="F65" i="18"/>
  <c r="I65" i="18"/>
  <c r="Z65" i="18"/>
  <c r="AB65" i="18"/>
  <c r="E65" i="18"/>
  <c r="K65" i="18"/>
  <c r="AF65" i="18"/>
  <c r="AC65" i="18"/>
  <c r="AE65" i="18"/>
  <c r="AA65" i="18"/>
  <c r="G65" i="18"/>
  <c r="L65" i="18"/>
  <c r="J65" i="18"/>
  <c r="T65" i="18"/>
  <c r="U65" i="18" s="1"/>
  <c r="X65" i="18"/>
  <c r="Y65" i="18" s="1"/>
  <c r="R65" i="18"/>
  <c r="S65" i="18" s="1"/>
  <c r="N65" i="18"/>
  <c r="O65" i="18" s="1"/>
  <c r="P65" i="18"/>
  <c r="Q65" i="18" s="1"/>
  <c r="V65" i="18"/>
  <c r="W65" i="18" s="1"/>
  <c r="X101" i="19"/>
  <c r="Y101" i="19" s="1"/>
  <c r="F101" i="19" l="1"/>
  <c r="G101" i="19"/>
  <c r="Z101" i="19"/>
  <c r="M101" i="19"/>
  <c r="I101" i="19"/>
  <c r="D101" i="19"/>
  <c r="F105" i="19"/>
  <c r="AA101" i="19"/>
  <c r="AB101" i="19"/>
  <c r="AF101" i="19"/>
  <c r="T101" i="19"/>
  <c r="U101" i="19" s="1"/>
  <c r="V105" i="19"/>
  <c r="W105" i="19" s="1"/>
  <c r="M105" i="19"/>
  <c r="K105" i="19"/>
  <c r="I105" i="19"/>
  <c r="H105" i="19"/>
  <c r="G105" i="19"/>
  <c r="J105" i="19"/>
  <c r="AB105" i="19"/>
  <c r="P105" i="19"/>
  <c r="Q105" i="19" s="1"/>
  <c r="AA105" i="19"/>
  <c r="E105" i="19"/>
  <c r="T105" i="19"/>
  <c r="U105" i="19" s="1"/>
  <c r="AD105" i="19"/>
  <c r="X105" i="19"/>
  <c r="Y105" i="19" s="1"/>
  <c r="AF105" i="19"/>
  <c r="N105" i="19"/>
  <c r="O105" i="19" s="1"/>
  <c r="L105" i="19"/>
  <c r="D105" i="19"/>
  <c r="R105" i="19"/>
  <c r="S105" i="19" s="1"/>
  <c r="AC105" i="19"/>
  <c r="Z105" i="19"/>
  <c r="L99" i="19"/>
  <c r="AA99" i="19"/>
  <c r="F100" i="19"/>
  <c r="N100" i="19"/>
  <c r="O100" i="19" s="1"/>
  <c r="I99" i="19"/>
  <c r="L103" i="19"/>
  <c r="V99" i="19"/>
  <c r="W99" i="19" s="1"/>
  <c r="P99" i="19"/>
  <c r="Q99" i="19" s="1"/>
  <c r="K99" i="19"/>
  <c r="AA100" i="19"/>
  <c r="AA103" i="19"/>
  <c r="J103" i="19"/>
  <c r="AD103" i="19"/>
  <c r="X103" i="19"/>
  <c r="Y103" i="19" s="1"/>
  <c r="V103" i="19"/>
  <c r="W103" i="19" s="1"/>
  <c r="L100" i="19"/>
  <c r="J100" i="19"/>
  <c r="H100" i="19"/>
  <c r="E100" i="19"/>
  <c r="AD100" i="19"/>
  <c r="AF103" i="19"/>
  <c r="H103" i="19"/>
  <c r="L101" i="19"/>
  <c r="P101" i="19"/>
  <c r="Q101" i="19" s="1"/>
  <c r="AE101" i="19"/>
  <c r="T103" i="19"/>
  <c r="U103" i="19" s="1"/>
  <c r="F103" i="19"/>
  <c r="AC103" i="19"/>
  <c r="Z103" i="19"/>
  <c r="AB103" i="19"/>
  <c r="M103" i="19"/>
  <c r="V101" i="19"/>
  <c r="W101" i="19" s="1"/>
  <c r="AC101" i="19"/>
  <c r="J101" i="19"/>
  <c r="AE103" i="19"/>
  <c r="R103" i="19"/>
  <c r="S103" i="19" s="1"/>
  <c r="G103" i="19"/>
  <c r="N101" i="19"/>
  <c r="O101" i="19" s="1"/>
  <c r="K101" i="19"/>
  <c r="E101" i="19"/>
  <c r="N103" i="19"/>
  <c r="O103" i="19" s="1"/>
  <c r="D103" i="19"/>
  <c r="E103" i="19"/>
  <c r="R101" i="19"/>
  <c r="S101" i="19" s="1"/>
  <c r="H101" i="19"/>
  <c r="K103" i="19"/>
  <c r="P103" i="19"/>
  <c r="Q103" i="19" s="1"/>
  <c r="R104" i="19"/>
  <c r="S104" i="19" s="1"/>
  <c r="E104" i="19"/>
  <c r="T100" i="19"/>
  <c r="U100" i="19" s="1"/>
  <c r="AF100" i="19"/>
  <c r="AC104" i="19"/>
  <c r="Z100" i="19"/>
  <c r="X100" i="19"/>
  <c r="Y100" i="19" s="1"/>
  <c r="R100" i="19"/>
  <c r="S100" i="19" s="1"/>
  <c r="G100" i="19"/>
  <c r="I100" i="19"/>
  <c r="AC100" i="19"/>
  <c r="M100" i="19"/>
  <c r="P100" i="19"/>
  <c r="Q100" i="19" s="1"/>
  <c r="V100" i="19"/>
  <c r="W100" i="19" s="1"/>
  <c r="D100" i="19"/>
  <c r="K100" i="19"/>
  <c r="AB100" i="19"/>
  <c r="X104" i="19"/>
  <c r="Y104" i="19" s="1"/>
  <c r="AB104" i="19"/>
  <c r="I104" i="19"/>
  <c r="G104" i="19"/>
  <c r="AF104" i="19"/>
  <c r="D102" i="19"/>
  <c r="N104" i="19"/>
  <c r="O104" i="19" s="1"/>
  <c r="Z104" i="19"/>
  <c r="J104" i="19"/>
  <c r="P102" i="19"/>
  <c r="Q102" i="19" s="1"/>
  <c r="M102" i="19"/>
  <c r="AA102" i="19"/>
  <c r="I102" i="19"/>
  <c r="R102" i="19"/>
  <c r="S102" i="19" s="1"/>
  <c r="E102" i="19"/>
  <c r="AB102" i="19"/>
  <c r="AF102" i="19"/>
  <c r="T102" i="19"/>
  <c r="U102" i="19" s="1"/>
  <c r="AD102" i="19"/>
  <c r="J102" i="19"/>
  <c r="F102" i="19"/>
  <c r="V102" i="19"/>
  <c r="W102" i="19" s="1"/>
  <c r="X102" i="19"/>
  <c r="Y102" i="19" s="1"/>
  <c r="AE102" i="19"/>
  <c r="AC102" i="19"/>
  <c r="Z102" i="19"/>
  <c r="N102" i="19"/>
  <c r="O102" i="19" s="1"/>
  <c r="H102" i="19"/>
  <c r="K102" i="19"/>
  <c r="L102" i="19"/>
  <c r="P104" i="19"/>
  <c r="Q104" i="19" s="1"/>
  <c r="AE104" i="19"/>
  <c r="D104" i="19"/>
  <c r="F104" i="19"/>
  <c r="AA104" i="19"/>
  <c r="T104" i="19"/>
  <c r="U104" i="19" s="1"/>
  <c r="V104" i="19"/>
  <c r="W104" i="19" s="1"/>
  <c r="L104" i="19"/>
  <c r="H104" i="19"/>
  <c r="AD104" i="19"/>
  <c r="AC99" i="19"/>
  <c r="N99" i="19"/>
  <c r="O99" i="19" s="1"/>
  <c r="M99" i="19"/>
  <c r="G99" i="19"/>
  <c r="F99" i="19"/>
  <c r="AF99" i="19"/>
  <c r="Z99" i="19"/>
  <c r="H99" i="19"/>
  <c r="AE99" i="19"/>
  <c r="T99" i="19"/>
  <c r="U99" i="19" s="1"/>
  <c r="J99" i="19"/>
  <c r="E99" i="19"/>
  <c r="X99" i="19"/>
  <c r="Y99" i="19" s="1"/>
  <c r="D99" i="19"/>
  <c r="AD99" i="19"/>
  <c r="R99" i="19"/>
  <c r="S99" i="19" s="1"/>
  <c r="K104" i="19"/>
  <c r="AG62" i="18"/>
  <c r="AG70" i="18"/>
  <c r="AG69" i="18"/>
  <c r="AG67" i="18"/>
  <c r="AG68" i="18"/>
  <c r="AG60" i="18"/>
  <c r="AG61" i="18"/>
  <c r="AG64" i="18"/>
  <c r="AG65" i="18"/>
  <c r="AG63" i="18"/>
  <c r="AG66" i="18"/>
  <c r="AG59" i="18"/>
  <c r="BN65" i="15"/>
  <c r="BN61" i="15"/>
  <c r="BN53" i="15"/>
  <c r="AG58" i="18"/>
  <c r="AG57" i="18"/>
</calcChain>
</file>

<file path=xl/sharedStrings.xml><?xml version="1.0" encoding="utf-8"?>
<sst xmlns="http://schemas.openxmlformats.org/spreadsheetml/2006/main" count="933" uniqueCount="278">
  <si>
    <t>A</t>
  </si>
  <si>
    <t>ENGLISH</t>
  </si>
  <si>
    <t>HINDI</t>
  </si>
  <si>
    <t>ATTENDANCE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</si>
  <si>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</si>
  <si>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</si>
  <si>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</si>
  <si>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</si>
  <si>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</si>
  <si>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</si>
  <si>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</si>
  <si>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</si>
  <si>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</si>
  <si>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</si>
  <si>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</si>
  <si>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</si>
  <si>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>BHAMASAH</t>
  </si>
  <si>
    <t>AC NO</t>
  </si>
  <si>
    <t xml:space="preserve">BANK NAME </t>
  </si>
  <si>
    <t xml:space="preserve">IFSC </t>
  </si>
  <si>
    <t xml:space="preserve">BRANCH </t>
  </si>
  <si>
    <t xml:space="preserve">ROLL NO. </t>
  </si>
  <si>
    <t>TERM-1</t>
  </si>
  <si>
    <t>TERM-2</t>
  </si>
  <si>
    <t>PT-1</t>
  </si>
  <si>
    <t>NBS</t>
  </si>
  <si>
    <t xml:space="preserve">SUBJECT ENRICHMENT </t>
  </si>
  <si>
    <t xml:space="preserve">MAXIMUM MARKS </t>
  </si>
  <si>
    <t xml:space="preserve">WORK </t>
  </si>
  <si>
    <t>ART</t>
  </si>
  <si>
    <t xml:space="preserve">H AND PE </t>
  </si>
  <si>
    <t xml:space="preserve">DECIPLINE </t>
  </si>
  <si>
    <t>B</t>
  </si>
  <si>
    <t>C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</si>
  <si>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</si>
  <si>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</si>
  <si>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</si>
  <si>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</si>
  <si>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</si>
  <si>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</si>
  <si>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</si>
  <si>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</si>
  <si>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</si>
  <si>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</si>
  <si>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</si>
  <si>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</si>
  <si>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</si>
  <si>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</si>
  <si>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</si>
  <si>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</si>
  <si>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</si>
  <si>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Roll No.</t>
  </si>
  <si>
    <t>S.R. NO.</t>
  </si>
  <si>
    <t xml:space="preserve">Student's Name </t>
  </si>
  <si>
    <t xml:space="preserve">Father's/Guardian's Name </t>
  </si>
  <si>
    <t>Date Of Birth</t>
  </si>
  <si>
    <t>Class/Section</t>
  </si>
  <si>
    <t>Scholastic Areas</t>
  </si>
  <si>
    <t>Term -1</t>
  </si>
  <si>
    <t>Term -2</t>
  </si>
  <si>
    <t xml:space="preserve">Grade </t>
  </si>
  <si>
    <t>Subjects</t>
  </si>
  <si>
    <t>English</t>
  </si>
  <si>
    <t>Hindi</t>
  </si>
  <si>
    <t>Mathematics</t>
  </si>
  <si>
    <t xml:space="preserve">Work Education </t>
  </si>
  <si>
    <t>Art Education</t>
  </si>
  <si>
    <t xml:space="preserve">Health and Physical Education </t>
  </si>
  <si>
    <t xml:space="preserve">Class Teacher's Remark </t>
  </si>
  <si>
    <t xml:space="preserve">Promoted To Class </t>
  </si>
  <si>
    <t xml:space="preserve">Place </t>
  </si>
  <si>
    <t>Date</t>
  </si>
  <si>
    <t>Signature Class Teacher</t>
  </si>
  <si>
    <t xml:space="preserve">Exam Incharge </t>
  </si>
  <si>
    <t>Principal</t>
  </si>
  <si>
    <t xml:space="preserve">Scholastic Areas </t>
  </si>
  <si>
    <t>Instructions</t>
  </si>
  <si>
    <t xml:space="preserve">Marks Range </t>
  </si>
  <si>
    <t>91-100</t>
  </si>
  <si>
    <t>A1</t>
  </si>
  <si>
    <t>Co-Scholastic areas</t>
  </si>
  <si>
    <t>81-90</t>
  </si>
  <si>
    <t>A2</t>
  </si>
  <si>
    <t>71-80</t>
  </si>
  <si>
    <t>B1</t>
  </si>
  <si>
    <t>Outstanding</t>
  </si>
  <si>
    <t>61-70</t>
  </si>
  <si>
    <t>B2</t>
  </si>
  <si>
    <t xml:space="preserve">Very Good </t>
  </si>
  <si>
    <t>51-60</t>
  </si>
  <si>
    <t>C1</t>
  </si>
  <si>
    <t xml:space="preserve">Fair </t>
  </si>
  <si>
    <t>41-50</t>
  </si>
  <si>
    <t>C2</t>
  </si>
  <si>
    <t>33-40</t>
  </si>
  <si>
    <t xml:space="preserve">33 and Below </t>
  </si>
  <si>
    <t>E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</si>
  <si>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</si>
  <si>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</si>
  <si>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</si>
  <si>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</si>
  <si>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</si>
  <si>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</si>
  <si>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</si>
  <si>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</si>
  <si>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</si>
  <si>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</si>
  <si>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</si>
  <si>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</si>
  <si>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</si>
  <si>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</si>
  <si>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</si>
  <si>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</si>
  <si>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>TEACHERS</t>
  </si>
  <si>
    <t>CLASS</t>
  </si>
  <si>
    <t>PRINCIPAL NAME -</t>
  </si>
  <si>
    <t>SUBJECT</t>
  </si>
  <si>
    <t xml:space="preserve">SUBJECT TEACHER </t>
  </si>
  <si>
    <t>MATHEMATICS</t>
  </si>
  <si>
    <t>LINKS</t>
  </si>
  <si>
    <t xml:space="preserve">CLASS TEACHER'S NAME </t>
  </si>
  <si>
    <t xml:space="preserve"> SUBJECT  -  MATHEMATICS</t>
  </si>
  <si>
    <t xml:space="preserve"> SUBJECT  -  ENGLISH</t>
  </si>
  <si>
    <t xml:space="preserve"> SUBJECT  -  CO-SCHOLOSTIC</t>
  </si>
  <si>
    <t>ATTENDANCE SHEET</t>
  </si>
  <si>
    <t>SUBJECT  -  HINDI</t>
  </si>
  <si>
    <t xml:space="preserve">CLASS - </t>
  </si>
  <si>
    <t>PT-2</t>
  </si>
  <si>
    <t>REPOET CARD</t>
  </si>
  <si>
    <t>GREEN SHEET</t>
  </si>
  <si>
    <t xml:space="preserve">RESULT SHEET </t>
  </si>
  <si>
    <t>CO-SCHOLOSTIC</t>
  </si>
  <si>
    <t>STUDENT DETAILS</t>
  </si>
  <si>
    <t>OBC</t>
  </si>
  <si>
    <t>GEN</t>
  </si>
  <si>
    <t>SC</t>
  </si>
  <si>
    <t>ST</t>
  </si>
  <si>
    <t xml:space="preserve">GRADE </t>
  </si>
  <si>
    <t xml:space="preserve">TOTAL MARKS OBTAINED      </t>
  </si>
  <si>
    <t xml:space="preserve">FINAL </t>
  </si>
  <si>
    <t xml:space="preserve">TOTAL </t>
  </si>
  <si>
    <t xml:space="preserve">RESULT ANALYSIS </t>
  </si>
  <si>
    <t>OVERALL</t>
  </si>
  <si>
    <t xml:space="preserve">TOTAL TERM 1 </t>
  </si>
  <si>
    <t>TOTAL TERM 2</t>
  </si>
  <si>
    <t xml:space="preserve">GRAND TOTAL MARKS </t>
  </si>
  <si>
    <t xml:space="preserve">OVERALL GRADE </t>
  </si>
  <si>
    <t xml:space="preserve">POSITION IN CLASS </t>
  </si>
  <si>
    <t xml:space="preserve">IMPROVEMENT SUBJECTS </t>
  </si>
  <si>
    <t xml:space="preserve">CLASS TEACHER'S REMARK </t>
  </si>
  <si>
    <t>WEIGHTAGE  PT-1</t>
  </si>
  <si>
    <t>WEIGHTAGE -HY</t>
  </si>
  <si>
    <t>GRADE TERM1</t>
  </si>
  <si>
    <t>WEIGHTAGE  PT-2</t>
  </si>
  <si>
    <t>GRADE TERM2</t>
  </si>
  <si>
    <t>GRADE</t>
  </si>
  <si>
    <t>WEIGHTAGE  PT1</t>
  </si>
  <si>
    <t>T-1</t>
  </si>
  <si>
    <t>T-2</t>
  </si>
  <si>
    <t>TERM 1</t>
  </si>
  <si>
    <t>TERM 2</t>
  </si>
  <si>
    <t>ENGLISH,</t>
  </si>
  <si>
    <t>HINDI,</t>
  </si>
  <si>
    <t>MATHS,</t>
  </si>
  <si>
    <t>GT</t>
  </si>
  <si>
    <t>GIRLS</t>
  </si>
  <si>
    <t>BOYS</t>
  </si>
  <si>
    <t xml:space="preserve">III DIV </t>
  </si>
  <si>
    <t>II DIV</t>
  </si>
  <si>
    <t xml:space="preserve">DIVISION </t>
  </si>
  <si>
    <t xml:space="preserve">SWAMI VIVEKANAND GOVT. MODEL SCHOOL, </t>
  </si>
  <si>
    <t>AFFILIATION NO. -</t>
  </si>
  <si>
    <t>E-MAIL ID</t>
  </si>
  <si>
    <t>PASS</t>
  </si>
  <si>
    <t>MASTER DATA SHEET</t>
  </si>
  <si>
    <t xml:space="preserve">       SWAMI VIVEKANAND GOVT. MODEL SCHOOL,                                                                 </t>
  </si>
  <si>
    <t>81 - 90</t>
  </si>
  <si>
    <t>41 - 50</t>
  </si>
  <si>
    <t xml:space="preserve">DATE OF RESULT </t>
  </si>
  <si>
    <t>PLACE</t>
  </si>
  <si>
    <t>SWAMI VIVEKANAND GOVT. MODEL SCHOOL</t>
  </si>
  <si>
    <t>PERCENT</t>
  </si>
  <si>
    <t>EXAM INCHARGE NAME</t>
  </si>
  <si>
    <t>Website</t>
  </si>
  <si>
    <t>U-DISE CODE</t>
  </si>
  <si>
    <t>U-DISE CODE :-</t>
  </si>
  <si>
    <t xml:space="preserve">SCHOOL CODE :- </t>
  </si>
  <si>
    <t xml:space="preserve">SCHOOL CODE- </t>
  </si>
  <si>
    <t xml:space="preserve">         A CBSE AFFILIATED SCHOOL (ENGLISH MEDIUM)</t>
  </si>
  <si>
    <t>CLASS :-</t>
  </si>
  <si>
    <t>I</t>
  </si>
  <si>
    <t>II</t>
  </si>
  <si>
    <t>III</t>
  </si>
  <si>
    <t>PROMOTED TO NEXT CLASS</t>
  </si>
  <si>
    <t>RANK</t>
  </si>
  <si>
    <t xml:space="preserve">LIST OF THE </t>
  </si>
  <si>
    <t xml:space="preserve">GRADE STUDENTS </t>
  </si>
  <si>
    <t>H1</t>
  </si>
  <si>
    <t>H2</t>
  </si>
  <si>
    <t>H3</t>
  </si>
  <si>
    <t>GRADE WISE RESULT</t>
  </si>
  <si>
    <t>RANK WISE RESULT</t>
  </si>
  <si>
    <t>ALL MARKS HAVE BEEN TALLIED IN WHICH THERE IS NO ERROR OF ANY KIND, IF ANY ERROR IS FOUND THEN WE WILL BE RESPONSIBLE FOR THEM.</t>
  </si>
  <si>
    <t>GRADE TERM 1</t>
  </si>
  <si>
    <t>GRADE TERM 2</t>
  </si>
  <si>
    <t>% Equal or Above</t>
  </si>
  <si>
    <t>Fair. Aim High and Challenge yourself.</t>
  </si>
  <si>
    <t xml:space="preserve">Good. Keep improving </t>
  </si>
  <si>
    <t xml:space="preserve">Congrates ! Outstanding Performance. </t>
  </si>
  <si>
    <t>Well Done ! You can do better.</t>
  </si>
  <si>
    <t>TEAM</t>
  </si>
  <si>
    <t>OVERALL GRADE</t>
  </si>
  <si>
    <t>Term -I</t>
  </si>
  <si>
    <t>Term -II</t>
  </si>
  <si>
    <t xml:space="preserve">Term-I       Discipline </t>
  </si>
  <si>
    <t>GRADE TERM I</t>
  </si>
  <si>
    <t>GRADE TERM II</t>
  </si>
  <si>
    <t>PROMOTED TO CLASS</t>
  </si>
  <si>
    <t>BOY</t>
  </si>
  <si>
    <t>Anant Kumar Regar</t>
  </si>
  <si>
    <t>Dalu Lal Regar</t>
  </si>
  <si>
    <t>Muna Bai</t>
  </si>
  <si>
    <t>Anas Hussain Mansuri</t>
  </si>
  <si>
    <t>Firoz Mohammad Mansuri</t>
  </si>
  <si>
    <t>Shamim Begam</t>
  </si>
  <si>
    <t>Ashish Balai</t>
  </si>
  <si>
    <t>Dharmi Lal Bunkar</t>
  </si>
  <si>
    <t>Nirmla Bunkar</t>
  </si>
  <si>
    <t>XXXX, BLOCK-XXXX (XXXXX)</t>
  </si>
  <si>
    <t>172XXXX</t>
  </si>
  <si>
    <t>08250XXXXXX</t>
  </si>
  <si>
    <t>xxxxxsvgms@gmail.com</t>
  </si>
  <si>
    <t>https://www.svgmsxxxxxx.com</t>
  </si>
  <si>
    <t>12xxxx</t>
  </si>
  <si>
    <t>xxxxxxxxxxxxxxxx</t>
  </si>
  <si>
    <t>xxxxxxxxxxxxxxxxxx</t>
  </si>
  <si>
    <t>xxxxxxxxxxxx</t>
  </si>
  <si>
    <t>xxxxx</t>
  </si>
  <si>
    <t>Class Teacher Remark</t>
  </si>
  <si>
    <t>Class Teacer Remarks Based on % Range</t>
  </si>
  <si>
    <t>#01#04#7689##</t>
  </si>
  <si>
    <t>DEVELOPED BY:- SHALA SANGAM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</si>
  <si>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</si>
  <si>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</si>
  <si>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</si>
  <si>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</si>
  <si>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>% MARKS TERM 1</t>
  </si>
  <si>
    <t>% MARKS TERM 2</t>
  </si>
  <si>
    <t xml:space="preserve">                         Co-Scholastic Areas: Term-2                           [on a 3-point (A-C) grading scale]</t>
  </si>
  <si>
    <t xml:space="preserve">Term-II          Discipline </t>
  </si>
  <si>
    <t>HALF YEARLY            [THEORY + ORAL]</t>
  </si>
  <si>
    <t>YEARLY            [THEORY + ORAL]</t>
  </si>
  <si>
    <t>WEIGHTAGE -YEARLY</t>
  </si>
  <si>
    <t>Periodic Test</t>
  </si>
  <si>
    <t>Note Book</t>
  </si>
  <si>
    <t>Subject Enrichment</t>
  </si>
  <si>
    <t>Marks Obtained</t>
  </si>
  <si>
    <t xml:space="preserve">Subjects </t>
  </si>
  <si>
    <t>Co-Scholastic Areas: Term-2                                      [on a 3-point (A-C) grading scale]</t>
  </si>
  <si>
    <t>Co-Scholastic Areas: Term-1                                                                [on a 3-point (A-C) grading scale]</t>
  </si>
  <si>
    <t xml:space="preserve">                        Co-Scholastic Areas: Term-1                            [on a 3-point (A-C) grading scale]</t>
  </si>
  <si>
    <t xml:space="preserve">                        Co-Scholastic Areas: Term-2                     [on a 3-point (A-C) grading scale]</t>
  </si>
  <si>
    <t>HALF YEARLY [PEN PAPER &amp; ORAL] (40+40)</t>
  </si>
  <si>
    <t>SESSION ENDING [PEN PAPER &amp; ORAL] (40+40)</t>
  </si>
  <si>
    <t>Half Yearly     [Pen Paper (40) &amp; Oral (40)]</t>
  </si>
  <si>
    <t>Yearly                      [Pen Paper (40) &amp; Oral (40)]</t>
  </si>
  <si>
    <t xml:space="preserve">                     Co-Scholastic Areas: Term-1                                                                              [on a 3-point (A-C) grading scale]</t>
  </si>
  <si>
    <t>MARKSHEET DISTRIBUTION</t>
  </si>
  <si>
    <t xml:space="preserve">S. NO. </t>
  </si>
  <si>
    <t>SR. NO.</t>
  </si>
  <si>
    <t>NAME</t>
  </si>
  <si>
    <t>FATHER'S NAME</t>
  </si>
  <si>
    <t>DATE</t>
  </si>
  <si>
    <t>SIGNATURE</t>
  </si>
  <si>
    <t>SIGN. OF CLASS TEACHER</t>
  </si>
  <si>
    <t>Updated On : 18.01.2026</t>
  </si>
  <si>
    <t>SESSION   -  2025-26</t>
  </si>
  <si>
    <t>30.03.2026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</si>
</sst>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4009]dd\-mm\-yyyy;@"/>
  </numFmts>
  <fonts count="7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b/>
      <sz val="16"/>
      <color theme="0"/>
      <name val="Calibri"/>
      <family val="2"/>
    </font>
    <font>
      <sz val="16"/>
      <color theme="9" tint="-0.249977111117893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5"/>
      <color theme="1"/>
      <name val="Times New Roman"/>
      <family val="1"/>
    </font>
    <font>
      <b/>
      <sz val="26"/>
      <color theme="0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8"/>
      <name val="Times New Roman"/>
      <family val="1"/>
    </font>
    <font>
      <b/>
      <sz val="14"/>
      <name val="Times New Roman"/>
      <family val="1"/>
    </font>
    <font>
      <b/>
      <sz val="12"/>
      <color theme="10"/>
      <name val="Times New Roman"/>
      <family val="1"/>
    </font>
    <font>
      <b/>
      <sz val="14"/>
      <color rgb="FFFFFF00"/>
      <name val="Times New Roman"/>
      <family val="1"/>
    </font>
    <font>
      <b/>
      <sz val="24"/>
      <color theme="0"/>
      <name val="Times New Roman"/>
      <family val="1"/>
    </font>
    <font>
      <b/>
      <sz val="22"/>
      <color theme="1"/>
      <name val="Times New Roman"/>
      <family val="1"/>
    </font>
    <font>
      <sz val="18"/>
      <color theme="9" tint="-0.249977111117893"/>
      <name val="Times New Roman"/>
      <family val="1"/>
    </font>
    <font>
      <b/>
      <sz val="20"/>
      <color theme="0"/>
      <name val="Times New Roman"/>
      <family val="1"/>
    </font>
    <font>
      <b/>
      <sz val="16"/>
      <color rgb="FFFFFF00"/>
      <name val="Times New Roman"/>
      <family val="1"/>
    </font>
    <font>
      <b/>
      <sz val="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8"/>
      <color rgb="FFFFFF00"/>
      <name val="Times New Roman"/>
      <family val="1"/>
    </font>
    <font>
      <b/>
      <sz val="20"/>
      <color theme="1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14"/>
      <color theme="0" tint="-4.9989318521683403E-2"/>
      <name val="Times New Roman"/>
      <family val="1"/>
    </font>
    <font>
      <b/>
      <sz val="16"/>
      <color rgb="FFFF0000"/>
      <name val="Times New Roman"/>
      <family val="1"/>
    </font>
    <font>
      <b/>
      <sz val="20"/>
      <color theme="9" tint="-0.24997711111789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26"/>
      <color theme="9" tint="-0.249977111117893"/>
      <name val="Times New Roman"/>
      <family val="1"/>
    </font>
    <font>
      <b/>
      <sz val="28"/>
      <color theme="1"/>
      <name val="Times New Roman"/>
      <family val="1"/>
    </font>
    <font>
      <b/>
      <sz val="28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48"/>
      <color theme="1"/>
      <name val="Times New Roman"/>
      <family val="1"/>
    </font>
    <font>
      <b/>
      <sz val="13"/>
      <name val="Times New Roman"/>
      <family val="1"/>
    </font>
    <font>
      <b/>
      <sz val="36"/>
      <color theme="1"/>
      <name val="Times New Roman"/>
      <family val="1"/>
    </font>
    <font>
      <b/>
      <sz val="19"/>
      <color theme="1"/>
      <name val="Times New Roman"/>
      <family val="1"/>
    </font>
    <font>
      <b/>
      <sz val="64"/>
      <color theme="1"/>
      <name val="Times New Roman"/>
      <family val="1"/>
    </font>
    <font>
      <sz val="8"/>
      <color theme="9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color rgb="FFFDE9D9"/>
      <name val="Times New Roman"/>
      <family val="1"/>
    </font>
    <font>
      <b/>
      <sz val="14"/>
      <color rgb="FFFDE9D9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sz val="1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6C09"/>
        <bgColor rgb="FFE36C09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69" fillId="0" borderId="0" applyFont="0" applyFill="0" applyBorder="0" applyAlignment="0" applyProtection="0"/>
  </cellStyleXfs>
  <cellXfs count="737">
    <xf numFmtId="0" fontId="0" fillId="0" borderId="0" xfId="0"/>
    <xf numFmtId="0" fontId="0" fillId="0" borderId="0" xfId="0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0" fontId="0" fillId="0" borderId="0" xfId="0" applyProtection="1"/>
    <xf numFmtId="0" fontId="0" fillId="3" borderId="0" xfId="0" applyFill="1" applyProtection="1">
      <protection hidden="1"/>
    </xf>
    <xf numFmtId="0" fontId="0" fillId="0" borderId="0" xfId="0" applyProtection="1">
      <protection hidden="1"/>
    </xf>
    <xf numFmtId="0" fontId="8" fillId="3" borderId="0" xfId="1" applyFont="1" applyFill="1" applyAlignment="1" applyProtection="1">
      <alignment horizontal="center" vertical="center"/>
      <protection hidden="1"/>
    </xf>
    <xf numFmtId="0" fontId="0" fillId="3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0" fillId="0" borderId="0" xfId="0" applyFill="1" applyBorder="1" applyProtection="1">
      <protection hidden="1"/>
    </xf>
    <xf numFmtId="0" fontId="7" fillId="0" borderId="0" xfId="1" applyFont="1" applyAlignment="1" applyProtection="1"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4" fillId="3" borderId="0" xfId="0" applyFont="1" applyFill="1" applyProtection="1">
      <protection hidden="1"/>
    </xf>
    <xf numFmtId="0" fontId="9" fillId="3" borderId="0" xfId="0" applyFont="1" applyFill="1" applyProtection="1">
      <protection hidden="1"/>
    </xf>
    <xf numFmtId="0" fontId="4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0" fillId="0" borderId="16" xfId="0" applyFont="1" applyBorder="1" applyProtection="1">
      <protection hidden="1"/>
    </xf>
    <xf numFmtId="0" fontId="10" fillId="0" borderId="17" xfId="0" applyFont="1" applyBorder="1" applyProtection="1">
      <protection hidden="1"/>
    </xf>
    <xf numFmtId="0" fontId="10" fillId="0" borderId="18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0" fillId="0" borderId="0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15" fillId="0" borderId="0" xfId="0" applyFont="1" applyBorder="1" applyAlignment="1" applyProtection="1">
      <protection hidden="1"/>
    </xf>
    <xf numFmtId="0" fontId="10" fillId="0" borderId="34" xfId="0" applyFont="1" applyBorder="1" applyProtection="1">
      <protection hidden="1"/>
    </xf>
    <xf numFmtId="0" fontId="10" fillId="0" borderId="11" xfId="0" applyFont="1" applyBorder="1" applyProtection="1">
      <protection hidden="1"/>
    </xf>
    <xf numFmtId="0" fontId="10" fillId="0" borderId="11" xfId="0" applyFont="1" applyBorder="1" applyAlignment="1" applyProtection="1">
      <protection hidden="1"/>
    </xf>
    <xf numFmtId="0" fontId="10" fillId="0" borderId="36" xfId="0" applyFont="1" applyBorder="1" applyProtection="1">
      <protection hidden="1"/>
    </xf>
    <xf numFmtId="0" fontId="10" fillId="0" borderId="44" xfId="0" applyFont="1" applyBorder="1" applyProtection="1">
      <protection hidden="1"/>
    </xf>
    <xf numFmtId="0" fontId="10" fillId="0" borderId="37" xfId="0" applyFont="1" applyBorder="1" applyProtection="1">
      <protection hidden="1"/>
    </xf>
    <xf numFmtId="0" fontId="10" fillId="0" borderId="45" xfId="0" applyFont="1" applyBorder="1" applyProtection="1">
      <protection hidden="1"/>
    </xf>
    <xf numFmtId="0" fontId="10" fillId="0" borderId="0" xfId="0" applyFont="1" applyProtection="1">
      <protection locked="0"/>
    </xf>
    <xf numFmtId="0" fontId="13" fillId="0" borderId="19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23" fillId="3" borderId="2" xfId="0" applyFont="1" applyFill="1" applyBorder="1" applyAlignment="1" applyProtection="1">
      <alignment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Protection="1">
      <protection hidden="1"/>
    </xf>
    <xf numFmtId="0" fontId="36" fillId="3" borderId="0" xfId="1" applyFont="1" applyFill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locked="0"/>
    </xf>
    <xf numFmtId="0" fontId="14" fillId="6" borderId="2" xfId="0" applyFont="1" applyFill="1" applyBorder="1" applyAlignment="1" applyProtection="1">
      <alignment horizontal="center" vertical="center"/>
      <protection locked="0"/>
    </xf>
    <xf numFmtId="164" fontId="14" fillId="6" borderId="2" xfId="0" applyNumberFormat="1" applyFont="1" applyFill="1" applyBorder="1" applyAlignment="1" applyProtection="1">
      <alignment horizontal="center" vertical="center"/>
      <protection locked="0"/>
    </xf>
    <xf numFmtId="0" fontId="38" fillId="3" borderId="0" xfId="0" applyFont="1" applyFill="1" applyBorder="1" applyAlignment="1" applyProtection="1">
      <protection hidden="1"/>
    </xf>
    <xf numFmtId="0" fontId="38" fillId="3" borderId="0" xfId="0" applyFont="1" applyFill="1" applyBorder="1" applyAlignment="1" applyProtection="1">
      <alignment horizontal="right"/>
      <protection hidden="1"/>
    </xf>
    <xf numFmtId="0" fontId="38" fillId="3" borderId="37" xfId="0" applyFont="1" applyFill="1" applyBorder="1" applyAlignment="1" applyProtection="1">
      <protection hidden="1"/>
    </xf>
    <xf numFmtId="0" fontId="10" fillId="3" borderId="0" xfId="0" applyFont="1" applyFill="1" applyProtection="1">
      <protection hidden="1"/>
    </xf>
    <xf numFmtId="0" fontId="39" fillId="6" borderId="3" xfId="0" applyFont="1" applyFill="1" applyBorder="1" applyAlignment="1" applyProtection="1">
      <alignment horizontal="center" vertical="center" wrapText="1"/>
      <protection hidden="1"/>
    </xf>
    <xf numFmtId="0" fontId="39" fillId="6" borderId="4" xfId="0" applyFont="1" applyFill="1" applyBorder="1" applyAlignment="1" applyProtection="1">
      <alignment horizontal="center" vertical="center" wrapText="1"/>
      <protection hidden="1"/>
    </xf>
    <xf numFmtId="0" fontId="39" fillId="6" borderId="5" xfId="0" applyFont="1" applyFill="1" applyBorder="1" applyAlignment="1" applyProtection="1">
      <alignment horizontal="center" vertical="center" wrapText="1"/>
      <protection hidden="1"/>
    </xf>
    <xf numFmtId="0" fontId="39" fillId="6" borderId="2" xfId="0" applyFont="1" applyFill="1" applyBorder="1" applyAlignment="1" applyProtection="1">
      <alignment horizontal="center" vertical="center" wrapText="1"/>
      <protection hidden="1"/>
    </xf>
    <xf numFmtId="0" fontId="39" fillId="6" borderId="25" xfId="0" applyFont="1" applyFill="1" applyBorder="1" applyAlignment="1" applyProtection="1">
      <alignment horizontal="center" vertical="center" wrapText="1"/>
      <protection hidden="1"/>
    </xf>
    <xf numFmtId="0" fontId="17" fillId="6" borderId="25" xfId="0" applyFont="1" applyFill="1" applyBorder="1" applyAlignment="1" applyProtection="1">
      <alignment horizontal="center" vertical="center" textRotation="90"/>
      <protection hidden="1"/>
    </xf>
    <xf numFmtId="0" fontId="40" fillId="6" borderId="5" xfId="0" applyFont="1" applyFill="1" applyBorder="1" applyAlignment="1" applyProtection="1">
      <alignment horizontal="center" vertical="center"/>
      <protection hidden="1"/>
    </xf>
    <xf numFmtId="0" fontId="40" fillId="6" borderId="2" xfId="0" applyFont="1" applyFill="1" applyBorder="1" applyAlignment="1" applyProtection="1">
      <alignment horizontal="center" vertical="center"/>
      <protection hidden="1"/>
    </xf>
    <xf numFmtId="0" fontId="40" fillId="6" borderId="25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Protection="1">
      <protection hidden="1"/>
    </xf>
    <xf numFmtId="0" fontId="17" fillId="6" borderId="5" xfId="0" applyFont="1" applyFill="1" applyBorder="1" applyAlignment="1" applyProtection="1">
      <alignment horizontal="center" vertical="center"/>
      <protection hidden="1"/>
    </xf>
    <xf numFmtId="0" fontId="17" fillId="6" borderId="2" xfId="0" applyFont="1" applyFill="1" applyBorder="1" applyAlignment="1" applyProtection="1">
      <alignment horizontal="center" vertical="center"/>
      <protection hidden="1"/>
    </xf>
    <xf numFmtId="0" fontId="15" fillId="6" borderId="25" xfId="0" applyFont="1" applyFill="1" applyBorder="1" applyAlignment="1" applyProtection="1">
      <alignment horizontal="center" vertical="center"/>
      <protection hidden="1"/>
    </xf>
    <xf numFmtId="0" fontId="15" fillId="6" borderId="5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5" fillId="6" borderId="25" xfId="0" applyFont="1" applyFill="1" applyBorder="1" applyAlignment="1" applyProtection="1">
      <alignment horizontal="center" vertical="center"/>
      <protection locked="0"/>
    </xf>
    <xf numFmtId="0" fontId="17" fillId="6" borderId="9" xfId="0" applyFont="1" applyFill="1" applyBorder="1" applyAlignment="1" applyProtection="1">
      <alignment horizontal="center" vertical="center"/>
      <protection hidden="1"/>
    </xf>
    <xf numFmtId="0" fontId="17" fillId="6" borderId="10" xfId="0" applyFont="1" applyFill="1" applyBorder="1" applyAlignment="1" applyProtection="1">
      <alignment horizontal="center" vertical="center"/>
      <protection hidden="1"/>
    </xf>
    <xf numFmtId="0" fontId="15" fillId="6" borderId="27" xfId="0" applyFont="1" applyFill="1" applyBorder="1" applyAlignment="1" applyProtection="1">
      <alignment horizontal="center" vertical="center"/>
      <protection hidden="1"/>
    </xf>
    <xf numFmtId="0" fontId="15" fillId="6" borderId="9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center" vertical="center"/>
      <protection locked="0"/>
    </xf>
    <xf numFmtId="0" fontId="15" fillId="6" borderId="27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protection hidden="1"/>
    </xf>
    <xf numFmtId="0" fontId="41" fillId="3" borderId="0" xfId="0" applyFont="1" applyFill="1" applyBorder="1" applyAlignment="1" applyProtection="1">
      <alignment horizontal="right"/>
      <protection hidden="1"/>
    </xf>
    <xf numFmtId="0" fontId="41" fillId="3" borderId="0" xfId="0" applyFont="1" applyFill="1" applyBorder="1" applyAlignment="1" applyProtection="1">
      <protection hidden="1"/>
    </xf>
    <xf numFmtId="0" fontId="13" fillId="6" borderId="2" xfId="0" applyFont="1" applyFill="1" applyBorder="1" applyAlignment="1" applyProtection="1">
      <alignment horizontal="center" vertical="center"/>
      <protection hidden="1"/>
    </xf>
    <xf numFmtId="0" fontId="24" fillId="3" borderId="0" xfId="0" applyFont="1" applyFill="1" applyBorder="1" applyAlignment="1" applyProtection="1">
      <protection hidden="1"/>
    </xf>
    <xf numFmtId="0" fontId="46" fillId="3" borderId="0" xfId="1" applyFont="1" applyFill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24" fillId="3" borderId="37" xfId="0" applyFont="1" applyFill="1" applyBorder="1" applyAlignment="1" applyProtection="1">
      <protection hidden="1"/>
    </xf>
    <xf numFmtId="0" fontId="47" fillId="6" borderId="5" xfId="0" applyFont="1" applyFill="1" applyBorder="1" applyAlignment="1" applyProtection="1">
      <alignment horizontal="center" vertical="center"/>
      <protection hidden="1"/>
    </xf>
    <xf numFmtId="0" fontId="47" fillId="6" borderId="2" xfId="0" applyFont="1" applyFill="1" applyBorder="1" applyAlignment="1" applyProtection="1">
      <alignment horizontal="center" vertical="center"/>
      <protection hidden="1"/>
    </xf>
    <xf numFmtId="0" fontId="47" fillId="6" borderId="6" xfId="0" applyFont="1" applyFill="1" applyBorder="1" applyAlignment="1" applyProtection="1">
      <alignment horizontal="center" vertical="center"/>
      <protection hidden="1"/>
    </xf>
    <xf numFmtId="0" fontId="31" fillId="6" borderId="5" xfId="0" applyFont="1" applyFill="1" applyBorder="1" applyAlignment="1" applyProtection="1">
      <alignment horizontal="center" vertical="center"/>
      <protection locked="0"/>
    </xf>
    <xf numFmtId="0" fontId="31" fillId="6" borderId="2" xfId="0" applyFont="1" applyFill="1" applyBorder="1" applyAlignment="1" applyProtection="1">
      <alignment horizontal="center" vertical="center"/>
      <protection locked="0"/>
    </xf>
    <xf numFmtId="0" fontId="31" fillId="6" borderId="25" xfId="0" applyFont="1" applyFill="1" applyBorder="1" applyAlignment="1" applyProtection="1">
      <alignment horizontal="center" vertical="center"/>
      <protection locked="0"/>
    </xf>
    <xf numFmtId="0" fontId="31" fillId="6" borderId="41" xfId="0" applyFont="1" applyFill="1" applyBorder="1" applyAlignment="1" applyProtection="1">
      <alignment horizontal="center" vertical="center"/>
      <protection locked="0"/>
    </xf>
    <xf numFmtId="0" fontId="47" fillId="6" borderId="9" xfId="0" applyFont="1" applyFill="1" applyBorder="1" applyAlignment="1" applyProtection="1">
      <alignment horizontal="center" vertical="center"/>
      <protection hidden="1"/>
    </xf>
    <xf numFmtId="0" fontId="47" fillId="6" borderId="10" xfId="0" applyFont="1" applyFill="1" applyBorder="1" applyAlignment="1" applyProtection="1">
      <alignment horizontal="center" vertical="center"/>
      <protection hidden="1"/>
    </xf>
    <xf numFmtId="0" fontId="47" fillId="6" borderId="15" xfId="0" applyFont="1" applyFill="1" applyBorder="1" applyAlignment="1" applyProtection="1">
      <alignment horizontal="center" vertical="center"/>
      <protection hidden="1"/>
    </xf>
    <xf numFmtId="0" fontId="31" fillId="6" borderId="9" xfId="0" applyFont="1" applyFill="1" applyBorder="1" applyAlignment="1" applyProtection="1">
      <alignment horizontal="center" vertical="center"/>
      <protection locked="0"/>
    </xf>
    <xf numFmtId="0" fontId="31" fillId="6" borderId="10" xfId="0" applyFont="1" applyFill="1" applyBorder="1" applyAlignment="1" applyProtection="1">
      <alignment horizontal="center" vertical="center"/>
      <protection locked="0"/>
    </xf>
    <xf numFmtId="0" fontId="31" fillId="6" borderId="27" xfId="0" applyFont="1" applyFill="1" applyBorder="1" applyAlignment="1" applyProtection="1">
      <alignment horizontal="center" vertical="center"/>
      <protection locked="0"/>
    </xf>
    <xf numFmtId="0" fontId="31" fillId="6" borderId="43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31" fillId="6" borderId="25" xfId="0" applyFont="1" applyFill="1" applyBorder="1" applyAlignment="1" applyProtection="1">
      <alignment horizontal="center" vertical="center"/>
      <protection hidden="1"/>
    </xf>
    <xf numFmtId="0" fontId="13" fillId="0" borderId="5" xfId="0" applyFont="1" applyFill="1" applyBorder="1" applyAlignment="1" applyProtection="1">
      <alignment horizontal="center" vertical="center"/>
      <protection hidden="1"/>
    </xf>
    <xf numFmtId="0" fontId="13" fillId="0" borderId="2" xfId="0" applyFont="1" applyFill="1" applyBorder="1" applyAlignment="1" applyProtection="1">
      <alignment horizontal="center" vertical="center"/>
      <protection hidden="1"/>
    </xf>
    <xf numFmtId="0" fontId="17" fillId="0" borderId="2" xfId="0" applyFont="1" applyFill="1" applyBorder="1" applyAlignment="1" applyProtection="1">
      <alignment horizontal="center" vertical="center"/>
      <protection hidden="1"/>
    </xf>
    <xf numFmtId="0" fontId="17" fillId="0" borderId="25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hidden="1"/>
    </xf>
    <xf numFmtId="0" fontId="15" fillId="0" borderId="2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Fill="1" applyBorder="1" applyAlignment="1" applyProtection="1">
      <alignment horizontal="center" vertical="center"/>
      <protection locked="0"/>
    </xf>
    <xf numFmtId="0" fontId="15" fillId="0" borderId="27" xfId="0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locked="0"/>
    </xf>
    <xf numFmtId="0" fontId="46" fillId="3" borderId="0" xfId="1" applyFont="1" applyFill="1" applyBorder="1" applyAlignment="1" applyProtection="1">
      <alignment horizontal="center" vertical="center"/>
      <protection hidden="1"/>
    </xf>
    <xf numFmtId="0" fontId="42" fillId="3" borderId="37" xfId="0" applyFont="1" applyFill="1" applyBorder="1" applyAlignment="1" applyProtection="1"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42" fillId="3" borderId="0" xfId="0" applyFont="1" applyFill="1" applyBorder="1" applyAlignment="1" applyProtection="1">
      <protection hidden="1"/>
    </xf>
    <xf numFmtId="0" fontId="48" fillId="6" borderId="2" xfId="0" applyFont="1" applyFill="1" applyBorder="1" applyAlignment="1" applyProtection="1">
      <alignment horizontal="center" vertical="center"/>
      <protection hidden="1"/>
    </xf>
    <xf numFmtId="0" fontId="45" fillId="6" borderId="2" xfId="0" applyFont="1" applyFill="1" applyBorder="1" applyAlignment="1" applyProtection="1">
      <alignment horizontal="center" wrapText="1"/>
      <protection locked="0"/>
    </xf>
    <xf numFmtId="0" fontId="31" fillId="6" borderId="2" xfId="0" applyFont="1" applyFill="1" applyBorder="1" applyAlignment="1" applyProtection="1">
      <alignment horizontal="center"/>
      <protection locked="0"/>
    </xf>
    <xf numFmtId="0" fontId="31" fillId="6" borderId="10" xfId="0" applyFont="1" applyFill="1" applyBorder="1" applyAlignment="1" applyProtection="1">
      <alignment horizontal="center"/>
      <protection locked="0"/>
    </xf>
    <xf numFmtId="0" fontId="15" fillId="0" borderId="11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1" fillId="6" borderId="5" xfId="0" applyFont="1" applyFill="1" applyBorder="1" applyAlignment="1" applyProtection="1">
      <alignment horizontal="center" vertical="center"/>
      <protection hidden="1"/>
    </xf>
    <xf numFmtId="0" fontId="11" fillId="6" borderId="2" xfId="0" applyFont="1" applyFill="1" applyBorder="1" applyAlignment="1" applyProtection="1">
      <alignment horizontal="center" vertical="center"/>
      <protection hidden="1"/>
    </xf>
    <xf numFmtId="0" fontId="52" fillId="6" borderId="5" xfId="0" applyFont="1" applyFill="1" applyBorder="1" applyAlignment="1" applyProtection="1">
      <alignment horizontal="center" vertical="center"/>
      <protection hidden="1"/>
    </xf>
    <xf numFmtId="0" fontId="52" fillId="6" borderId="9" xfId="0" applyFont="1" applyFill="1" applyBorder="1" applyAlignment="1" applyProtection="1">
      <alignment horizontal="center" vertical="center"/>
      <protection hidden="1"/>
    </xf>
    <xf numFmtId="0" fontId="53" fillId="3" borderId="0" xfId="1" applyFont="1" applyFill="1" applyAlignment="1" applyProtection="1">
      <alignment horizontal="center" vertical="center"/>
      <protection hidden="1"/>
    </xf>
    <xf numFmtId="0" fontId="10" fillId="3" borderId="0" xfId="0" applyFont="1" applyFill="1" applyProtection="1">
      <protection locked="0"/>
    </xf>
    <xf numFmtId="0" fontId="44" fillId="3" borderId="0" xfId="0" applyFont="1" applyFill="1" applyAlignment="1" applyProtection="1">
      <alignment vertical="center" wrapText="1"/>
      <protection hidden="1"/>
    </xf>
    <xf numFmtId="0" fontId="44" fillId="3" borderId="0" xfId="0" applyFont="1" applyFill="1" applyAlignment="1" applyProtection="1">
      <alignment vertical="center" wrapText="1"/>
      <protection locked="0"/>
    </xf>
    <xf numFmtId="0" fontId="52" fillId="6" borderId="3" xfId="0" applyFont="1" applyFill="1" applyBorder="1" applyAlignment="1" applyProtection="1">
      <alignment horizontal="center" vertical="center"/>
      <protection hidden="1"/>
    </xf>
    <xf numFmtId="0" fontId="11" fillId="6" borderId="4" xfId="0" applyFont="1" applyFill="1" applyBorder="1" applyAlignment="1" applyProtection="1">
      <alignment horizontal="center" vertical="center"/>
      <protection hidden="1"/>
    </xf>
    <xf numFmtId="0" fontId="52" fillId="3" borderId="0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11" fillId="6" borderId="10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protection hidden="1"/>
    </xf>
    <xf numFmtId="0" fontId="15" fillId="3" borderId="2" xfId="0" applyFont="1" applyFill="1" applyBorder="1" applyAlignment="1" applyProtection="1">
      <alignment horizontal="left" vertical="center" wrapText="1"/>
      <protection hidden="1"/>
    </xf>
    <xf numFmtId="0" fontId="13" fillId="3" borderId="2" xfId="0" applyFont="1" applyFill="1" applyBorder="1" applyAlignment="1" applyProtection="1">
      <alignment horizontal="center" vertical="center"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1" fontId="14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3" borderId="47" xfId="0" applyFont="1" applyFill="1" applyBorder="1" applyAlignment="1" applyProtection="1">
      <alignment horizontal="center" vertical="center"/>
      <protection hidden="1"/>
    </xf>
    <xf numFmtId="0" fontId="24" fillId="3" borderId="2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Protection="1">
      <protection hidden="1"/>
    </xf>
    <xf numFmtId="0" fontId="14" fillId="6" borderId="2" xfId="0" applyFont="1" applyFill="1" applyBorder="1" applyProtection="1">
      <protection hidden="1"/>
    </xf>
    <xf numFmtId="0" fontId="16" fillId="7" borderId="2" xfId="0" applyFont="1" applyFill="1" applyBorder="1" applyAlignment="1" applyProtection="1">
      <alignment horizontal="center" vertical="center" textRotation="90" wrapText="1"/>
      <protection hidden="1"/>
    </xf>
    <xf numFmtId="0" fontId="16" fillId="6" borderId="2" xfId="0" applyFont="1" applyFill="1" applyBorder="1" applyAlignment="1" applyProtection="1">
      <alignment horizontal="center" vertical="center" textRotation="90" wrapText="1"/>
      <protection hidden="1"/>
    </xf>
    <xf numFmtId="0" fontId="12" fillId="6" borderId="2" xfId="0" applyFont="1" applyFill="1" applyBorder="1" applyAlignment="1" applyProtection="1">
      <alignment horizontal="center" vertical="center" wrapText="1"/>
      <protection hidden="1"/>
    </xf>
    <xf numFmtId="0" fontId="56" fillId="7" borderId="2" xfId="0" applyFont="1" applyFill="1" applyBorder="1" applyAlignment="1" applyProtection="1">
      <alignment horizontal="center" vertical="center" wrapText="1"/>
      <protection hidden="1"/>
    </xf>
    <xf numFmtId="0" fontId="56" fillId="7" borderId="2" xfId="0" applyFont="1" applyFill="1" applyBorder="1" applyAlignment="1" applyProtection="1">
      <alignment horizontal="center" vertical="center"/>
      <protection hidden="1"/>
    </xf>
    <xf numFmtId="0" fontId="57" fillId="7" borderId="2" xfId="0" applyFont="1" applyFill="1" applyBorder="1" applyAlignment="1" applyProtection="1">
      <alignment horizontal="center" vertical="center"/>
      <protection hidden="1"/>
    </xf>
    <xf numFmtId="0" fontId="57" fillId="7" borderId="2" xfId="0" applyFont="1" applyFill="1" applyBorder="1" applyAlignment="1" applyProtection="1">
      <alignment horizontal="center" vertical="center" wrapText="1"/>
      <protection hidden="1"/>
    </xf>
    <xf numFmtId="0" fontId="57" fillId="8" borderId="2" xfId="0" applyFont="1" applyFill="1" applyBorder="1" applyAlignment="1" applyProtection="1">
      <alignment horizontal="center" vertical="center"/>
      <protection hidden="1"/>
    </xf>
    <xf numFmtId="0" fontId="58" fillId="6" borderId="2" xfId="0" applyFont="1" applyFill="1" applyBorder="1" applyProtection="1">
      <protection hidden="1"/>
    </xf>
    <xf numFmtId="0" fontId="58" fillId="6" borderId="2" xfId="0" applyFont="1" applyFill="1" applyBorder="1" applyAlignment="1" applyProtection="1">
      <alignment horizontal="center" vertical="center"/>
      <protection hidden="1"/>
    </xf>
    <xf numFmtId="0" fontId="13" fillId="8" borderId="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hidden="1"/>
    </xf>
    <xf numFmtId="0" fontId="56" fillId="16" borderId="2" xfId="0" applyFont="1" applyFill="1" applyBorder="1" applyAlignment="1" applyProtection="1">
      <alignment horizontal="center" vertical="center" wrapText="1"/>
      <protection hidden="1"/>
    </xf>
    <xf numFmtId="0" fontId="56" fillId="16" borderId="2" xfId="0" applyFont="1" applyFill="1" applyBorder="1" applyAlignment="1" applyProtection="1">
      <alignment horizontal="center" vertical="center"/>
      <protection hidden="1"/>
    </xf>
    <xf numFmtId="0" fontId="57" fillId="16" borderId="2" xfId="0" applyFont="1" applyFill="1" applyBorder="1" applyAlignment="1" applyProtection="1">
      <alignment horizontal="center" vertical="center"/>
      <protection hidden="1"/>
    </xf>
    <xf numFmtId="0" fontId="57" fillId="16" borderId="2" xfId="0" applyFont="1" applyFill="1" applyBorder="1" applyAlignment="1" applyProtection="1">
      <alignment horizontal="center" vertical="center" wrapText="1"/>
      <protection hidden="1"/>
    </xf>
    <xf numFmtId="0" fontId="59" fillId="6" borderId="2" xfId="0" applyFont="1" applyFill="1" applyBorder="1" applyAlignment="1" applyProtection="1">
      <alignment horizontal="center" vertical="center"/>
      <protection hidden="1"/>
    </xf>
    <xf numFmtId="164" fontId="14" fillId="6" borderId="2" xfId="0" applyNumberFormat="1" applyFont="1" applyFill="1" applyBorder="1" applyAlignment="1" applyProtection="1">
      <alignment horizontal="center" vertical="center"/>
      <protection hidden="1"/>
    </xf>
    <xf numFmtId="0" fontId="10" fillId="14" borderId="2" xfId="0" applyFont="1" applyFill="1" applyBorder="1" applyProtection="1">
      <protection hidden="1"/>
    </xf>
    <xf numFmtId="0" fontId="10" fillId="14" borderId="2" xfId="0" applyFont="1" applyFill="1" applyBorder="1" applyAlignment="1" applyProtection="1">
      <protection hidden="1"/>
    </xf>
    <xf numFmtId="0" fontId="39" fillId="14" borderId="2" xfId="0" applyFont="1" applyFill="1" applyBorder="1" applyAlignment="1" applyProtection="1">
      <alignment horizontal="center" vertical="center"/>
      <protection hidden="1"/>
    </xf>
    <xf numFmtId="0" fontId="14" fillId="10" borderId="2" xfId="0" applyFont="1" applyFill="1" applyBorder="1" applyAlignment="1" applyProtection="1">
      <alignment horizontal="center" vertical="center"/>
      <protection hidden="1"/>
    </xf>
    <xf numFmtId="0" fontId="10" fillId="14" borderId="2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alignment horizontal="center"/>
      <protection hidden="1"/>
    </xf>
    <xf numFmtId="0" fontId="57" fillId="8" borderId="2" xfId="0" applyFont="1" applyFill="1" applyBorder="1" applyAlignment="1" applyProtection="1">
      <alignment horizontal="center"/>
      <protection hidden="1"/>
    </xf>
    <xf numFmtId="2" fontId="10" fillId="3" borderId="0" xfId="0" applyNumberFormat="1" applyFont="1" applyFill="1" applyBorder="1" applyProtection="1">
      <protection hidden="1"/>
    </xf>
    <xf numFmtId="2" fontId="57" fillId="8" borderId="2" xfId="0" applyNumberFormat="1" applyFont="1" applyFill="1" applyBorder="1" applyAlignment="1" applyProtection="1">
      <alignment horizontal="center" vertical="center"/>
      <protection hidden="1"/>
    </xf>
    <xf numFmtId="2" fontId="10" fillId="3" borderId="0" xfId="0" applyNumberFormat="1" applyFont="1" applyFill="1" applyBorder="1" applyAlignment="1" applyProtection="1">
      <protection hidden="1"/>
    </xf>
    <xf numFmtId="0" fontId="10" fillId="3" borderId="0" xfId="0" applyFont="1" applyFill="1" applyBorder="1" applyAlignment="1" applyProtection="1">
      <alignment wrapText="1"/>
      <protection hidden="1"/>
    </xf>
    <xf numFmtId="0" fontId="14" fillId="15" borderId="2" xfId="0" applyFont="1" applyFill="1" applyBorder="1" applyAlignment="1" applyProtection="1">
      <alignment horizontal="center" vertical="center" wrapText="1"/>
      <protection hidden="1"/>
    </xf>
    <xf numFmtId="0" fontId="14" fillId="15" borderId="2" xfId="0" applyFont="1" applyFill="1" applyBorder="1" applyAlignment="1" applyProtection="1">
      <alignment horizontal="center" vertical="center"/>
      <protection hidden="1"/>
    </xf>
    <xf numFmtId="164" fontId="14" fillId="15" borderId="2" xfId="0" applyNumberFormat="1" applyFont="1" applyFill="1" applyBorder="1" applyAlignment="1" applyProtection="1">
      <alignment horizontal="center" vertical="center"/>
      <protection hidden="1"/>
    </xf>
    <xf numFmtId="1" fontId="14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58" fillId="6" borderId="2" xfId="0" applyFont="1" applyFill="1" applyBorder="1" applyAlignment="1" applyProtection="1">
      <alignment horizontal="center"/>
      <protection hidden="1"/>
    </xf>
    <xf numFmtId="0" fontId="14" fillId="15" borderId="2" xfId="0" applyFont="1" applyFill="1" applyBorder="1" applyAlignment="1" applyProtection="1">
      <alignment horizontal="center"/>
      <protection hidden="1"/>
    </xf>
    <xf numFmtId="0" fontId="14" fillId="15" borderId="5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6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Protection="1">
      <protection hidden="1"/>
    </xf>
    <xf numFmtId="0" fontId="10" fillId="0" borderId="0" xfId="0" applyFont="1" applyFill="1" applyBorder="1" applyAlignment="1" applyProtection="1">
      <protection hidden="1"/>
    </xf>
    <xf numFmtId="0" fontId="10" fillId="0" borderId="0" xfId="0" applyFont="1" applyFill="1" applyBorder="1" applyAlignment="1" applyProtection="1">
      <alignment wrapText="1"/>
      <protection hidden="1"/>
    </xf>
    <xf numFmtId="2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42" fillId="6" borderId="7" xfId="0" applyFont="1" applyFill="1" applyBorder="1" applyAlignment="1" applyProtection="1">
      <alignment vertical="center" wrapText="1"/>
      <protection hidden="1"/>
    </xf>
    <xf numFmtId="0" fontId="55" fillId="6" borderId="55" xfId="0" applyFont="1" applyFill="1" applyBorder="1" applyAlignment="1" applyProtection="1">
      <alignment horizontal="center" vertical="center" wrapText="1"/>
      <protection locked="0"/>
    </xf>
    <xf numFmtId="0" fontId="42" fillId="6" borderId="41" xfId="0" applyFont="1" applyFill="1" applyBorder="1" applyAlignment="1" applyProtection="1">
      <alignment vertical="center" wrapText="1"/>
      <protection hidden="1"/>
    </xf>
    <xf numFmtId="0" fontId="13" fillId="15" borderId="52" xfId="0" applyFont="1" applyFill="1" applyBorder="1" applyAlignment="1" applyProtection="1">
      <alignment horizontal="center" vertical="center"/>
      <protection hidden="1"/>
    </xf>
    <xf numFmtId="0" fontId="61" fillId="15" borderId="52" xfId="0" applyFont="1" applyFill="1" applyBorder="1" applyAlignment="1" applyProtection="1">
      <alignment horizontal="center" vertical="center"/>
      <protection hidden="1"/>
    </xf>
    <xf numFmtId="0" fontId="13" fillId="15" borderId="52" xfId="0" applyFont="1" applyFill="1" applyBorder="1" applyAlignment="1" applyProtection="1">
      <alignment horizontal="center" vertical="center" wrapText="1"/>
      <protection hidden="1"/>
    </xf>
    <xf numFmtId="2" fontId="13" fillId="15" borderId="52" xfId="0" applyNumberFormat="1" applyFont="1" applyFill="1" applyBorder="1" applyAlignment="1" applyProtection="1">
      <alignment horizontal="center" vertical="center"/>
      <protection hidden="1"/>
    </xf>
    <xf numFmtId="0" fontId="57" fillId="7" borderId="47" xfId="0" applyFont="1" applyFill="1" applyBorder="1" applyAlignment="1" applyProtection="1">
      <alignment horizontal="center" vertical="center"/>
      <protection hidden="1"/>
    </xf>
    <xf numFmtId="0" fontId="57" fillId="16" borderId="47" xfId="0" applyFont="1" applyFill="1" applyBorder="1" applyAlignment="1" applyProtection="1">
      <alignment horizontal="center" vertical="center"/>
      <protection hidden="1"/>
    </xf>
    <xf numFmtId="0" fontId="56" fillId="16" borderId="47" xfId="0" applyFont="1" applyFill="1" applyBorder="1" applyAlignment="1" applyProtection="1">
      <alignment horizontal="center" vertical="center"/>
      <protection hidden="1"/>
    </xf>
    <xf numFmtId="0" fontId="57" fillId="7" borderId="47" xfId="0" applyFont="1" applyFill="1" applyBorder="1" applyAlignment="1" applyProtection="1">
      <alignment horizontal="center" vertical="center" wrapText="1"/>
      <protection hidden="1"/>
    </xf>
    <xf numFmtId="0" fontId="57" fillId="8" borderId="47" xfId="0" applyFont="1" applyFill="1" applyBorder="1" applyAlignment="1" applyProtection="1">
      <alignment horizontal="center" vertical="center"/>
      <protection hidden="1"/>
    </xf>
    <xf numFmtId="0" fontId="57" fillId="8" borderId="47" xfId="0" applyFont="1" applyFill="1" applyBorder="1" applyAlignment="1" applyProtection="1">
      <alignment horizontal="center" vertical="center" wrapText="1"/>
      <protection hidden="1"/>
    </xf>
    <xf numFmtId="0" fontId="14" fillId="6" borderId="41" xfId="0" applyFont="1" applyFill="1" applyBorder="1" applyAlignment="1" applyProtection="1">
      <alignment horizontal="center"/>
      <protection hidden="1"/>
    </xf>
    <xf numFmtId="0" fontId="14" fillId="6" borderId="52" xfId="0" applyFont="1" applyFill="1" applyBorder="1" applyAlignment="1" applyProtection="1">
      <alignment horizontal="center" vertical="center"/>
      <protection hidden="1"/>
    </xf>
    <xf numFmtId="164" fontId="14" fillId="6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52" xfId="0" applyFont="1" applyFill="1" applyBorder="1" applyAlignment="1" applyProtection="1">
      <alignment horizontal="center" vertical="center" wrapText="1"/>
      <protection hidden="1"/>
    </xf>
    <xf numFmtId="0" fontId="57" fillId="7" borderId="52" xfId="0" applyFont="1" applyFill="1" applyBorder="1" applyAlignment="1" applyProtection="1">
      <alignment horizontal="center" vertical="center"/>
      <protection hidden="1"/>
    </xf>
    <xf numFmtId="0" fontId="57" fillId="16" borderId="52" xfId="0" applyFont="1" applyFill="1" applyBorder="1" applyAlignment="1" applyProtection="1">
      <alignment horizontal="center" vertical="center"/>
      <protection hidden="1"/>
    </xf>
    <xf numFmtId="0" fontId="56" fillId="16" borderId="52" xfId="0" applyFont="1" applyFill="1" applyBorder="1" applyAlignment="1" applyProtection="1">
      <alignment horizontal="center" vertical="center"/>
      <protection hidden="1"/>
    </xf>
    <xf numFmtId="0" fontId="57" fillId="7" borderId="52" xfId="0" applyFont="1" applyFill="1" applyBorder="1" applyAlignment="1" applyProtection="1">
      <alignment horizontal="center" vertical="center" wrapText="1"/>
      <protection hidden="1"/>
    </xf>
    <xf numFmtId="0" fontId="57" fillId="8" borderId="52" xfId="0" applyFont="1" applyFill="1" applyBorder="1" applyAlignment="1" applyProtection="1">
      <alignment horizontal="center" vertical="center"/>
      <protection hidden="1"/>
    </xf>
    <xf numFmtId="2" fontId="57" fillId="8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/>
      <protection hidden="1"/>
    </xf>
    <xf numFmtId="164" fontId="14" fillId="6" borderId="47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 wrapText="1"/>
      <protection hidden="1"/>
    </xf>
    <xf numFmtId="2" fontId="57" fillId="8" borderId="47" xfId="0" applyNumberFormat="1" applyFont="1" applyFill="1" applyBorder="1" applyAlignment="1" applyProtection="1">
      <alignment horizontal="center" vertical="center"/>
      <protection hidden="1"/>
    </xf>
    <xf numFmtId="0" fontId="54" fillId="6" borderId="55" xfId="0" applyFont="1" applyFill="1" applyBorder="1" applyAlignment="1" applyProtection="1">
      <alignment horizontal="center" vertical="center" wrapText="1"/>
      <protection locked="0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57" fillId="8" borderId="47" xfId="0" applyFont="1" applyFill="1" applyBorder="1" applyAlignment="1" applyProtection="1">
      <alignment horizontal="center" vertical="center" textRotation="90" wrapText="1"/>
      <protection hidden="1"/>
    </xf>
    <xf numFmtId="0" fontId="16" fillId="7" borderId="41" xfId="0" applyFont="1" applyFill="1" applyBorder="1" applyAlignment="1" applyProtection="1">
      <alignment horizontal="center" vertical="center" textRotation="90" wrapText="1"/>
      <protection hidden="1"/>
    </xf>
    <xf numFmtId="0" fontId="59" fillId="6" borderId="47" xfId="0" applyFont="1" applyFill="1" applyBorder="1" applyAlignment="1" applyProtection="1">
      <alignment horizontal="center" vertical="center"/>
      <protection hidden="1"/>
    </xf>
    <xf numFmtId="0" fontId="16" fillId="6" borderId="47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61" fillId="7" borderId="2" xfId="0" applyFont="1" applyFill="1" applyBorder="1" applyAlignment="1" applyProtection="1">
      <alignment horizontal="center" vertical="center"/>
      <protection hidden="1"/>
    </xf>
    <xf numFmtId="0" fontId="64" fillId="7" borderId="2" xfId="0" applyFont="1" applyFill="1" applyBorder="1" applyAlignment="1" applyProtection="1">
      <alignment horizontal="center" vertical="center"/>
      <protection hidden="1"/>
    </xf>
    <xf numFmtId="0" fontId="64" fillId="7" borderId="2" xfId="0" applyFont="1" applyFill="1" applyBorder="1" applyAlignment="1" applyProtection="1">
      <alignment horizontal="center" vertical="center" wrapText="1"/>
      <protection hidden="1"/>
    </xf>
    <xf numFmtId="0" fontId="64" fillId="7" borderId="2" xfId="0" applyFont="1" applyFill="1" applyBorder="1" applyAlignment="1" applyProtection="1">
      <alignment vertical="center"/>
      <protection hidden="1"/>
    </xf>
    <xf numFmtId="0" fontId="47" fillId="7" borderId="2" xfId="0" applyFont="1" applyFill="1" applyBorder="1" applyAlignment="1" applyProtection="1">
      <alignment horizontal="center" vertical="center" wrapText="1"/>
      <protection hidden="1"/>
    </xf>
    <xf numFmtId="0" fontId="13" fillId="3" borderId="0" xfId="0" applyFont="1" applyFill="1" applyBorder="1" applyAlignment="1" applyProtection="1">
      <alignment horizontal="center" vertical="center" wrapText="1"/>
      <protection hidden="1"/>
    </xf>
    <xf numFmtId="0" fontId="13" fillId="15" borderId="47" xfId="0" applyFont="1" applyFill="1" applyBorder="1" applyAlignment="1" applyProtection="1">
      <alignment horizontal="center" vertical="center" wrapText="1"/>
      <protection hidden="1"/>
    </xf>
    <xf numFmtId="0" fontId="57" fillId="6" borderId="47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0" fillId="15" borderId="2" xfId="0" applyFont="1" applyFill="1" applyBorder="1" applyProtection="1">
      <protection hidden="1"/>
    </xf>
    <xf numFmtId="0" fontId="10" fillId="15" borderId="2" xfId="0" applyFont="1" applyFill="1" applyBorder="1" applyAlignment="1" applyProtection="1">
      <protection hidden="1"/>
    </xf>
    <xf numFmtId="0" fontId="49" fillId="6" borderId="2" xfId="0" applyFont="1" applyFill="1" applyBorder="1" applyAlignment="1" applyProtection="1">
      <protection hidden="1"/>
    </xf>
    <xf numFmtId="0" fontId="50" fillId="13" borderId="2" xfId="0" applyFont="1" applyFill="1" applyBorder="1" applyAlignment="1" applyProtection="1">
      <alignment horizontal="center" vertical="center"/>
      <protection hidden="1"/>
    </xf>
    <xf numFmtId="0" fontId="50" fillId="12" borderId="2" xfId="0" applyFont="1" applyFill="1" applyBorder="1" applyAlignment="1" applyProtection="1">
      <alignment horizontal="center" vertical="center"/>
      <protection hidden="1"/>
    </xf>
    <xf numFmtId="0" fontId="50" fillId="15" borderId="0" xfId="0" applyFont="1" applyFill="1" applyBorder="1" applyAlignment="1" applyProtection="1">
      <alignment horizontal="center" vertical="center"/>
      <protection hidden="1"/>
    </xf>
    <xf numFmtId="0" fontId="58" fillId="6" borderId="6" xfId="0" applyFont="1" applyFill="1" applyBorder="1" applyAlignment="1" applyProtection="1">
      <protection hidden="1"/>
    </xf>
    <xf numFmtId="0" fontId="50" fillId="15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0" fillId="12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/>
      <protection hidden="1"/>
    </xf>
    <xf numFmtId="0" fontId="10" fillId="12" borderId="2" xfId="0" applyFont="1" applyFill="1" applyBorder="1" applyAlignment="1" applyProtection="1">
      <alignment horizontal="center"/>
      <protection hidden="1"/>
    </xf>
    <xf numFmtId="0" fontId="10" fillId="15" borderId="2" xfId="0" applyFont="1" applyFill="1" applyBorder="1" applyAlignment="1" applyProtection="1">
      <alignment horizontal="center"/>
      <protection hidden="1"/>
    </xf>
    <xf numFmtId="0" fontId="17" fillId="0" borderId="6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5" fillId="0" borderId="15" xfId="0" applyFont="1" applyFill="1" applyBorder="1" applyAlignment="1" applyProtection="1">
      <alignment horizontal="center" vertical="center"/>
      <protection locked="0"/>
    </xf>
    <xf numFmtId="0" fontId="14" fillId="7" borderId="2" xfId="0" applyFont="1" applyFill="1" applyBorder="1" applyAlignment="1" applyProtection="1">
      <alignment horizontal="center" vertical="center"/>
      <protection hidden="1"/>
    </xf>
    <xf numFmtId="0" fontId="61" fillId="7" borderId="2" xfId="0" applyFont="1" applyFill="1" applyBorder="1" applyAlignment="1" applyProtection="1">
      <alignment horizontal="center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/>
      <protection hidden="1"/>
    </xf>
    <xf numFmtId="0" fontId="10" fillId="6" borderId="2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4" fillId="14" borderId="2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0" borderId="0" xfId="0" applyAlignment="1" applyProtection="1">
      <alignment textRotation="90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" fillId="3" borderId="0" xfId="0" applyFont="1" applyFill="1" applyBorder="1" applyAlignment="1" applyProtection="1">
      <alignment horizontal="center" vertical="center" textRotation="90"/>
      <protection hidden="1"/>
    </xf>
    <xf numFmtId="0" fontId="10" fillId="3" borderId="47" xfId="0" applyFont="1" applyFill="1" applyBorder="1" applyProtection="1">
      <protection hidden="1"/>
    </xf>
    <xf numFmtId="0" fontId="10" fillId="0" borderId="2" xfId="0" applyFont="1" applyFill="1" applyBorder="1" applyProtection="1">
      <protection hidden="1"/>
    </xf>
    <xf numFmtId="0" fontId="45" fillId="0" borderId="5" xfId="0" applyFont="1" applyFill="1" applyBorder="1" applyAlignment="1" applyProtection="1">
      <alignment horizontal="center" vertical="center"/>
      <protection hidden="1"/>
    </xf>
    <xf numFmtId="0" fontId="45" fillId="0" borderId="2" xfId="0" applyFont="1" applyFill="1" applyBorder="1" applyAlignment="1" applyProtection="1">
      <alignment horizontal="center" vertical="center"/>
      <protection hidden="1"/>
    </xf>
    <xf numFmtId="0" fontId="45" fillId="0" borderId="6" xfId="0" applyFont="1" applyFill="1" applyBorder="1" applyAlignment="1" applyProtection="1">
      <alignment horizontal="center" vertical="center"/>
      <protection hidden="1"/>
    </xf>
    <xf numFmtId="0" fontId="45" fillId="0" borderId="25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6" fillId="4" borderId="0" xfId="0" applyFont="1" applyFill="1" applyAlignment="1" applyProtection="1">
      <alignment vertical="center" wrapText="1"/>
      <protection hidden="1"/>
    </xf>
    <xf numFmtId="0" fontId="21" fillId="3" borderId="16" xfId="0" applyFont="1" applyFill="1" applyBorder="1" applyAlignment="1" applyProtection="1">
      <alignment wrapText="1"/>
      <protection hidden="1"/>
    </xf>
    <xf numFmtId="0" fontId="21" fillId="3" borderId="18" xfId="0" applyFont="1" applyFill="1" applyBorder="1" applyAlignment="1" applyProtection="1">
      <alignment wrapText="1"/>
      <protection hidden="1"/>
    </xf>
    <xf numFmtId="0" fontId="0" fillId="0" borderId="0" xfId="0" applyBorder="1" applyProtection="1">
      <protection hidden="1"/>
    </xf>
    <xf numFmtId="0" fontId="25" fillId="3" borderId="2" xfId="0" applyFont="1" applyFill="1" applyBorder="1" applyAlignment="1" applyProtection="1">
      <alignment horizontal="left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locked="0" hidden="1"/>
    </xf>
    <xf numFmtId="0" fontId="32" fillId="3" borderId="2" xfId="1" applyFont="1" applyFill="1" applyBorder="1" applyAlignment="1" applyProtection="1">
      <alignment horizontal="center" vertical="center"/>
      <protection locked="0" hidden="1"/>
    </xf>
    <xf numFmtId="0" fontId="32" fillId="3" borderId="0" xfId="1" applyFont="1" applyFill="1" applyBorder="1" applyAlignment="1" applyProtection="1">
      <alignment horizontal="center" vertical="center"/>
      <protection locked="0" hidden="1"/>
    </xf>
    <xf numFmtId="0" fontId="32" fillId="3" borderId="10" xfId="1" applyFont="1" applyFill="1" applyBorder="1" applyAlignment="1" applyProtection="1">
      <alignment horizontal="center" vertical="center"/>
      <protection locked="0" hidden="1"/>
    </xf>
    <xf numFmtId="0" fontId="68" fillId="3" borderId="0" xfId="0" applyFont="1" applyFill="1" applyBorder="1" applyAlignment="1" applyProtection="1">
      <alignment horizontal="center" vertical="top"/>
      <protection hidden="1"/>
    </xf>
    <xf numFmtId="0" fontId="40" fillId="6" borderId="5" xfId="0" applyFont="1" applyFill="1" applyBorder="1" applyAlignment="1" applyProtection="1">
      <alignment horizontal="center" vertical="center" wrapText="1"/>
      <protection locked="0" hidden="1"/>
    </xf>
    <xf numFmtId="0" fontId="40" fillId="6" borderId="2" xfId="0" applyFont="1" applyFill="1" applyBorder="1" applyAlignment="1" applyProtection="1">
      <alignment horizontal="center" vertical="center" wrapText="1"/>
      <protection locked="0" hidden="1"/>
    </xf>
    <xf numFmtId="0" fontId="40" fillId="6" borderId="25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47" xfId="0" applyFont="1" applyBorder="1" applyAlignment="1" applyProtection="1">
      <alignment horizontal="center" vertical="center"/>
      <protection hidden="1"/>
    </xf>
    <xf numFmtId="0" fontId="10" fillId="0" borderId="19" xfId="0" applyFont="1" applyBorder="1" applyAlignment="1" applyProtection="1">
      <alignment horizontal="right"/>
      <protection hidden="1"/>
    </xf>
    <xf numFmtId="0" fontId="10" fillId="0" borderId="0" xfId="0" applyFont="1" applyBorder="1" applyAlignment="1" applyProtection="1">
      <alignment horizontal="right"/>
      <protection hidden="1"/>
    </xf>
    <xf numFmtId="9" fontId="12" fillId="7" borderId="2" xfId="2" applyFont="1" applyFill="1" applyBorder="1" applyAlignment="1" applyProtection="1">
      <alignment horizontal="center" vertical="center" wrapText="1"/>
      <protection hidden="1"/>
    </xf>
    <xf numFmtId="49" fontId="12" fillId="18" borderId="62" xfId="0" applyNumberFormat="1" applyFont="1" applyFill="1" applyBorder="1" applyAlignment="1" applyProtection="1">
      <alignment horizontal="left" vertical="center"/>
      <protection locked="0"/>
    </xf>
    <xf numFmtId="0" fontId="10" fillId="14" borderId="6" xfId="0" applyFont="1" applyFill="1" applyBorder="1" applyProtection="1">
      <protection hidden="1"/>
    </xf>
    <xf numFmtId="0" fontId="10" fillId="14" borderId="47" xfId="0" applyFont="1" applyFill="1" applyBorder="1" applyProtection="1">
      <protection hidden="1"/>
    </xf>
    <xf numFmtId="0" fontId="10" fillId="14" borderId="47" xfId="0" applyFont="1" applyFill="1" applyBorder="1" applyAlignment="1" applyProtection="1">
      <protection hidden="1"/>
    </xf>
    <xf numFmtId="0" fontId="10" fillId="14" borderId="41" xfId="0" applyFont="1" applyFill="1" applyBorder="1" applyAlignment="1" applyProtection="1">
      <protection hidden="1"/>
    </xf>
    <xf numFmtId="0" fontId="2" fillId="19" borderId="55" xfId="0" applyFont="1" applyFill="1" applyBorder="1" applyAlignment="1" applyProtection="1">
      <alignment horizontal="center" vertical="center"/>
      <protection hidden="1"/>
    </xf>
    <xf numFmtId="0" fontId="0" fillId="0" borderId="76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15" borderId="41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vertical="center"/>
      <protection hidden="1"/>
    </xf>
    <xf numFmtId="0" fontId="60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20" xfId="0" applyFont="1" applyBorder="1" applyAlignment="1" applyProtection="1">
      <alignment horizontal="center" vertical="center"/>
      <protection hidden="1"/>
    </xf>
    <xf numFmtId="0" fontId="60" fillId="0" borderId="19" xfId="0" applyFont="1" applyBorder="1" applyAlignment="1" applyProtection="1">
      <alignment horizontal="center" vertical="center"/>
      <protection hidden="1"/>
    </xf>
    <xf numFmtId="0" fontId="60" fillId="0" borderId="19" xfId="0" applyFont="1" applyBorder="1" applyAlignment="1" applyProtection="1">
      <alignment horizontal="center"/>
      <protection hidden="1"/>
    </xf>
    <xf numFmtId="0" fontId="60" fillId="0" borderId="0" xfId="0" applyFont="1" applyBorder="1" applyAlignment="1" applyProtection="1">
      <alignment horizontal="center"/>
      <protection hidden="1"/>
    </xf>
    <xf numFmtId="0" fontId="14" fillId="0" borderId="20" xfId="0" applyFont="1" applyBorder="1" applyAlignment="1" applyProtection="1">
      <alignment horizontal="center"/>
      <protection hidden="1"/>
    </xf>
    <xf numFmtId="0" fontId="13" fillId="24" borderId="2" xfId="0" applyFont="1" applyFill="1" applyBorder="1" applyAlignment="1" applyProtection="1">
      <alignment horizontal="center" vertical="center" wrapText="1"/>
      <protection hidden="1"/>
    </xf>
    <xf numFmtId="0" fontId="13" fillId="24" borderId="6" xfId="0" applyFont="1" applyFill="1" applyBorder="1" applyAlignment="1" applyProtection="1">
      <alignment horizontal="center" vertical="center" wrapText="1"/>
      <protection hidden="1"/>
    </xf>
    <xf numFmtId="0" fontId="13" fillId="24" borderId="25" xfId="0" applyFont="1" applyFill="1" applyBorder="1" applyAlignment="1" applyProtection="1">
      <alignment horizontal="center" vertical="center" wrapText="1"/>
      <protection hidden="1"/>
    </xf>
    <xf numFmtId="0" fontId="14" fillId="24" borderId="2" xfId="0" applyFont="1" applyFill="1" applyBorder="1" applyAlignment="1" applyProtection="1">
      <alignment horizontal="center" vertical="center"/>
      <protection hidden="1"/>
    </xf>
    <xf numFmtId="0" fontId="14" fillId="24" borderId="6" xfId="0" applyFont="1" applyFill="1" applyBorder="1" applyAlignment="1" applyProtection="1">
      <alignment horizontal="center" vertical="center"/>
      <protection hidden="1"/>
    </xf>
    <xf numFmtId="0" fontId="14" fillId="24" borderId="25" xfId="0" applyFont="1" applyFill="1" applyBorder="1" applyAlignment="1" applyProtection="1">
      <alignment horizontal="center" vertical="center"/>
      <protection hidden="1"/>
    </xf>
    <xf numFmtId="0" fontId="14" fillId="24" borderId="47" xfId="0" applyFont="1" applyFill="1" applyBorder="1" applyAlignment="1" applyProtection="1">
      <alignment horizontal="center" vertical="center"/>
      <protection hidden="1"/>
    </xf>
    <xf numFmtId="0" fontId="14" fillId="24" borderId="59" xfId="0" applyFont="1" applyFill="1" applyBorder="1" applyAlignment="1" applyProtection="1">
      <alignment horizontal="center" vertical="center"/>
      <protection hidden="1"/>
    </xf>
    <xf numFmtId="0" fontId="43" fillId="3" borderId="0" xfId="0" applyFont="1" applyFill="1" applyAlignment="1" applyProtection="1">
      <alignment vertical="center" wrapText="1"/>
      <protection hidden="1"/>
    </xf>
    <xf numFmtId="0" fontId="77" fillId="3" borderId="0" xfId="0" applyFont="1" applyFill="1" applyBorder="1" applyProtection="1">
      <protection hidden="1"/>
    </xf>
    <xf numFmtId="0" fontId="12" fillId="3" borderId="0" xfId="0" applyFont="1" applyFill="1" applyBorder="1" applyAlignment="1" applyProtection="1">
      <protection hidden="1"/>
    </xf>
    <xf numFmtId="0" fontId="12" fillId="3" borderId="0" xfId="0" applyFont="1" applyFill="1" applyBorder="1" applyAlignment="1" applyProtection="1">
      <alignment horizontal="right"/>
      <protection hidden="1"/>
    </xf>
    <xf numFmtId="0" fontId="77" fillId="0" borderId="0" xfId="0" applyFont="1" applyProtection="1">
      <protection hidden="1"/>
    </xf>
    <xf numFmtId="0" fontId="14" fillId="25" borderId="3" xfId="0" applyFont="1" applyFill="1" applyBorder="1" applyAlignment="1" applyProtection="1">
      <alignment horizontal="center" vertical="center" wrapText="1"/>
      <protection hidden="1"/>
    </xf>
    <xf numFmtId="0" fontId="14" fillId="25" borderId="4" xfId="0" applyFont="1" applyFill="1" applyBorder="1" applyAlignment="1" applyProtection="1">
      <alignment horizontal="center" vertical="center" wrapText="1"/>
      <protection hidden="1"/>
    </xf>
    <xf numFmtId="0" fontId="14" fillId="25" borderId="22" xfId="0" applyFont="1" applyFill="1" applyBorder="1" applyAlignment="1" applyProtection="1">
      <alignment horizontal="center" vertical="center" wrapText="1"/>
      <protection hidden="1"/>
    </xf>
    <xf numFmtId="0" fontId="14" fillId="25" borderId="23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left" vertical="center"/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14" fillId="6" borderId="80" xfId="0" applyFont="1" applyFill="1" applyBorder="1" applyAlignment="1" applyProtection="1">
      <alignment horizontal="center" vertical="center"/>
      <protection hidden="1"/>
    </xf>
    <xf numFmtId="0" fontId="15" fillId="6" borderId="52" xfId="0" applyFont="1" applyFill="1" applyBorder="1" applyAlignment="1" applyProtection="1">
      <alignment horizontal="center" vertical="center"/>
      <protection hidden="1"/>
    </xf>
    <xf numFmtId="0" fontId="15" fillId="6" borderId="81" xfId="0" applyFont="1" applyFill="1" applyBorder="1" applyAlignment="1" applyProtection="1">
      <alignment horizontal="center" vertical="center"/>
      <protection hidden="1"/>
    </xf>
    <xf numFmtId="0" fontId="44" fillId="26" borderId="0" xfId="0" applyFont="1" applyFill="1" applyAlignment="1" applyProtection="1">
      <alignment horizontal="center" vertical="center" wrapText="1"/>
      <protection hidden="1"/>
    </xf>
    <xf numFmtId="0" fontId="44" fillId="26" borderId="0" xfId="0" applyFont="1" applyFill="1" applyAlignment="1" applyProtection="1">
      <alignment horizontal="center" wrapText="1"/>
      <protection hidden="1"/>
    </xf>
    <xf numFmtId="0" fontId="75" fillId="21" borderId="0" xfId="0" applyFont="1" applyFill="1" applyBorder="1" applyAlignment="1" applyProtection="1">
      <alignment horizontal="center" vertical="center" wrapText="1"/>
      <protection hidden="1"/>
    </xf>
    <xf numFmtId="0" fontId="0" fillId="20" borderId="0" xfId="0" applyFont="1" applyFill="1" applyBorder="1" applyAlignment="1" applyProtection="1">
      <alignment horizontal="center" vertical="center" wrapText="1"/>
      <protection hidden="1"/>
    </xf>
    <xf numFmtId="0" fontId="76" fillId="22" borderId="0" xfId="1" applyFont="1" applyFill="1" applyBorder="1" applyAlignment="1" applyProtection="1">
      <alignment horizontal="center" vertical="center"/>
      <protection hidden="1"/>
    </xf>
    <xf numFmtId="0" fontId="74" fillId="23" borderId="0" xfId="0" applyFont="1" applyFill="1" applyBorder="1" applyAlignment="1" applyProtection="1">
      <alignment horizontal="center" vertical="center"/>
      <protection hidden="1"/>
    </xf>
    <xf numFmtId="0" fontId="33" fillId="3" borderId="17" xfId="0" applyFont="1" applyFill="1" applyBorder="1" applyAlignment="1" applyProtection="1">
      <alignment horizontal="right" vertical="center"/>
      <protection hidden="1"/>
    </xf>
    <xf numFmtId="0" fontId="33" fillId="3" borderId="0" xfId="0" applyFont="1" applyFill="1" applyBorder="1" applyAlignment="1" applyProtection="1">
      <alignment horizontal="left" vertical="center"/>
      <protection hidden="1"/>
    </xf>
    <xf numFmtId="0" fontId="31" fillId="3" borderId="42" xfId="0" applyFont="1" applyFill="1" applyBorder="1" applyAlignment="1" applyProtection="1">
      <alignment horizontal="center" vertical="center"/>
      <protection hidden="1"/>
    </xf>
    <xf numFmtId="0" fontId="31" fillId="3" borderId="43" xfId="0" applyFont="1" applyFill="1" applyBorder="1" applyAlignment="1" applyProtection="1">
      <alignment horizontal="center" vertical="center"/>
      <protection hidden="1"/>
    </xf>
    <xf numFmtId="0" fontId="29" fillId="3" borderId="15" xfId="0" applyFont="1" applyFill="1" applyBorder="1" applyAlignment="1" applyProtection="1">
      <alignment horizontal="center" vertical="center"/>
      <protection locked="0" hidden="1"/>
    </xf>
    <xf numFmtId="0" fontId="29" fillId="3" borderId="35" xfId="0" applyFont="1" applyFill="1" applyBorder="1" applyAlignment="1" applyProtection="1">
      <alignment horizontal="center" vertical="center"/>
      <protection locked="0" hidden="1"/>
    </xf>
    <xf numFmtId="0" fontId="29" fillId="3" borderId="43" xfId="0" applyFont="1" applyFill="1" applyBorder="1" applyAlignment="1" applyProtection="1">
      <alignment horizontal="center" vertical="center"/>
      <protection locked="0" hidden="1"/>
    </xf>
    <xf numFmtId="0" fontId="31" fillId="3" borderId="5" xfId="0" applyFont="1" applyFill="1" applyBorder="1" applyAlignment="1" applyProtection="1">
      <alignment horizontal="center" vertical="center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29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17" xfId="0" applyFont="1" applyFill="1" applyBorder="1" applyAlignment="1" applyProtection="1">
      <alignment horizontal="center" vertical="center"/>
      <protection locked="0" hidden="1"/>
    </xf>
    <xf numFmtId="0" fontId="32" fillId="3" borderId="6" xfId="1" applyFont="1" applyFill="1" applyBorder="1" applyAlignment="1" applyProtection="1">
      <alignment horizontal="center" vertical="center"/>
      <protection locked="0" hidden="1"/>
    </xf>
    <xf numFmtId="0" fontId="32" fillId="3" borderId="8" xfId="1" applyFont="1" applyFill="1" applyBorder="1" applyAlignment="1" applyProtection="1">
      <alignment horizontal="center" vertical="center"/>
      <protection locked="0" hidden="1"/>
    </xf>
    <xf numFmtId="0" fontId="32" fillId="3" borderId="15" xfId="1" applyFont="1" applyFill="1" applyBorder="1" applyAlignment="1" applyProtection="1">
      <alignment horizontal="center" vertical="center"/>
      <protection locked="0" hidden="1"/>
    </xf>
    <xf numFmtId="0" fontId="32" fillId="3" borderId="26" xfId="1" applyFont="1" applyFill="1" applyBorder="1" applyAlignment="1" applyProtection="1">
      <alignment horizontal="center" vertical="center"/>
      <protection locked="0" hidden="1"/>
    </xf>
    <xf numFmtId="0" fontId="35" fillId="18" borderId="61" xfId="0" applyFont="1" applyFill="1" applyBorder="1" applyAlignment="1" applyProtection="1">
      <alignment horizontal="center" vertical="center" wrapText="1"/>
      <protection locked="0"/>
    </xf>
    <xf numFmtId="0" fontId="70" fillId="0" borderId="61" xfId="0" applyFont="1" applyBorder="1" applyProtection="1">
      <protection locked="0"/>
    </xf>
    <xf numFmtId="0" fontId="30" fillId="3" borderId="48" xfId="0" applyFont="1" applyFill="1" applyBorder="1" applyAlignment="1" applyProtection="1">
      <alignment horizontal="center" vertical="center"/>
      <protection hidden="1"/>
    </xf>
    <xf numFmtId="0" fontId="30" fillId="3" borderId="47" xfId="0" applyFont="1" applyFill="1" applyBorder="1" applyAlignment="1" applyProtection="1">
      <alignment horizontal="center" vertical="center"/>
      <protection hidden="1"/>
    </xf>
    <xf numFmtId="0" fontId="21" fillId="3" borderId="19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Protection="1">
      <protection locked="0"/>
    </xf>
    <xf numFmtId="0" fontId="22" fillId="3" borderId="20" xfId="0" applyFont="1" applyFill="1" applyBorder="1" applyProtection="1">
      <protection locked="0"/>
    </xf>
    <xf numFmtId="0" fontId="26" fillId="3" borderId="51" xfId="0" applyFont="1" applyFill="1" applyBorder="1" applyAlignment="1" applyProtection="1">
      <alignment horizontal="center" vertical="center"/>
      <protection hidden="1"/>
    </xf>
    <xf numFmtId="0" fontId="26" fillId="3" borderId="50" xfId="0" applyFont="1" applyFill="1" applyBorder="1" applyAlignment="1" applyProtection="1">
      <alignment horizontal="center" vertical="center"/>
      <protection hidden="1"/>
    </xf>
    <xf numFmtId="0" fontId="25" fillId="3" borderId="47" xfId="0" applyFont="1" applyFill="1" applyBorder="1" applyAlignment="1" applyProtection="1">
      <alignment horizontal="center" vertical="center" wrapText="1"/>
      <protection hidden="1"/>
    </xf>
    <xf numFmtId="0" fontId="5" fillId="18" borderId="63" xfId="1" applyFill="1" applyBorder="1" applyAlignment="1" applyProtection="1">
      <alignment horizontal="center" vertical="center"/>
      <protection locked="0"/>
    </xf>
    <xf numFmtId="0" fontId="70" fillId="0" borderId="64" xfId="0" applyFont="1" applyBorder="1" applyProtection="1">
      <protection locked="0"/>
    </xf>
    <xf numFmtId="0" fontId="70" fillId="0" borderId="65" xfId="0" applyFont="1" applyBorder="1" applyProtection="1">
      <protection locked="0"/>
    </xf>
    <xf numFmtId="0" fontId="15" fillId="3" borderId="52" xfId="0" applyFont="1" applyFill="1" applyBorder="1" applyAlignment="1" applyProtection="1">
      <alignment horizontal="center" vertical="center" wrapText="1"/>
      <protection hidden="1"/>
    </xf>
    <xf numFmtId="0" fontId="15" fillId="3" borderId="47" xfId="0" applyFont="1" applyFill="1" applyBorder="1" applyAlignment="1" applyProtection="1">
      <alignment horizontal="center" vertical="center" wrapText="1"/>
      <protection hidden="1"/>
    </xf>
    <xf numFmtId="0" fontId="11" fillId="18" borderId="66" xfId="0" applyFont="1" applyFill="1" applyBorder="1" applyAlignment="1" applyProtection="1">
      <alignment horizontal="center" vertical="center"/>
      <protection locked="0"/>
    </xf>
    <xf numFmtId="0" fontId="70" fillId="0" borderId="67" xfId="0" applyFont="1" applyBorder="1" applyProtection="1">
      <protection locked="0"/>
    </xf>
    <xf numFmtId="0" fontId="27" fillId="3" borderId="34" xfId="0" applyFont="1" applyFill="1" applyBorder="1" applyAlignment="1" applyProtection="1">
      <alignment horizontal="right" vertical="center"/>
      <protection locked="0" hidden="1"/>
    </xf>
    <xf numFmtId="0" fontId="27" fillId="3" borderId="19" xfId="0" applyFont="1" applyFill="1" applyBorder="1" applyAlignment="1" applyProtection="1">
      <alignment horizontal="right" vertical="center"/>
      <protection locked="0" hidden="1"/>
    </xf>
    <xf numFmtId="0" fontId="27" fillId="3" borderId="24" xfId="0" applyFont="1" applyFill="1" applyBorder="1" applyAlignment="1" applyProtection="1">
      <alignment horizontal="right" vertical="center"/>
      <protection locked="0" hidden="1"/>
    </xf>
    <xf numFmtId="0" fontId="28" fillId="3" borderId="49" xfId="0" applyFont="1" applyFill="1" applyBorder="1" applyAlignment="1" applyProtection="1">
      <alignment horizontal="left" vertical="center"/>
      <protection locked="0" hidden="1"/>
    </xf>
    <xf numFmtId="0" fontId="28" fillId="3" borderId="46" xfId="0" applyFont="1" applyFill="1" applyBorder="1" applyAlignment="1" applyProtection="1">
      <alignment horizontal="left" vertical="center"/>
      <protection locked="0" hidden="1"/>
    </xf>
    <xf numFmtId="0" fontId="28" fillId="3" borderId="12" xfId="0" applyFont="1" applyFill="1" applyBorder="1" applyAlignment="1" applyProtection="1">
      <alignment horizontal="left" vertical="center"/>
      <protection locked="0" hidden="1"/>
    </xf>
    <xf numFmtId="0" fontId="72" fillId="18" borderId="74" xfId="0" applyFont="1" applyFill="1" applyBorder="1" applyAlignment="1" applyProtection="1">
      <alignment horizontal="center" vertical="center" wrapText="1"/>
      <protection locked="0"/>
    </xf>
    <xf numFmtId="0" fontId="70" fillId="0" borderId="74" xfId="0" applyFont="1" applyBorder="1" applyProtection="1">
      <protection locked="0"/>
    </xf>
    <xf numFmtId="0" fontId="70" fillId="0" borderId="69" xfId="0" applyFont="1" applyBorder="1" applyProtection="1">
      <protection locked="0"/>
    </xf>
    <xf numFmtId="0" fontId="70" fillId="0" borderId="0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70" fillId="0" borderId="71" xfId="0" applyFont="1" applyBorder="1" applyProtection="1">
      <protection locked="0"/>
    </xf>
    <xf numFmtId="0" fontId="70" fillId="0" borderId="75" xfId="0" applyFont="1" applyBorder="1" applyProtection="1">
      <protection locked="0"/>
    </xf>
    <xf numFmtId="0" fontId="70" fillId="0" borderId="73" xfId="0" applyFont="1" applyBorder="1" applyProtection="1">
      <protection locked="0"/>
    </xf>
    <xf numFmtId="0" fontId="73" fillId="3" borderId="0" xfId="0" applyFont="1" applyFill="1" applyBorder="1" applyAlignment="1" applyProtection="1">
      <alignment horizontal="center" vertical="top"/>
      <protection hidden="1"/>
    </xf>
    <xf numFmtId="0" fontId="30" fillId="3" borderId="2" xfId="0" applyFont="1" applyFill="1" applyBorder="1" applyAlignment="1" applyProtection="1">
      <alignment horizontal="center" vertical="center"/>
      <protection hidden="1"/>
    </xf>
    <xf numFmtId="0" fontId="30" fillId="3" borderId="25" xfId="0" applyFont="1" applyFill="1" applyBorder="1" applyAlignment="1" applyProtection="1">
      <alignment horizontal="center" vertical="center"/>
      <protection hidden="1"/>
    </xf>
    <xf numFmtId="0" fontId="24" fillId="3" borderId="7" xfId="0" applyFont="1" applyFill="1" applyBorder="1" applyAlignment="1" applyProtection="1">
      <alignment horizontal="center" vertical="center" wrapText="1"/>
      <protection hidden="1"/>
    </xf>
    <xf numFmtId="0" fontId="24" fillId="3" borderId="8" xfId="0" applyFont="1" applyFill="1" applyBorder="1" applyAlignment="1" applyProtection="1">
      <alignment horizontal="center" vertical="center" wrapText="1"/>
      <protection hidden="1"/>
    </xf>
    <xf numFmtId="0" fontId="29" fillId="3" borderId="2" xfId="0" applyFont="1" applyFill="1" applyBorder="1" applyAlignment="1" applyProtection="1">
      <alignment horizontal="center" vertical="center" wrapText="1"/>
      <protection locked="0" hidden="1"/>
    </xf>
    <xf numFmtId="0" fontId="71" fillId="18" borderId="68" xfId="0" applyFont="1" applyFill="1" applyBorder="1" applyAlignment="1" applyProtection="1">
      <alignment horizontal="center" vertical="center" wrapText="1"/>
      <protection locked="0"/>
    </xf>
    <xf numFmtId="0" fontId="70" fillId="0" borderId="70" xfId="0" applyFont="1" applyBorder="1" applyProtection="1">
      <protection locked="0"/>
    </xf>
    <xf numFmtId="0" fontId="70" fillId="0" borderId="72" xfId="0" applyFont="1" applyBorder="1" applyProtection="1">
      <protection locked="0"/>
    </xf>
    <xf numFmtId="0" fontId="34" fillId="5" borderId="0" xfId="0" applyFont="1" applyFill="1" applyAlignment="1" applyProtection="1">
      <alignment horizontal="center" vertical="center" wrapText="1"/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20" fillId="26" borderId="0" xfId="0" applyFont="1" applyFill="1" applyAlignment="1" applyProtection="1">
      <alignment horizontal="center" vertical="center"/>
      <protection hidden="1"/>
    </xf>
    <xf numFmtId="0" fontId="37" fillId="26" borderId="1" xfId="0" applyFont="1" applyFill="1" applyBorder="1" applyAlignment="1" applyProtection="1">
      <alignment horizontal="center"/>
      <protection hidden="1"/>
    </xf>
    <xf numFmtId="0" fontId="20" fillId="5" borderId="0" xfId="0" applyFont="1" applyFill="1" applyAlignment="1" applyProtection="1">
      <alignment horizontal="center" vertical="center"/>
      <protection hidden="1"/>
    </xf>
    <xf numFmtId="0" fontId="37" fillId="5" borderId="1" xfId="0" applyFont="1" applyFill="1" applyBorder="1" applyAlignment="1" applyProtection="1">
      <alignment horizontal="center"/>
      <protection hidden="1"/>
    </xf>
    <xf numFmtId="0" fontId="44" fillId="26" borderId="0" xfId="0" applyFont="1" applyFill="1" applyAlignment="1" applyProtection="1">
      <alignment horizontal="center" vertical="center" wrapText="1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6" borderId="23" xfId="0" applyFont="1" applyFill="1" applyBorder="1" applyAlignment="1" applyProtection="1">
      <alignment horizontal="center" vertical="center" wrapText="1"/>
      <protection hidden="1"/>
    </xf>
    <xf numFmtId="0" fontId="14" fillId="6" borderId="3" xfId="0" applyFont="1" applyFill="1" applyBorder="1" applyAlignment="1" applyProtection="1">
      <alignment horizontal="center" vertical="center" wrapText="1"/>
      <protection hidden="1"/>
    </xf>
    <xf numFmtId="0" fontId="13" fillId="6" borderId="5" xfId="0" applyFont="1" applyFill="1" applyBorder="1" applyAlignment="1" applyProtection="1">
      <alignment horizontal="center" vertical="center" wrapText="1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3" fillId="6" borderId="25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5" xfId="0" applyFont="1" applyFill="1" applyBorder="1" applyAlignment="1" applyProtection="1">
      <alignment horizontal="center" vertical="center" wrapText="1"/>
      <protection hidden="1"/>
    </xf>
    <xf numFmtId="0" fontId="44" fillId="26" borderId="0" xfId="0" applyFont="1" applyFill="1" applyAlignment="1" applyProtection="1">
      <alignment horizontal="center" wrapText="1"/>
      <protection hidden="1"/>
    </xf>
    <xf numFmtId="0" fontId="41" fillId="3" borderId="0" xfId="0" applyFont="1" applyFill="1" applyBorder="1" applyAlignment="1" applyProtection="1">
      <alignment horizontal="right"/>
      <protection hidden="1"/>
    </xf>
    <xf numFmtId="0" fontId="47" fillId="6" borderId="5" xfId="0" applyFont="1" applyFill="1" applyBorder="1" applyAlignment="1" applyProtection="1">
      <alignment horizontal="center" vertical="center" wrapText="1"/>
      <protection hidden="1"/>
    </xf>
    <xf numFmtId="0" fontId="47" fillId="6" borderId="2" xfId="0" applyFont="1" applyFill="1" applyBorder="1" applyAlignment="1" applyProtection="1">
      <alignment horizontal="center" vertical="center" wrapText="1"/>
      <protection hidden="1"/>
    </xf>
    <xf numFmtId="0" fontId="47" fillId="6" borderId="6" xfId="0" applyFont="1" applyFill="1" applyBorder="1" applyAlignment="1" applyProtection="1">
      <alignment horizontal="center" vertical="center" wrapText="1"/>
      <protection hidden="1"/>
    </xf>
    <xf numFmtId="0" fontId="13" fillId="0" borderId="5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6" xfId="0" applyFont="1" applyFill="1" applyBorder="1" applyAlignment="1" applyProtection="1">
      <alignment horizontal="center" vertical="center" wrapText="1"/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4" xfId="0" applyFont="1" applyFill="1" applyBorder="1" applyAlignment="1" applyProtection="1">
      <alignment horizontal="center" vertical="center" wrapText="1"/>
      <protection hidden="1"/>
    </xf>
    <xf numFmtId="0" fontId="15" fillId="0" borderId="2" xfId="0" applyFont="1" applyFill="1" applyBorder="1" applyAlignment="1" applyProtection="1">
      <alignment horizontal="center" vertical="center" wrapText="1"/>
      <protection hidden="1"/>
    </xf>
    <xf numFmtId="0" fontId="15" fillId="0" borderId="22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Fill="1" applyBorder="1" applyAlignment="1" applyProtection="1">
      <alignment horizontal="center" vertical="center" wrapText="1"/>
      <protection hidden="1"/>
    </xf>
    <xf numFmtId="0" fontId="12" fillId="0" borderId="3" xfId="0" applyFont="1" applyFill="1" applyBorder="1" applyAlignment="1" applyProtection="1">
      <alignment horizontal="center" vertical="center"/>
      <protection hidden="1"/>
    </xf>
    <xf numFmtId="0" fontId="12" fillId="0" borderId="4" xfId="0" applyFont="1" applyFill="1" applyBorder="1" applyAlignment="1" applyProtection="1">
      <alignment horizontal="center" vertical="center"/>
      <protection hidden="1"/>
    </xf>
    <xf numFmtId="0" fontId="12" fillId="0" borderId="22" xfId="0" applyFont="1" applyFill="1" applyBorder="1" applyAlignment="1" applyProtection="1">
      <alignment horizontal="center" vertical="center"/>
      <protection hidden="1"/>
    </xf>
    <xf numFmtId="0" fontId="12" fillId="0" borderId="23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24" fillId="6" borderId="3" xfId="0" applyFont="1" applyFill="1" applyBorder="1" applyAlignment="1" applyProtection="1">
      <alignment horizontal="center" vertical="center" wrapText="1"/>
      <protection hidden="1"/>
    </xf>
    <xf numFmtId="0" fontId="24" fillId="6" borderId="5" xfId="0" applyFont="1" applyFill="1" applyBorder="1" applyAlignment="1" applyProtection="1">
      <alignment horizontal="center" vertical="center" wrapText="1"/>
      <protection hidden="1"/>
    </xf>
    <xf numFmtId="0" fontId="24" fillId="6" borderId="4" xfId="0" applyFont="1" applyFill="1" applyBorder="1" applyAlignment="1" applyProtection="1">
      <alignment horizontal="center" vertical="center" wrapText="1"/>
      <protection hidden="1"/>
    </xf>
    <xf numFmtId="0" fontId="24" fillId="6" borderId="2" xfId="0" applyFont="1" applyFill="1" applyBorder="1" applyAlignment="1" applyProtection="1">
      <alignment horizontal="center" vertical="center" wrapText="1"/>
      <protection hidden="1"/>
    </xf>
    <xf numFmtId="0" fontId="31" fillId="6" borderId="4" xfId="0" applyFont="1" applyFill="1" applyBorder="1" applyAlignment="1" applyProtection="1">
      <alignment horizontal="center" vertical="center" wrapText="1"/>
      <protection hidden="1"/>
    </xf>
    <xf numFmtId="0" fontId="31" fillId="6" borderId="2" xfId="0" applyFont="1" applyFill="1" applyBorder="1" applyAlignment="1" applyProtection="1">
      <alignment horizontal="center" vertical="center" wrapText="1"/>
      <protection hidden="1"/>
    </xf>
    <xf numFmtId="0" fontId="26" fillId="6" borderId="4" xfId="0" applyFont="1" applyFill="1" applyBorder="1" applyAlignment="1" applyProtection="1">
      <alignment horizontal="center" vertical="center" wrapText="1"/>
      <protection hidden="1"/>
    </xf>
    <xf numFmtId="0" fontId="47" fillId="6" borderId="23" xfId="0" applyFont="1" applyFill="1" applyBorder="1" applyAlignment="1" applyProtection="1">
      <alignment horizontal="center" vertical="center" wrapText="1"/>
      <protection hidden="1"/>
    </xf>
    <xf numFmtId="0" fontId="47" fillId="6" borderId="25" xfId="0" applyFont="1" applyFill="1" applyBorder="1" applyAlignment="1" applyProtection="1">
      <alignment horizontal="center" vertical="center" wrapText="1"/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19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center" wrapText="1"/>
      <protection hidden="1"/>
    </xf>
    <xf numFmtId="0" fontId="15" fillId="0" borderId="0" xfId="0" applyFont="1" applyBorder="1" applyAlignment="1" applyProtection="1">
      <alignment horizontal="left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5" fillId="0" borderId="2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0" borderId="2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left" vertical="center"/>
      <protection locked="0"/>
    </xf>
    <xf numFmtId="0" fontId="14" fillId="0" borderId="19" xfId="0" applyFont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left"/>
      <protection hidden="1"/>
    </xf>
    <xf numFmtId="0" fontId="13" fillId="0" borderId="0" xfId="0" applyFont="1" applyBorder="1" applyAlignment="1" applyProtection="1">
      <alignment horizontal="left"/>
      <protection hidden="1"/>
    </xf>
    <xf numFmtId="0" fontId="13" fillId="0" borderId="20" xfId="0" applyFont="1" applyBorder="1" applyAlignment="1" applyProtection="1">
      <alignment horizontal="left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vertical="center" wrapText="1"/>
      <protection hidden="1"/>
    </xf>
    <xf numFmtId="14" fontId="15" fillId="0" borderId="0" xfId="0" applyNumberFormat="1" applyFont="1" applyBorder="1" applyAlignment="1" applyProtection="1">
      <alignment horizontal="left"/>
      <protection hidden="1"/>
    </xf>
    <xf numFmtId="0" fontId="14" fillId="0" borderId="3" xfId="0" applyFont="1" applyBorder="1" applyAlignment="1" applyProtection="1">
      <alignment horizontal="center" vertical="center" wrapText="1"/>
      <protection hidden="1"/>
    </xf>
    <xf numFmtId="0" fontId="14" fillId="0" borderId="4" xfId="0" applyFont="1" applyBorder="1" applyAlignment="1" applyProtection="1">
      <alignment horizontal="center" vertical="center" wrapText="1"/>
      <protection hidden="1"/>
    </xf>
    <xf numFmtId="0" fontId="14" fillId="0" borderId="23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8" fillId="0" borderId="1" xfId="0" applyFont="1" applyBorder="1" applyAlignment="1" applyProtection="1">
      <alignment horizontal="center"/>
      <protection hidden="1"/>
    </xf>
    <xf numFmtId="0" fontId="18" fillId="0" borderId="33" xfId="0" applyFont="1" applyBorder="1" applyAlignment="1" applyProtection="1">
      <alignment horizontal="center"/>
      <protection hidden="1"/>
    </xf>
    <xf numFmtId="0" fontId="16" fillId="0" borderId="2" xfId="0" applyFont="1" applyBorder="1" applyAlignment="1" applyProtection="1">
      <alignment horizontal="center" vertical="center" textRotation="90" wrapText="1"/>
      <protection hidden="1"/>
    </xf>
    <xf numFmtId="0" fontId="17" fillId="24" borderId="2" xfId="0" applyFont="1" applyFill="1" applyBorder="1" applyAlignment="1" applyProtection="1">
      <alignment horizontal="center" vertical="center" textRotation="90" wrapText="1"/>
      <protection hidden="1"/>
    </xf>
    <xf numFmtId="0" fontId="14" fillId="0" borderId="5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center"/>
      <protection hidden="1"/>
    </xf>
    <xf numFmtId="0" fontId="14" fillId="0" borderId="25" xfId="0" applyFont="1" applyBorder="1" applyAlignment="1" applyProtection="1">
      <alignment horizontal="center"/>
      <protection hidden="1"/>
    </xf>
    <xf numFmtId="0" fontId="17" fillId="0" borderId="2" xfId="0" applyFont="1" applyBorder="1" applyAlignment="1" applyProtection="1">
      <alignment horizontal="center" vertical="center" textRotation="90" wrapText="1"/>
      <protection hidden="1"/>
    </xf>
    <xf numFmtId="0" fontId="16" fillId="24" borderId="2" xfId="0" applyFont="1" applyFill="1" applyBorder="1" applyAlignment="1" applyProtection="1">
      <alignment horizontal="center" vertical="center" textRotation="90" wrapText="1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24" borderId="34" xfId="0" applyFont="1" applyFill="1" applyBorder="1" applyAlignment="1" applyProtection="1">
      <alignment horizontal="center" vertical="center"/>
      <protection hidden="1"/>
    </xf>
    <xf numFmtId="0" fontId="13" fillId="24" borderId="49" xfId="0" applyFont="1" applyFill="1" applyBorder="1" applyAlignment="1" applyProtection="1">
      <alignment horizontal="center" vertical="center"/>
      <protection hidden="1"/>
    </xf>
    <xf numFmtId="0" fontId="13" fillId="24" borderId="24" xfId="0" applyFont="1" applyFill="1" applyBorder="1" applyAlignment="1" applyProtection="1">
      <alignment horizontal="center" vertical="center"/>
      <protection hidden="1"/>
    </xf>
    <xf numFmtId="0" fontId="13" fillId="24" borderId="12" xfId="0" applyFont="1" applyFill="1" applyBorder="1" applyAlignment="1" applyProtection="1">
      <alignment horizontal="center" vertical="center"/>
      <protection hidden="1"/>
    </xf>
    <xf numFmtId="0" fontId="17" fillId="24" borderId="25" xfId="0" applyFont="1" applyFill="1" applyBorder="1" applyAlignment="1" applyProtection="1">
      <alignment horizontal="center" vertical="center" textRotation="90" wrapText="1"/>
      <protection hidden="1"/>
    </xf>
    <xf numFmtId="0" fontId="14" fillId="24" borderId="16" xfId="0" applyFont="1" applyFill="1" applyBorder="1" applyAlignment="1" applyProtection="1">
      <alignment horizontal="center" vertical="center" wrapText="1"/>
      <protection hidden="1"/>
    </xf>
    <xf numFmtId="0" fontId="14" fillId="24" borderId="21" xfId="0" applyFont="1" applyFill="1" applyBorder="1" applyAlignment="1" applyProtection="1">
      <alignment horizontal="center" vertical="center" wrapText="1"/>
      <protection hidden="1"/>
    </xf>
    <xf numFmtId="0" fontId="14" fillId="24" borderId="24" xfId="0" applyFont="1" applyFill="1" applyBorder="1" applyAlignment="1" applyProtection="1">
      <alignment horizontal="center" vertical="center" wrapText="1"/>
      <protection hidden="1"/>
    </xf>
    <xf numFmtId="0" fontId="14" fillId="24" borderId="12" xfId="0" applyFont="1" applyFill="1" applyBorder="1" applyAlignment="1" applyProtection="1">
      <alignment horizontal="center" vertical="center" wrapText="1"/>
      <protection hidden="1"/>
    </xf>
    <xf numFmtId="0" fontId="14" fillId="24" borderId="4" xfId="0" applyFont="1" applyFill="1" applyBorder="1" applyAlignment="1" applyProtection="1">
      <alignment horizontal="center" vertical="center"/>
      <protection hidden="1"/>
    </xf>
    <xf numFmtId="0" fontId="14" fillId="24" borderId="22" xfId="0" applyFont="1" applyFill="1" applyBorder="1" applyAlignment="1" applyProtection="1">
      <alignment horizontal="center" vertical="center"/>
      <protection hidden="1"/>
    </xf>
    <xf numFmtId="0" fontId="14" fillId="24" borderId="23" xfId="0" applyFont="1" applyFill="1" applyBorder="1" applyAlignment="1" applyProtection="1">
      <alignment horizontal="center" vertical="center"/>
      <protection hidden="1"/>
    </xf>
    <xf numFmtId="0" fontId="17" fillId="24" borderId="6" xfId="0" applyFont="1" applyFill="1" applyBorder="1" applyAlignment="1" applyProtection="1">
      <alignment horizontal="center" vertical="center" textRotation="90" wrapText="1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hidden="1"/>
    </xf>
    <xf numFmtId="0" fontId="10" fillId="0" borderId="25" xfId="0" applyFont="1" applyBorder="1" applyAlignment="1" applyProtection="1">
      <alignment horizontal="center"/>
      <protection hidden="1"/>
    </xf>
    <xf numFmtId="0" fontId="10" fillId="0" borderId="44" xfId="0" applyFont="1" applyBorder="1" applyAlignment="1" applyProtection="1">
      <alignment horizontal="center"/>
      <protection hidden="1"/>
    </xf>
    <xf numFmtId="0" fontId="10" fillId="0" borderId="37" xfId="0" applyFont="1" applyBorder="1" applyAlignment="1" applyProtection="1">
      <alignment horizontal="center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0" borderId="38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39" xfId="0" applyFont="1" applyBorder="1" applyAlignment="1" applyProtection="1">
      <alignment horizontal="center"/>
      <protection hidden="1"/>
    </xf>
    <xf numFmtId="0" fontId="60" fillId="0" borderId="9" xfId="0" applyFont="1" applyBorder="1" applyAlignment="1" applyProtection="1">
      <alignment horizontal="center"/>
      <protection hidden="1"/>
    </xf>
    <xf numFmtId="0" fontId="60" fillId="0" borderId="1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left"/>
      <protection hidden="1"/>
    </xf>
    <xf numFmtId="0" fontId="18" fillId="0" borderId="0" xfId="0" applyFont="1" applyBorder="1" applyAlignment="1" applyProtection="1">
      <alignment horizontal="center"/>
      <protection hidden="1"/>
    </xf>
    <xf numFmtId="0" fontId="15" fillId="0" borderId="16" xfId="0" applyFont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0" fillId="0" borderId="35" xfId="0" applyFont="1" applyBorder="1" applyAlignment="1" applyProtection="1">
      <alignment horizontal="center"/>
      <protection hidden="1"/>
    </xf>
    <xf numFmtId="0" fontId="10" fillId="0" borderId="3" xfId="0" applyFont="1" applyBorder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center"/>
      <protection hidden="1"/>
    </xf>
    <xf numFmtId="0" fontId="10" fillId="0" borderId="23" xfId="0" applyFont="1" applyBorder="1" applyAlignment="1" applyProtection="1">
      <alignment horizontal="center"/>
      <protection hidden="1"/>
    </xf>
    <xf numFmtId="0" fontId="14" fillId="0" borderId="15" xfId="0" applyFont="1" applyBorder="1" applyAlignment="1" applyProtection="1">
      <alignment horizontal="center" vertical="center"/>
      <protection hidden="1"/>
    </xf>
    <xf numFmtId="0" fontId="14" fillId="0" borderId="35" xfId="0" applyFont="1" applyBorder="1" applyAlignment="1" applyProtection="1">
      <alignment horizontal="center" vertical="center"/>
      <protection hidden="1"/>
    </xf>
    <xf numFmtId="0" fontId="10" fillId="0" borderId="17" xfId="0" applyFont="1" applyBorder="1" applyAlignment="1" applyProtection="1">
      <alignment horizontal="center"/>
      <protection hidden="1"/>
    </xf>
    <xf numFmtId="0" fontId="10" fillId="0" borderId="9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10" fillId="0" borderId="27" xfId="0" applyFont="1" applyBorder="1" applyAlignment="1" applyProtection="1">
      <alignment horizontal="center"/>
      <protection hidden="1"/>
    </xf>
    <xf numFmtId="0" fontId="10" fillId="0" borderId="40" xfId="0" applyFont="1" applyBorder="1" applyAlignment="1" applyProtection="1">
      <alignment horizontal="center"/>
      <protection hidden="1"/>
    </xf>
    <xf numFmtId="0" fontId="10" fillId="0" borderId="41" xfId="0" applyFont="1" applyBorder="1" applyAlignment="1" applyProtection="1">
      <alignment horizontal="center"/>
      <protection hidden="1"/>
    </xf>
    <xf numFmtId="0" fontId="10" fillId="0" borderId="6" xfId="0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10" fillId="0" borderId="42" xfId="0" applyFont="1" applyBorder="1" applyAlignment="1" applyProtection="1">
      <alignment horizontal="center"/>
      <protection hidden="1"/>
    </xf>
    <xf numFmtId="0" fontId="10" fillId="0" borderId="43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center"/>
      <protection hidden="1"/>
    </xf>
    <xf numFmtId="0" fontId="60" fillId="0" borderId="13" xfId="0" applyFont="1" applyBorder="1" applyAlignment="1" applyProtection="1">
      <alignment horizontal="center"/>
      <protection hidden="1"/>
    </xf>
    <xf numFmtId="0" fontId="60" fillId="0" borderId="14" xfId="0" applyFont="1" applyBorder="1" applyAlignment="1" applyProtection="1">
      <alignment horizontal="center"/>
      <protection hidden="1"/>
    </xf>
    <xf numFmtId="0" fontId="60" fillId="0" borderId="38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right"/>
      <protection hidden="1"/>
    </xf>
    <xf numFmtId="0" fontId="10" fillId="0" borderId="29" xfId="0" applyFont="1" applyBorder="1" applyAlignment="1" applyProtection="1">
      <alignment horizontal="right"/>
      <protection hidden="1"/>
    </xf>
    <xf numFmtId="0" fontId="10" fillId="0" borderId="30" xfId="0" applyFont="1" applyBorder="1" applyAlignment="1" applyProtection="1">
      <alignment horizontal="center"/>
      <protection hidden="1"/>
    </xf>
    <xf numFmtId="0" fontId="10" fillId="0" borderId="3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60" fillId="0" borderId="3" xfId="0" applyFont="1" applyBorder="1" applyAlignment="1" applyProtection="1">
      <alignment horizontal="center"/>
      <protection hidden="1"/>
    </xf>
    <xf numFmtId="0" fontId="60" fillId="0" borderId="4" xfId="0" applyFont="1" applyBorder="1" applyAlignment="1" applyProtection="1">
      <alignment horizontal="center"/>
      <protection hidden="1"/>
    </xf>
    <xf numFmtId="0" fontId="14" fillId="0" borderId="6" xfId="0" applyFont="1" applyBorder="1" applyAlignment="1" applyProtection="1">
      <alignment horizontal="center"/>
      <protection hidden="1"/>
    </xf>
    <xf numFmtId="0" fontId="14" fillId="0" borderId="8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alignment horizontal="right"/>
      <protection hidden="1"/>
    </xf>
    <xf numFmtId="0" fontId="14" fillId="0" borderId="10" xfId="0" applyFont="1" applyBorder="1" applyAlignment="1" applyProtection="1">
      <alignment horizontal="right"/>
      <protection hidden="1"/>
    </xf>
    <xf numFmtId="0" fontId="14" fillId="0" borderId="15" xfId="0" applyFont="1" applyBorder="1" applyAlignment="1" applyProtection="1">
      <alignment horizontal="center"/>
      <protection hidden="1"/>
    </xf>
    <xf numFmtId="0" fontId="14" fillId="0" borderId="26" xfId="0" applyFont="1" applyBorder="1" applyAlignment="1" applyProtection="1">
      <alignment horizontal="center"/>
      <protection hidden="1"/>
    </xf>
    <xf numFmtId="0" fontId="14" fillId="0" borderId="10" xfId="0" applyFont="1" applyBorder="1" applyAlignment="1" applyProtection="1">
      <alignment horizontal="center"/>
      <protection hidden="1"/>
    </xf>
    <xf numFmtId="0" fontId="14" fillId="0" borderId="27" xfId="0" applyFont="1" applyBorder="1" applyAlignment="1" applyProtection="1">
      <alignment horizontal="center"/>
      <protection hidden="1"/>
    </xf>
    <xf numFmtId="0" fontId="17" fillId="0" borderId="22" xfId="0" applyFont="1" applyBorder="1" applyAlignment="1" applyProtection="1">
      <alignment horizontal="center" vertical="center"/>
      <protection hidden="1"/>
    </xf>
    <xf numFmtId="0" fontId="17" fillId="0" borderId="14" xfId="0" applyFont="1" applyBorder="1" applyAlignment="1" applyProtection="1">
      <alignment horizontal="center" vertical="center"/>
      <protection hidden="1"/>
    </xf>
    <xf numFmtId="0" fontId="14" fillId="0" borderId="22" xfId="0" applyFont="1" applyBorder="1" applyAlignment="1" applyProtection="1">
      <alignment horizontal="center"/>
      <protection hidden="1"/>
    </xf>
    <xf numFmtId="0" fontId="14" fillId="0" borderId="14" xfId="0" applyFont="1" applyBorder="1" applyAlignment="1" applyProtection="1">
      <alignment horizontal="center"/>
      <protection hidden="1"/>
    </xf>
    <xf numFmtId="0" fontId="14" fillId="0" borderId="39" xfId="0" applyFont="1" applyBorder="1" applyAlignment="1" applyProtection="1">
      <alignment horizontal="center"/>
      <protection hidden="1"/>
    </xf>
    <xf numFmtId="0" fontId="14" fillId="0" borderId="35" xfId="0" applyFont="1" applyBorder="1" applyAlignment="1" applyProtection="1">
      <alignment horizontal="center"/>
      <protection hidden="1"/>
    </xf>
    <xf numFmtId="0" fontId="14" fillId="0" borderId="30" xfId="0" applyFont="1" applyBorder="1" applyAlignment="1" applyProtection="1">
      <alignment horizontal="center"/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14" fillId="0" borderId="32" xfId="0" applyFont="1" applyBorder="1" applyAlignment="1" applyProtection="1">
      <alignment horizontal="center"/>
      <protection hidden="1"/>
    </xf>
    <xf numFmtId="0" fontId="14" fillId="0" borderId="28" xfId="0" applyFont="1" applyBorder="1" applyAlignment="1" applyProtection="1">
      <alignment horizontal="center" vertical="center"/>
      <protection hidden="1"/>
    </xf>
    <xf numFmtId="0" fontId="14" fillId="0" borderId="29" xfId="0" applyFont="1" applyBorder="1" applyAlignment="1" applyProtection="1">
      <alignment horizontal="center" vertical="center"/>
      <protection hidden="1"/>
    </xf>
    <xf numFmtId="0" fontId="14" fillId="17" borderId="31" xfId="0" applyFont="1" applyFill="1" applyBorder="1" applyAlignment="1" applyProtection="1">
      <alignment horizontal="center" vertical="center"/>
      <protection hidden="1"/>
    </xf>
    <xf numFmtId="0" fontId="14" fillId="17" borderId="56" xfId="0" applyFont="1" applyFill="1" applyBorder="1" applyAlignment="1" applyProtection="1">
      <alignment horizontal="center" vertical="center"/>
      <protection hidden="1"/>
    </xf>
    <xf numFmtId="0" fontId="14" fillId="0" borderId="60" xfId="0" applyFont="1" applyBorder="1" applyAlignment="1" applyProtection="1">
      <alignment horizontal="center" vertical="center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59" xfId="0" applyFont="1" applyBorder="1" applyAlignment="1" applyProtection="1">
      <alignment horizontal="center" vertical="center"/>
      <protection hidden="1"/>
    </xf>
    <xf numFmtId="0" fontId="14" fillId="0" borderId="25" xfId="0" applyFont="1" applyBorder="1" applyAlignment="1" applyProtection="1">
      <alignment horizontal="center" vertical="center"/>
      <protection hidden="1"/>
    </xf>
    <xf numFmtId="0" fontId="13" fillId="11" borderId="34" xfId="0" applyFont="1" applyFill="1" applyBorder="1" applyAlignment="1" applyProtection="1">
      <alignment horizontal="center" vertical="center"/>
      <protection hidden="1"/>
    </xf>
    <xf numFmtId="0" fontId="13" fillId="11" borderId="36" xfId="0" applyFont="1" applyFill="1" applyBorder="1" applyAlignment="1" applyProtection="1">
      <alignment horizontal="center" vertical="center"/>
      <protection hidden="1"/>
    </xf>
    <xf numFmtId="0" fontId="13" fillId="11" borderId="44" xfId="0" applyFont="1" applyFill="1" applyBorder="1" applyAlignment="1" applyProtection="1">
      <alignment horizontal="center" vertical="center"/>
      <protection hidden="1"/>
    </xf>
    <xf numFmtId="0" fontId="13" fillId="11" borderId="45" xfId="0" applyFont="1" applyFill="1" applyBorder="1" applyAlignment="1" applyProtection="1">
      <alignment horizontal="center" vertical="center"/>
      <protection hidden="1"/>
    </xf>
    <xf numFmtId="0" fontId="14" fillId="11" borderId="16" xfId="0" applyFont="1" applyFill="1" applyBorder="1" applyAlignment="1" applyProtection="1">
      <alignment horizontal="center" vertical="center" wrapText="1"/>
      <protection hidden="1"/>
    </xf>
    <xf numFmtId="0" fontId="14" fillId="11" borderId="18" xfId="0" applyFont="1" applyFill="1" applyBorder="1" applyAlignment="1" applyProtection="1">
      <alignment horizontal="center" vertical="center" wrapText="1"/>
      <protection hidden="1"/>
    </xf>
    <xf numFmtId="0" fontId="14" fillId="11" borderId="24" xfId="0" applyFont="1" applyFill="1" applyBorder="1" applyAlignment="1" applyProtection="1">
      <alignment horizontal="center" vertical="center" wrapText="1"/>
      <protection hidden="1"/>
    </xf>
    <xf numFmtId="0" fontId="14" fillId="11" borderId="33" xfId="0" applyFont="1" applyFill="1" applyBorder="1" applyAlignment="1" applyProtection="1">
      <alignment horizontal="center" vertical="center" wrapText="1"/>
      <protection hidden="1"/>
    </xf>
    <xf numFmtId="0" fontId="14" fillId="11" borderId="57" xfId="0" applyFont="1" applyFill="1" applyBorder="1" applyAlignment="1" applyProtection="1">
      <alignment horizontal="center" vertical="center"/>
      <protection hidden="1"/>
    </xf>
    <xf numFmtId="0" fontId="14" fillId="11" borderId="30" xfId="0" applyFont="1" applyFill="1" applyBorder="1" applyAlignment="1" applyProtection="1">
      <alignment horizontal="center" vertical="center"/>
      <protection hidden="1"/>
    </xf>
    <xf numFmtId="0" fontId="14" fillId="11" borderId="32" xfId="0" applyFont="1" applyFill="1" applyBorder="1" applyAlignment="1" applyProtection="1">
      <alignment horizontal="center" vertical="center"/>
      <protection hidden="1"/>
    </xf>
    <xf numFmtId="0" fontId="60" fillId="0" borderId="13" xfId="0" applyFont="1" applyBorder="1" applyAlignment="1" applyProtection="1">
      <alignment horizontal="center" vertical="center"/>
      <protection hidden="1"/>
    </xf>
    <xf numFmtId="0" fontId="60" fillId="0" borderId="14" xfId="0" applyFont="1" applyBorder="1" applyAlignment="1" applyProtection="1">
      <alignment horizontal="center" vertical="center"/>
      <protection hidden="1"/>
    </xf>
    <xf numFmtId="0" fontId="60" fillId="0" borderId="38" xfId="0" applyFont="1" applyBorder="1" applyAlignment="1" applyProtection="1">
      <alignment horizontal="center" vertical="center"/>
      <protection hidden="1"/>
    </xf>
    <xf numFmtId="0" fontId="60" fillId="0" borderId="9" xfId="0" applyFont="1" applyBorder="1" applyAlignment="1" applyProtection="1">
      <alignment horizontal="center" vertical="center"/>
      <protection hidden="1"/>
    </xf>
    <xf numFmtId="0" fontId="60" fillId="0" borderId="10" xfId="0" applyFont="1" applyBorder="1" applyAlignment="1" applyProtection="1">
      <alignment horizontal="center" vertical="center"/>
      <protection hidden="1"/>
    </xf>
    <xf numFmtId="0" fontId="14" fillId="0" borderId="22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4" fillId="0" borderId="39" xfId="0" applyFont="1" applyBorder="1" applyAlignment="1" applyProtection="1">
      <alignment horizontal="center" vertical="center"/>
      <protection hidden="1"/>
    </xf>
    <xf numFmtId="0" fontId="14" fillId="0" borderId="26" xfId="0" applyFont="1" applyBorder="1" applyAlignment="1" applyProtection="1">
      <alignment horizontal="center" vertical="center"/>
      <protection hidden="1"/>
    </xf>
    <xf numFmtId="0" fontId="13" fillId="24" borderId="34" xfId="0" applyFont="1" applyFill="1" applyBorder="1" applyAlignment="1" applyProtection="1">
      <alignment horizontal="center" vertical="center" wrapText="1"/>
      <protection hidden="1"/>
    </xf>
    <xf numFmtId="0" fontId="13" fillId="24" borderId="49" xfId="0" applyFont="1" applyFill="1" applyBorder="1" applyAlignment="1" applyProtection="1">
      <alignment horizontal="center" vertical="center" wrapText="1"/>
      <protection hidden="1"/>
    </xf>
    <xf numFmtId="0" fontId="13" fillId="24" borderId="24" xfId="0" applyFont="1" applyFill="1" applyBorder="1" applyAlignment="1" applyProtection="1">
      <alignment horizontal="center" vertical="center" wrapText="1"/>
      <protection hidden="1"/>
    </xf>
    <xf numFmtId="0" fontId="13" fillId="24" borderId="12" xfId="0" applyFont="1" applyFill="1" applyBorder="1" applyAlignment="1" applyProtection="1">
      <alignment horizontal="center" vertical="center" wrapText="1"/>
      <protection hidden="1"/>
    </xf>
    <xf numFmtId="0" fontId="11" fillId="6" borderId="52" xfId="0" applyFont="1" applyFill="1" applyBorder="1" applyAlignment="1" applyProtection="1">
      <alignment horizontal="center" vertical="center" wrapText="1"/>
      <protection hidden="1"/>
    </xf>
    <xf numFmtId="0" fontId="11" fillId="6" borderId="50" xfId="0" applyFont="1" applyFill="1" applyBorder="1" applyAlignment="1" applyProtection="1">
      <alignment horizontal="center" vertical="center" wrapText="1"/>
      <protection hidden="1"/>
    </xf>
    <xf numFmtId="0" fontId="11" fillId="6" borderId="47" xfId="0" applyFont="1" applyFill="1" applyBorder="1" applyAlignment="1" applyProtection="1">
      <alignment horizontal="center" vertical="center" wrapText="1"/>
      <protection hidden="1"/>
    </xf>
    <xf numFmtId="0" fontId="13" fillId="6" borderId="52" xfId="0" applyFont="1" applyFill="1" applyBorder="1" applyAlignment="1" applyProtection="1">
      <alignment horizontal="center" vertical="center" wrapText="1"/>
      <protection hidden="1"/>
    </xf>
    <xf numFmtId="0" fontId="13" fillId="6" borderId="50" xfId="0" applyFont="1" applyFill="1" applyBorder="1" applyAlignment="1" applyProtection="1">
      <alignment horizontal="center" vertical="center" wrapText="1"/>
      <protection hidden="1"/>
    </xf>
    <xf numFmtId="0" fontId="13" fillId="6" borderId="47" xfId="0" applyFont="1" applyFill="1" applyBorder="1" applyAlignment="1" applyProtection="1">
      <alignment horizontal="center" vertical="center" wrapText="1"/>
      <protection hidden="1"/>
    </xf>
    <xf numFmtId="0" fontId="54" fillId="6" borderId="2" xfId="0" applyFont="1" applyFill="1" applyBorder="1" applyAlignment="1" applyProtection="1">
      <alignment horizontal="center" vertical="center"/>
      <protection hidden="1"/>
    </xf>
    <xf numFmtId="2" fontId="17" fillId="8" borderId="52" xfId="0" applyNumberFormat="1" applyFont="1" applyFill="1" applyBorder="1" applyAlignment="1" applyProtection="1">
      <alignment horizontal="center" vertical="center" textRotation="90" wrapText="1"/>
      <protection hidden="1"/>
    </xf>
    <xf numFmtId="2" fontId="17" fillId="8" borderId="47" xfId="0" applyNumberFormat="1" applyFont="1" applyFill="1" applyBorder="1" applyAlignment="1" applyProtection="1">
      <alignment horizontal="center" vertical="center" textRotation="90" wrapText="1"/>
      <protection hidden="1"/>
    </xf>
    <xf numFmtId="0" fontId="17" fillId="8" borderId="52" xfId="0" applyFont="1" applyFill="1" applyBorder="1" applyAlignment="1" applyProtection="1">
      <alignment horizontal="center" vertical="center" wrapText="1"/>
      <protection hidden="1"/>
    </xf>
    <xf numFmtId="0" fontId="17" fillId="8" borderId="50" xfId="0" applyFont="1" applyFill="1" applyBorder="1" applyAlignment="1" applyProtection="1">
      <alignment horizontal="center" vertical="center" wrapText="1"/>
      <protection hidden="1"/>
    </xf>
    <xf numFmtId="0" fontId="17" fillId="8" borderId="47" xfId="0" applyFont="1" applyFill="1" applyBorder="1" applyAlignment="1" applyProtection="1">
      <alignment horizontal="center" vertical="center" wrapText="1"/>
      <protection hidden="1"/>
    </xf>
    <xf numFmtId="0" fontId="55" fillId="6" borderId="2" xfId="0" applyFont="1" applyFill="1" applyBorder="1" applyAlignment="1" applyProtection="1">
      <alignment horizont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1" fillId="7" borderId="2" xfId="0" applyFont="1" applyFill="1" applyBorder="1" applyAlignment="1" applyProtection="1">
      <alignment horizontal="center" vertical="center"/>
      <protection hidden="1"/>
    </xf>
    <xf numFmtId="0" fontId="17" fillId="6" borderId="2" xfId="0" applyFont="1" applyFill="1" applyBorder="1" applyAlignment="1" applyProtection="1">
      <alignment horizontal="center" vertical="center"/>
      <protection hidden="1"/>
    </xf>
    <xf numFmtId="0" fontId="17" fillId="8" borderId="52" xfId="0" applyFont="1" applyFill="1" applyBorder="1" applyAlignment="1" applyProtection="1">
      <alignment horizontal="center" vertical="center" textRotation="90" wrapText="1"/>
      <protection hidden="1"/>
    </xf>
    <xf numFmtId="0" fontId="17" fillId="8" borderId="47" xfId="0" applyFont="1" applyFill="1" applyBorder="1" applyAlignment="1" applyProtection="1">
      <alignment horizontal="center" vertical="center" textRotation="90" wrapText="1"/>
      <protection hidden="1"/>
    </xf>
    <xf numFmtId="0" fontId="17" fillId="8" borderId="50" xfId="0" applyFont="1" applyFill="1" applyBorder="1" applyAlignment="1" applyProtection="1">
      <alignment horizontal="center" vertical="center" textRotation="90" wrapText="1"/>
      <protection hidden="1"/>
    </xf>
    <xf numFmtId="0" fontId="11" fillId="6" borderId="2" xfId="0" applyFont="1" applyFill="1" applyBorder="1" applyAlignment="1" applyProtection="1">
      <alignment horizontal="center" vertical="center" wrapText="1"/>
      <protection hidden="1"/>
    </xf>
    <xf numFmtId="0" fontId="12" fillId="6" borderId="2" xfId="0" applyFont="1" applyFill="1" applyBorder="1" applyAlignment="1" applyProtection="1">
      <alignment horizontal="center"/>
      <protection hidden="1"/>
    </xf>
    <xf numFmtId="0" fontId="42" fillId="6" borderId="2" xfId="0" applyFont="1" applyFill="1" applyBorder="1" applyAlignment="1" applyProtection="1">
      <alignment horizontal="center"/>
      <protection hidden="1"/>
    </xf>
    <xf numFmtId="0" fontId="35" fillId="11" borderId="0" xfId="0" applyFont="1" applyFill="1" applyBorder="1" applyAlignment="1" applyProtection="1">
      <alignment horizontal="center" vertical="center" wrapText="1"/>
      <protection hidden="1"/>
    </xf>
    <xf numFmtId="0" fontId="35" fillId="11" borderId="46" xfId="0" applyFont="1" applyFill="1" applyBorder="1" applyAlignment="1" applyProtection="1">
      <alignment horizontal="center" vertical="center" wrapText="1"/>
      <protection hidden="1"/>
    </xf>
    <xf numFmtId="0" fontId="13" fillId="9" borderId="2" xfId="0" applyFont="1" applyFill="1" applyBorder="1" applyAlignment="1" applyProtection="1">
      <alignment horizontal="center"/>
      <protection hidden="1"/>
    </xf>
    <xf numFmtId="0" fontId="12" fillId="7" borderId="2" xfId="0" applyFont="1" applyFill="1" applyBorder="1" applyAlignment="1" applyProtection="1">
      <alignment horizontal="center"/>
      <protection hidden="1"/>
    </xf>
    <xf numFmtId="0" fontId="42" fillId="7" borderId="2" xfId="0" applyFont="1" applyFill="1" applyBorder="1" applyAlignment="1" applyProtection="1">
      <alignment horizontal="center"/>
      <protection hidden="1"/>
    </xf>
    <xf numFmtId="0" fontId="17" fillId="8" borderId="2" xfId="0" applyFont="1" applyFill="1" applyBorder="1" applyAlignment="1" applyProtection="1">
      <alignment horizontal="center" vertical="center" textRotation="90" wrapText="1"/>
      <protection hidden="1"/>
    </xf>
    <xf numFmtId="0" fontId="11" fillId="7" borderId="2" xfId="0" applyFont="1" applyFill="1" applyBorder="1" applyAlignment="1" applyProtection="1">
      <alignment horizontal="center" vertical="center" wrapText="1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3" fillId="15" borderId="6" xfId="0" applyFont="1" applyFill="1" applyBorder="1" applyAlignment="1" applyProtection="1">
      <alignment horizontal="center" vertical="center" wrapText="1"/>
      <protection hidden="1"/>
    </xf>
    <xf numFmtId="0" fontId="13" fillId="15" borderId="7" xfId="0" applyFont="1" applyFill="1" applyBorder="1" applyAlignment="1" applyProtection="1">
      <alignment horizontal="center" vertical="center" wrapText="1"/>
      <protection hidden="1"/>
    </xf>
    <xf numFmtId="0" fontId="13" fillId="15" borderId="41" xfId="0" applyFont="1" applyFill="1" applyBorder="1" applyAlignment="1" applyProtection="1">
      <alignment horizontal="center" vertical="center" wrapText="1"/>
      <protection hidden="1"/>
    </xf>
    <xf numFmtId="0" fontId="10" fillId="9" borderId="2" xfId="0" applyFont="1" applyFill="1" applyBorder="1" applyAlignment="1" applyProtection="1">
      <alignment horizontal="center"/>
      <protection hidden="1"/>
    </xf>
    <xf numFmtId="0" fontId="10" fillId="9" borderId="2" xfId="0" applyFont="1" applyFill="1" applyBorder="1" applyProtection="1">
      <protection hidden="1"/>
    </xf>
    <xf numFmtId="0" fontId="14" fillId="9" borderId="2" xfId="0" applyFont="1" applyFill="1" applyBorder="1" applyAlignment="1" applyProtection="1">
      <alignment horizontal="center"/>
      <protection hidden="1"/>
    </xf>
    <xf numFmtId="0" fontId="40" fillId="9" borderId="2" xfId="0" applyFont="1" applyFill="1" applyBorder="1" applyAlignment="1" applyProtection="1">
      <alignment horizontal="center"/>
      <protection hidden="1"/>
    </xf>
    <xf numFmtId="0" fontId="14" fillId="15" borderId="6" xfId="0" applyFont="1" applyFill="1" applyBorder="1" applyAlignment="1" applyProtection="1">
      <alignment horizontal="center" vertical="center" wrapText="1"/>
      <protection hidden="1"/>
    </xf>
    <xf numFmtId="0" fontId="14" fillId="15" borderId="7" xfId="0" applyFont="1" applyFill="1" applyBorder="1" applyAlignment="1" applyProtection="1">
      <alignment horizontal="center" vertical="center" wrapText="1"/>
      <protection hidden="1"/>
    </xf>
    <xf numFmtId="0" fontId="14" fillId="15" borderId="41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4" fillId="15" borderId="7" xfId="0" applyFont="1" applyFill="1" applyBorder="1" applyAlignment="1" applyProtection="1">
      <alignment horizontal="center" vertical="center"/>
      <protection hidden="1"/>
    </xf>
    <xf numFmtId="0" fontId="14" fillId="15" borderId="41" xfId="0" applyFont="1" applyFill="1" applyBorder="1" applyAlignment="1" applyProtection="1">
      <alignment horizontal="center" vertical="center"/>
      <protection hidden="1"/>
    </xf>
    <xf numFmtId="0" fontId="67" fillId="7" borderId="19" xfId="0" applyFont="1" applyFill="1" applyBorder="1" applyAlignment="1" applyProtection="1">
      <alignment horizontal="center" vertical="center" wrapText="1"/>
      <protection hidden="1"/>
    </xf>
    <xf numFmtId="0" fontId="67" fillId="7" borderId="0" xfId="0" applyFont="1" applyFill="1" applyBorder="1" applyAlignment="1" applyProtection="1">
      <alignment horizontal="center" vertical="center" wrapText="1"/>
      <protection hidden="1"/>
    </xf>
    <xf numFmtId="0" fontId="65" fillId="7" borderId="19" xfId="0" applyFont="1" applyFill="1" applyBorder="1" applyAlignment="1" applyProtection="1">
      <alignment horizontal="center" vertical="center" wrapText="1"/>
      <protection hidden="1"/>
    </xf>
    <xf numFmtId="0" fontId="65" fillId="7" borderId="0" xfId="0" applyFont="1" applyFill="1" applyBorder="1" applyAlignment="1" applyProtection="1">
      <alignment horizontal="center" vertical="center" wrapText="1"/>
      <protection hidden="1"/>
    </xf>
    <xf numFmtId="0" fontId="15" fillId="15" borderId="2" xfId="0" applyFont="1" applyFill="1" applyBorder="1" applyAlignment="1" applyProtection="1">
      <alignment horizontal="center" vertical="center"/>
      <protection hidden="1"/>
    </xf>
    <xf numFmtId="0" fontId="2" fillId="19" borderId="60" xfId="0" applyFont="1" applyFill="1" applyBorder="1" applyAlignment="1" applyProtection="1">
      <alignment horizontal="center" vertical="center"/>
      <protection hidden="1"/>
    </xf>
    <xf numFmtId="0" fontId="2" fillId="19" borderId="32" xfId="0" applyFont="1" applyFill="1" applyBorder="1" applyAlignment="1" applyProtection="1">
      <alignment horizontal="center" vertical="center"/>
      <protection hidden="1"/>
    </xf>
    <xf numFmtId="0" fontId="0" fillId="0" borderId="46" xfId="0" applyBorder="1" applyAlignment="1" applyProtection="1">
      <alignment horizontal="center"/>
      <protection locked="0"/>
    </xf>
    <xf numFmtId="0" fontId="0" fillId="0" borderId="77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12" fillId="20" borderId="58" xfId="0" applyFont="1" applyFill="1" applyBorder="1" applyAlignment="1" applyProtection="1">
      <alignment horizontal="center" vertical="center"/>
      <protection hidden="1"/>
    </xf>
    <xf numFmtId="0" fontId="12" fillId="20" borderId="11" xfId="0" applyFont="1" applyFill="1" applyBorder="1" applyAlignment="1" applyProtection="1">
      <alignment horizontal="center" vertical="center"/>
      <protection hidden="1"/>
    </xf>
    <xf numFmtId="0" fontId="12" fillId="20" borderId="49" xfId="0" applyFont="1" applyFill="1" applyBorder="1" applyAlignment="1" applyProtection="1">
      <alignment horizontal="center" vertical="center"/>
      <protection hidden="1"/>
    </xf>
    <xf numFmtId="0" fontId="12" fillId="20" borderId="78" xfId="0" applyFont="1" applyFill="1" applyBorder="1" applyAlignment="1" applyProtection="1">
      <alignment horizontal="center" vertical="center"/>
      <protection hidden="1"/>
    </xf>
    <xf numFmtId="0" fontId="12" fillId="20" borderId="37" xfId="0" applyFont="1" applyFill="1" applyBorder="1" applyAlignment="1" applyProtection="1">
      <alignment horizontal="center" vertical="center"/>
      <protection hidden="1"/>
    </xf>
    <xf numFmtId="0" fontId="12" fillId="20" borderId="79" xfId="0" applyFont="1" applyFill="1" applyBorder="1" applyAlignment="1" applyProtection="1">
      <alignment horizontal="center" vertical="center"/>
      <protection hidden="1"/>
    </xf>
    <xf numFmtId="0" fontId="24" fillId="7" borderId="52" xfId="0" applyFont="1" applyFill="1" applyBorder="1" applyAlignment="1" applyProtection="1">
      <alignment horizontal="center" vertical="center" wrapText="1"/>
      <protection hidden="1"/>
    </xf>
    <xf numFmtId="0" fontId="24" fillId="7" borderId="50" xfId="0" applyFont="1" applyFill="1" applyBorder="1" applyAlignment="1" applyProtection="1">
      <alignment horizontal="center" vertical="center" wrapText="1"/>
      <protection hidden="1"/>
    </xf>
    <xf numFmtId="0" fontId="31" fillId="7" borderId="52" xfId="0" applyFont="1" applyFill="1" applyBorder="1" applyAlignment="1" applyProtection="1">
      <alignment horizontal="center" vertical="center" wrapText="1"/>
      <protection hidden="1"/>
    </xf>
    <xf numFmtId="0" fontId="31" fillId="7" borderId="50" xfId="0" applyFont="1" applyFill="1" applyBorder="1" applyAlignment="1" applyProtection="1">
      <alignment horizontal="center" vertical="center" wrapText="1"/>
      <protection hidden="1"/>
    </xf>
    <xf numFmtId="0" fontId="63" fillId="7" borderId="16" xfId="0" applyFont="1" applyFill="1" applyBorder="1" applyAlignment="1" applyProtection="1">
      <alignment horizontal="center" vertical="center" wrapText="1"/>
      <protection hidden="1"/>
    </xf>
    <xf numFmtId="0" fontId="63" fillId="7" borderId="17" xfId="0" applyFont="1" applyFill="1" applyBorder="1" applyAlignment="1" applyProtection="1">
      <alignment horizontal="center" vertical="center" wrapText="1"/>
      <protection hidden="1"/>
    </xf>
    <xf numFmtId="0" fontId="63" fillId="7" borderId="19" xfId="0" applyFont="1" applyFill="1" applyBorder="1" applyAlignment="1" applyProtection="1">
      <alignment horizontal="center" vertical="center" wrapText="1"/>
      <protection hidden="1"/>
    </xf>
    <xf numFmtId="0" fontId="63" fillId="7" borderId="0" xfId="0" applyFont="1" applyFill="1" applyBorder="1" applyAlignment="1" applyProtection="1">
      <alignment horizontal="center" vertical="center" wrapText="1"/>
      <protection hidden="1"/>
    </xf>
    <xf numFmtId="0" fontId="66" fillId="7" borderId="16" xfId="0" applyFont="1" applyFill="1" applyBorder="1" applyAlignment="1" applyProtection="1">
      <alignment horizontal="center" vertical="center" wrapText="1"/>
      <protection hidden="1"/>
    </xf>
    <xf numFmtId="0" fontId="66" fillId="7" borderId="19" xfId="0" applyFont="1" applyFill="1" applyBorder="1" applyAlignment="1" applyProtection="1">
      <alignment horizontal="center" vertical="center" wrapText="1"/>
      <protection hidden="1"/>
    </xf>
    <xf numFmtId="0" fontId="66" fillId="7" borderId="44" xfId="0" applyFont="1" applyFill="1" applyBorder="1" applyAlignment="1" applyProtection="1">
      <alignment horizontal="center" vertical="center" wrapText="1"/>
      <protection hidden="1"/>
    </xf>
    <xf numFmtId="0" fontId="13" fillId="7" borderId="6" xfId="0" applyFont="1" applyFill="1" applyBorder="1" applyAlignment="1" applyProtection="1">
      <alignment horizontal="center" vertical="center"/>
      <protection hidden="1"/>
    </xf>
    <xf numFmtId="0" fontId="13" fillId="7" borderId="7" xfId="0" applyFont="1" applyFill="1" applyBorder="1" applyAlignment="1" applyProtection="1">
      <alignment horizontal="center" vertical="center"/>
      <protection hidden="1"/>
    </xf>
    <xf numFmtId="0" fontId="13" fillId="7" borderId="41" xfId="0" applyFont="1" applyFill="1" applyBorder="1" applyAlignment="1" applyProtection="1">
      <alignment horizontal="center" vertical="center"/>
      <protection hidden="1"/>
    </xf>
    <xf numFmtId="0" fontId="24" fillId="7" borderId="47" xfId="0" applyFont="1" applyFill="1" applyBorder="1" applyAlignment="1" applyProtection="1">
      <alignment horizontal="center" vertical="center" wrapText="1"/>
      <protection hidden="1"/>
    </xf>
    <xf numFmtId="0" fontId="64" fillId="7" borderId="58" xfId="0" applyFont="1" applyFill="1" applyBorder="1" applyAlignment="1" applyProtection="1">
      <alignment horizontal="center" vertical="center"/>
      <protection hidden="1"/>
    </xf>
    <xf numFmtId="0" fontId="64" fillId="7" borderId="11" xfId="0" applyFont="1" applyFill="1" applyBorder="1" applyAlignment="1" applyProtection="1">
      <alignment horizontal="center" vertical="center"/>
      <protection hidden="1"/>
    </xf>
    <xf numFmtId="0" fontId="64" fillId="7" borderId="49" xfId="0" applyFont="1" applyFill="1" applyBorder="1" applyAlignment="1" applyProtection="1">
      <alignment horizontal="center" vertical="center"/>
      <protection hidden="1"/>
    </xf>
    <xf numFmtId="0" fontId="64" fillId="7" borderId="53" xfId="0" applyFont="1" applyFill="1" applyBorder="1" applyAlignment="1" applyProtection="1">
      <alignment horizontal="center" vertical="center"/>
      <protection hidden="1"/>
    </xf>
    <xf numFmtId="0" fontId="64" fillId="7" borderId="1" xfId="0" applyFont="1" applyFill="1" applyBorder="1" applyAlignment="1" applyProtection="1">
      <alignment horizontal="center" vertical="center"/>
      <protection hidden="1"/>
    </xf>
    <xf numFmtId="0" fontId="64" fillId="7" borderId="12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64" fillId="7" borderId="52" xfId="0" applyFont="1" applyFill="1" applyBorder="1" applyAlignment="1" applyProtection="1">
      <alignment horizontal="left" vertical="center" wrapText="1"/>
      <protection hidden="1"/>
    </xf>
    <xf numFmtId="0" fontId="64" fillId="7" borderId="47" xfId="0" applyFont="1" applyFill="1" applyBorder="1" applyAlignment="1" applyProtection="1">
      <alignment horizontal="left" vertical="center" wrapText="1"/>
      <protection hidden="1"/>
    </xf>
    <xf numFmtId="0" fontId="64" fillId="7" borderId="52" xfId="0" applyFont="1" applyFill="1" applyBorder="1" applyAlignment="1" applyProtection="1">
      <alignment horizontal="center" vertical="center" wrapText="1"/>
      <protection hidden="1"/>
    </xf>
    <xf numFmtId="0" fontId="64" fillId="7" borderId="47" xfId="0" applyFont="1" applyFill="1" applyBorder="1" applyAlignment="1" applyProtection="1">
      <alignment horizontal="center" vertical="center" wrapText="1"/>
      <protection hidden="1"/>
    </xf>
    <xf numFmtId="0" fontId="64" fillId="7" borderId="58" xfId="0" applyFont="1" applyFill="1" applyBorder="1" applyAlignment="1" applyProtection="1">
      <alignment horizontal="center" vertical="center" wrapText="1"/>
      <protection hidden="1"/>
    </xf>
    <xf numFmtId="0" fontId="64" fillId="7" borderId="11" xfId="0" applyFont="1" applyFill="1" applyBorder="1" applyAlignment="1" applyProtection="1">
      <alignment horizontal="center" vertical="center" wrapText="1"/>
      <protection hidden="1"/>
    </xf>
    <xf numFmtId="0" fontId="64" fillId="7" borderId="49" xfId="0" applyFont="1" applyFill="1" applyBorder="1" applyAlignment="1" applyProtection="1">
      <alignment horizontal="center" vertical="center" wrapText="1"/>
      <protection hidden="1"/>
    </xf>
    <xf numFmtId="0" fontId="64" fillId="7" borderId="53" xfId="0" applyFont="1" applyFill="1" applyBorder="1" applyAlignment="1" applyProtection="1">
      <alignment horizontal="center" vertical="center" wrapText="1"/>
      <protection hidden="1"/>
    </xf>
    <xf numFmtId="0" fontId="64" fillId="7" borderId="1" xfId="0" applyFont="1" applyFill="1" applyBorder="1" applyAlignment="1" applyProtection="1">
      <alignment horizontal="center" vertical="center" wrapText="1"/>
      <protection hidden="1"/>
    </xf>
    <xf numFmtId="0" fontId="64" fillId="7" borderId="12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/>
      <protection hidden="1"/>
    </xf>
    <xf numFmtId="0" fontId="15" fillId="6" borderId="28" xfId="0" applyFont="1" applyFill="1" applyBorder="1" applyAlignment="1" applyProtection="1">
      <alignment horizontal="center"/>
      <protection hidden="1"/>
    </xf>
    <xf numFmtId="0" fontId="15" fillId="6" borderId="29" xfId="0" applyFont="1" applyFill="1" applyBorder="1" applyAlignment="1" applyProtection="1">
      <alignment horizontal="center"/>
      <protection hidden="1"/>
    </xf>
    <xf numFmtId="0" fontId="15" fillId="6" borderId="56" xfId="0" applyFont="1" applyFill="1" applyBorder="1" applyAlignment="1" applyProtection="1">
      <alignment horizontal="center"/>
      <protection hidden="1"/>
    </xf>
    <xf numFmtId="0" fontId="52" fillId="3" borderId="0" xfId="0" applyFont="1" applyFill="1" applyBorder="1" applyAlignment="1" applyProtection="1">
      <alignment horizontal="center"/>
      <protection hidden="1"/>
    </xf>
    <xf numFmtId="0" fontId="11" fillId="6" borderId="3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11" fillId="14" borderId="28" xfId="0" applyFont="1" applyFill="1" applyBorder="1" applyAlignment="1" applyProtection="1">
      <alignment horizontal="center" vertical="center"/>
      <protection hidden="1"/>
    </xf>
    <xf numFmtId="0" fontId="42" fillId="14" borderId="29" xfId="0" applyFont="1" applyFill="1" applyBorder="1" applyAlignment="1" applyProtection="1">
      <alignment horizontal="center" vertical="center"/>
      <protection hidden="1"/>
    </xf>
    <xf numFmtId="0" fontId="42" fillId="14" borderId="56" xfId="0" applyFont="1" applyFill="1" applyBorder="1" applyAlignment="1" applyProtection="1">
      <alignment horizontal="center" vertical="center"/>
      <protection hidden="1"/>
    </xf>
    <xf numFmtId="9" fontId="42" fillId="14" borderId="28" xfId="0" applyNumberFormat="1" applyFont="1" applyFill="1" applyBorder="1" applyAlignment="1" applyProtection="1">
      <alignment horizontal="center" vertical="center"/>
      <protection hidden="1"/>
    </xf>
    <xf numFmtId="0" fontId="1" fillId="3" borderId="46" xfId="0" applyFont="1" applyFill="1" applyBorder="1" applyAlignment="1" applyProtection="1">
      <alignment horizontal="center" vertical="center" textRotation="90"/>
      <protection hidden="1"/>
    </xf>
    <xf numFmtId="0" fontId="12" fillId="3" borderId="0" xfId="0" applyFont="1" applyFill="1" applyAlignment="1" applyProtection="1">
      <alignment horizontal="center" vertical="center"/>
      <protection hidden="1"/>
    </xf>
    <xf numFmtId="0" fontId="14" fillId="14" borderId="2" xfId="0" applyFont="1" applyFill="1" applyBorder="1" applyAlignment="1" applyProtection="1">
      <alignment horizontal="center" vertical="center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5" fillId="3" borderId="0" xfId="0" applyFont="1" applyFill="1" applyAlignment="1" applyProtection="1">
      <alignment horizontal="right" vertical="center"/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42" fillId="6" borderId="40" xfId="0" applyFont="1" applyFill="1" applyBorder="1" applyAlignment="1" applyProtection="1">
      <alignment horizontal="center" vertical="center" wrapText="1"/>
      <protection hidden="1"/>
    </xf>
    <xf numFmtId="0" fontId="42" fillId="6" borderId="7" xfId="0" applyFont="1" applyFill="1" applyBorder="1" applyAlignment="1" applyProtection="1">
      <alignment horizontal="center" vertical="center" wrapText="1"/>
      <protection hidden="1"/>
    </xf>
    <xf numFmtId="0" fontId="42" fillId="6" borderId="28" xfId="0" applyFont="1" applyFill="1" applyBorder="1" applyAlignment="1" applyProtection="1">
      <alignment horizontal="center" vertical="center" wrapText="1"/>
      <protection hidden="1"/>
    </xf>
    <xf numFmtId="0" fontId="42" fillId="6" borderId="29" xfId="0" applyFont="1" applyFill="1" applyBorder="1" applyAlignment="1" applyProtection="1">
      <alignment horizontal="center" vertical="center" wrapText="1"/>
      <protection hidden="1"/>
    </xf>
    <xf numFmtId="0" fontId="42" fillId="6" borderId="56" xfId="0" applyFont="1" applyFill="1" applyBorder="1" applyAlignment="1" applyProtection="1">
      <alignment horizontal="center" vertical="center" wrapText="1"/>
      <protection hidden="1"/>
    </xf>
    <xf numFmtId="0" fontId="42" fillId="6" borderId="6" xfId="0" applyFont="1" applyFill="1" applyBorder="1" applyAlignment="1" applyProtection="1">
      <alignment horizontal="right" vertical="center" wrapText="1"/>
      <protection hidden="1"/>
    </xf>
    <xf numFmtId="0" fontId="42" fillId="6" borderId="7" xfId="0" applyFont="1" applyFill="1" applyBorder="1" applyAlignment="1" applyProtection="1">
      <alignment horizontal="right" vertical="center" wrapText="1"/>
      <protection hidden="1"/>
    </xf>
    <xf numFmtId="0" fontId="15" fillId="7" borderId="7" xfId="0" applyFont="1" applyFill="1" applyBorder="1" applyAlignment="1" applyProtection="1">
      <alignment horizontal="center" vertical="center" wrapText="1"/>
      <protection hidden="1"/>
    </xf>
    <xf numFmtId="0" fontId="15" fillId="7" borderId="41" xfId="0" applyFont="1" applyFill="1" applyBorder="1" applyAlignment="1" applyProtection="1">
      <alignment horizontal="center" vertical="center" wrapText="1"/>
      <protection hidden="1"/>
    </xf>
    <xf numFmtId="0" fontId="55" fillId="6" borderId="54" xfId="0" applyFont="1" applyFill="1" applyBorder="1" applyAlignment="1" applyProtection="1">
      <alignment horizontal="center" vertical="center"/>
      <protection hidden="1"/>
    </xf>
    <xf numFmtId="0" fontId="55" fillId="6" borderId="0" xfId="0" applyFont="1" applyFill="1" applyBorder="1" applyAlignment="1" applyProtection="1">
      <alignment horizontal="center" vertical="center"/>
      <protection hidden="1"/>
    </xf>
    <xf numFmtId="0" fontId="55" fillId="6" borderId="46" xfId="0" applyFont="1" applyFill="1" applyBorder="1" applyAlignment="1" applyProtection="1">
      <alignment horizontal="center" vertical="center"/>
      <protection hidden="1"/>
    </xf>
    <xf numFmtId="0" fontId="15" fillId="7" borderId="2" xfId="0" applyFont="1" applyFill="1" applyBorder="1" applyAlignment="1" applyProtection="1">
      <alignment horizontal="center" vertical="center" wrapText="1"/>
      <protection hidden="1"/>
    </xf>
    <xf numFmtId="0" fontId="15" fillId="6" borderId="2" xfId="0" applyFont="1" applyFill="1" applyBorder="1" applyAlignment="1" applyProtection="1">
      <alignment horizontal="center" vertical="center" wrapText="1"/>
      <protection hidden="1"/>
    </xf>
    <xf numFmtId="0" fontId="54" fillId="6" borderId="47" xfId="0" applyFont="1" applyFill="1" applyBorder="1" applyAlignment="1" applyProtection="1">
      <alignment horizontal="center" vertical="center"/>
      <protection hidden="1"/>
    </xf>
    <xf numFmtId="0" fontId="35" fillId="11" borderId="20" xfId="0" applyFont="1" applyFill="1" applyBorder="1" applyAlignment="1" applyProtection="1">
      <alignment horizontal="center" vertical="center" wrapText="1"/>
      <protection hidden="1"/>
    </xf>
    <xf numFmtId="0" fontId="11" fillId="6" borderId="52" xfId="0" applyFont="1" applyFill="1" applyBorder="1" applyAlignment="1" applyProtection="1">
      <alignment horizontal="center" vertical="center" textRotation="90"/>
      <protection hidden="1"/>
    </xf>
    <xf numFmtId="0" fontId="11" fillId="6" borderId="47" xfId="0" applyFont="1" applyFill="1" applyBorder="1" applyAlignment="1" applyProtection="1">
      <alignment horizontal="center" vertical="center" textRotation="90"/>
      <protection hidden="1"/>
    </xf>
    <xf numFmtId="0" fontId="62" fillId="6" borderId="28" xfId="0" applyFont="1" applyFill="1" applyBorder="1" applyAlignment="1" applyProtection="1">
      <alignment horizontal="left" vertical="center" wrapText="1"/>
      <protection hidden="1"/>
    </xf>
    <xf numFmtId="0" fontId="62" fillId="6" borderId="29" xfId="0" applyFont="1" applyFill="1" applyBorder="1" applyAlignment="1" applyProtection="1">
      <alignment horizontal="left" vertical="center" wrapText="1"/>
      <protection hidden="1"/>
    </xf>
    <xf numFmtId="0" fontId="62" fillId="6" borderId="56" xfId="0" applyFont="1" applyFill="1" applyBorder="1" applyAlignment="1" applyProtection="1">
      <alignment horizontal="left" vertical="center" wrapText="1"/>
      <protection hidden="1"/>
    </xf>
    <xf numFmtId="0" fontId="62" fillId="6" borderId="28" xfId="0" applyFont="1" applyFill="1" applyBorder="1" applyAlignment="1" applyProtection="1">
      <alignment horizontal="center" vertical="center" wrapText="1"/>
      <protection hidden="1"/>
    </xf>
    <xf numFmtId="0" fontId="62" fillId="6" borderId="29" xfId="0" applyFont="1" applyFill="1" applyBorder="1" applyAlignment="1" applyProtection="1">
      <alignment horizontal="center" vertical="center" wrapText="1"/>
      <protection hidden="1"/>
    </xf>
    <xf numFmtId="0" fontId="62" fillId="6" borderId="56" xfId="0" applyFont="1" applyFill="1" applyBorder="1" applyAlignment="1" applyProtection="1">
      <alignment horizontal="center" vertical="center" wrapText="1"/>
      <protection hidden="1"/>
    </xf>
    <xf numFmtId="0" fontId="54" fillId="6" borderId="57" xfId="0" applyFont="1" applyFill="1" applyBorder="1" applyAlignment="1" applyProtection="1">
      <alignment horizontal="center" vertical="center"/>
      <protection hidden="1"/>
    </xf>
    <xf numFmtId="0" fontId="54" fillId="6" borderId="30" xfId="0" applyFont="1" applyFill="1" applyBorder="1" applyAlignment="1" applyProtection="1">
      <alignment horizontal="center" vertical="center"/>
      <protection hidden="1"/>
    </xf>
    <xf numFmtId="0" fontId="54" fillId="6" borderId="32" xfId="0" applyFont="1" applyFill="1" applyBorder="1" applyAlignment="1" applyProtection="1">
      <alignment horizontal="center" vertical="center"/>
      <protection hidden="1"/>
    </xf>
    <xf numFmtId="0" fontId="42" fillId="6" borderId="40" xfId="0" applyFont="1" applyFill="1" applyBorder="1" applyAlignment="1" applyProtection="1">
      <alignment horizontal="left" vertical="center" wrapText="1"/>
      <protection hidden="1"/>
    </xf>
    <xf numFmtId="0" fontId="42" fillId="6" borderId="7" xfId="0" applyFont="1" applyFill="1" applyBorder="1" applyAlignment="1" applyProtection="1">
      <alignment horizontal="left" vertical="center" wrapText="1"/>
      <protection hidden="1"/>
    </xf>
    <xf numFmtId="0" fontId="35" fillId="11" borderId="28" xfId="0" applyFont="1" applyFill="1" applyBorder="1" applyAlignment="1" applyProtection="1">
      <alignment horizontal="center" vertical="center" wrapText="1"/>
      <protection hidden="1"/>
    </xf>
    <xf numFmtId="0" fontId="35" fillId="11" borderId="29" xfId="0" applyFont="1" applyFill="1" applyBorder="1" applyAlignment="1" applyProtection="1">
      <alignment horizontal="center" vertical="center" wrapText="1"/>
      <protection hidden="1"/>
    </xf>
    <xf numFmtId="0" fontId="35" fillId="11" borderId="56" xfId="0" applyFont="1" applyFill="1" applyBorder="1" applyAlignment="1" applyProtection="1">
      <alignment horizontal="center" vertical="center" wrapText="1"/>
      <protection hidden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1021080</xdr:colOff>
      <xdr:row>4</xdr:row>
      <xdr:rowOff>152400</xdr:rowOff>
    </xdr:from>
    <xdr:to>
      <xdr:col>11</xdr:col>
      <xdr:colOff>1234440</xdr:colOff>
      <xdr:row>6</xdr:row>
      <xdr:rowOff>68580</xdr:rowOff>
    </xdr:to>
    <xdr:sp macro="[0]!ThisWorkbook.ProtectAll" textlink="">
      <xdr:nvSpPr>
        <xdr:cNvPr id="3" name="Rounded Rectangle 2"/>
        <xdr:cNvSpPr/>
      </xdr:nvSpPr>
      <xdr:spPr>
        <a:xfrm>
          <a:off x="7117080" y="88392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  <xdr:twoCellAnchor>
    <xdr:from>
      <xdr:col>10</xdr:col>
      <xdr:colOff>1013460</xdr:colOff>
      <xdr:row>2</xdr:row>
      <xdr:rowOff>137160</xdr:rowOff>
    </xdr:from>
    <xdr:to>
      <xdr:col>11</xdr:col>
      <xdr:colOff>1226820</xdr:colOff>
      <xdr:row>4</xdr:row>
      <xdr:rowOff>53340</xdr:rowOff>
    </xdr:to>
    <xdr:sp macro="[0]!ThisWorkbook.UnprotectAll_AskPassword" textlink="">
      <xdr:nvSpPr>
        <xdr:cNvPr id="4" name="Rounded Rectangle 3"/>
        <xdr:cNvSpPr/>
      </xdr:nvSpPr>
      <xdr:spPr>
        <a:xfrm>
          <a:off x="7109460" y="50292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UNPROTECT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</xdr:colOff>
      <xdr:row>1</xdr:row>
      <xdr:rowOff>22858</xdr:rowOff>
    </xdr:from>
    <xdr:to>
      <xdr:col>1</xdr:col>
      <xdr:colOff>1433398</xdr:colOff>
      <xdr:row>4</xdr:row>
      <xdr:rowOff>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4810" y="388618"/>
          <a:ext cx="1429588" cy="12420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224790</xdr:colOff>
      <xdr:row>2</xdr:row>
      <xdr:rowOff>55246</xdr:rowOff>
    </xdr:from>
    <xdr:to>
      <xdr:col>14</xdr:col>
      <xdr:colOff>375285</xdr:colOff>
      <xdr:row>7</xdr:row>
      <xdr:rowOff>89894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8810" y="375286"/>
          <a:ext cx="1179195" cy="109382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7165" y="144779"/>
          <a:ext cx="1249299" cy="12020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</xdr:rowOff>
    </xdr:from>
    <xdr:to>
      <xdr:col>3</xdr:col>
      <xdr:colOff>205740</xdr:colOff>
      <xdr:row>7</xdr:row>
      <xdr:rowOff>78929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21944"/>
          <a:ext cx="1219200" cy="1136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198120</xdr:colOff>
      <xdr:row>2</xdr:row>
      <xdr:rowOff>76200</xdr:rowOff>
    </xdr:from>
    <xdr:to>
      <xdr:col>14</xdr:col>
      <xdr:colOff>394335</xdr:colOff>
      <xdr:row>7</xdr:row>
      <xdr:rowOff>110848</xdr:rowOff>
    </xdr:to>
    <xdr:pic>
      <xdr:nvPicPr>
        <xdr:cNvPr id="4" name="Picture 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46420" y="396240"/>
          <a:ext cx="1179195" cy="10938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224790</xdr:colOff>
      <xdr:row>2</xdr:row>
      <xdr:rowOff>40006</xdr:rowOff>
    </xdr:from>
    <xdr:to>
      <xdr:col>14</xdr:col>
      <xdr:colOff>367665</xdr:colOff>
      <xdr:row>7</xdr:row>
      <xdr:rowOff>74654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26430" y="360046"/>
          <a:ext cx="1179195" cy="109382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21944"/>
          <a:ext cx="1281684" cy="1194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231476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5724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216236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6</xdr:row>
      <xdr:rowOff>9524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206" y="219074"/>
          <a:ext cx="0" cy="15125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216236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vgmsxxxxxx.com/" TargetMode="External"/><Relationship Id="rId1" Type="http://schemas.openxmlformats.org/officeDocument/2006/relationships/hyperlink" Target="mailto:xxxxxsvgms@gmail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FC28"/>
  <sheetViews>
    <sheetView showGridLines="0" showRowColHeaders="0" tabSelected="1" workbookViewId="0">
      <selection activeCell="K5" sqref="K5"/>
    </sheetView>
  </sheetViews>
  <sheetFormatPr defaultColWidth="0" defaultRowHeight="14.4" customHeight="1" zeroHeight="1" x14ac:dyDescent="0.3"/>
  <cols>
    <col min="1" max="1" width="8.88671875" style="304" customWidth="1"/>
    <col min="2" max="10" width="8.88671875" style="272" customWidth="1"/>
    <col min="11" max="11" width="15.6640625" style="272" customWidth="1"/>
    <col min="12" max="12" width="30.77734375" style="305" customWidth="1"/>
    <col min="13" max="16383" width="8.88671875" style="6" hidden="1"/>
    <col min="16384" max="16384" width="26.88671875" style="6" hidden="1" customWidth="1"/>
  </cols>
  <sheetData>
    <row r="1" spans="1:12" x14ac:dyDescent="0.3">
      <c r="A1" s="301"/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3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343" t="s">
        <v>242</v>
      </c>
      <c r="E6" s="343"/>
      <c r="F6" s="343"/>
      <c r="G6" s="343"/>
      <c r="H6" s="343"/>
      <c r="I6" s="343"/>
      <c r="J6" s="343"/>
    </row>
    <row r="7" spans="1:12" x14ac:dyDescent="0.3">
      <c r="D7" s="343"/>
      <c r="E7" s="343"/>
      <c r="F7" s="343"/>
      <c r="G7" s="343"/>
      <c r="H7" s="343"/>
      <c r="I7" s="343"/>
      <c r="J7" s="343"/>
    </row>
    <row r="8" spans="1:12" x14ac:dyDescent="0.3">
      <c r="D8" s="343"/>
      <c r="E8" s="343"/>
      <c r="F8" s="343"/>
      <c r="G8" s="343"/>
      <c r="H8" s="343"/>
      <c r="I8" s="343"/>
      <c r="J8" s="343"/>
    </row>
    <row r="9" spans="1:12" x14ac:dyDescent="0.3">
      <c r="D9" s="343"/>
      <c r="E9" s="343"/>
      <c r="F9" s="343"/>
      <c r="G9" s="343"/>
      <c r="H9" s="343"/>
      <c r="I9" s="343"/>
      <c r="J9" s="343"/>
    </row>
    <row r="10" spans="1:12" x14ac:dyDescent="0.3">
      <c r="D10" s="343"/>
      <c r="E10" s="343"/>
      <c r="F10" s="343"/>
      <c r="G10" s="343"/>
      <c r="H10" s="343"/>
      <c r="I10" s="343"/>
      <c r="J10" s="343"/>
    </row>
    <row r="11" spans="1:12" x14ac:dyDescent="0.3"/>
    <row r="12" spans="1:12" x14ac:dyDescent="0.3"/>
    <row r="13" spans="1:12" x14ac:dyDescent="0.3">
      <c r="D13" s="344" t="s">
        <v>243</v>
      </c>
      <c r="E13" s="344"/>
      <c r="F13" s="344"/>
      <c r="G13" s="344"/>
      <c r="H13" s="344"/>
      <c r="I13" s="344"/>
      <c r="J13" s="344"/>
    </row>
    <row r="14" spans="1:12" x14ac:dyDescent="0.3">
      <c r="D14" s="344"/>
      <c r="E14" s="344"/>
      <c r="F14" s="344"/>
      <c r="G14" s="344"/>
      <c r="H14" s="344"/>
      <c r="I14" s="344"/>
      <c r="J14" s="344"/>
    </row>
    <row r="15" spans="1:12" x14ac:dyDescent="0.3">
      <c r="D15" s="344"/>
      <c r="E15" s="344"/>
      <c r="F15" s="344"/>
      <c r="G15" s="344"/>
      <c r="H15" s="344"/>
      <c r="I15" s="344"/>
      <c r="J15" s="344"/>
    </row>
    <row r="16" spans="1:12" ht="14.4" customHeight="1" x14ac:dyDescent="0.3">
      <c r="D16" s="344"/>
      <c r="E16" s="344"/>
      <c r="F16" s="344"/>
      <c r="G16" s="344"/>
      <c r="H16" s="344"/>
      <c r="I16" s="344"/>
      <c r="J16" s="344"/>
    </row>
    <row r="17" spans="4:10" x14ac:dyDescent="0.3">
      <c r="D17" s="344"/>
      <c r="E17" s="344"/>
      <c r="F17" s="344"/>
      <c r="G17" s="344"/>
      <c r="H17" s="344"/>
      <c r="I17" s="344"/>
      <c r="J17" s="344"/>
    </row>
    <row r="18" spans="4:10" x14ac:dyDescent="0.3">
      <c r="D18" s="344"/>
      <c r="E18" s="344"/>
      <c r="F18" s="344"/>
      <c r="G18" s="344"/>
      <c r="H18" s="344"/>
      <c r="I18" s="344"/>
      <c r="J18" s="344"/>
    </row>
    <row r="19" spans="4:10" x14ac:dyDescent="0.3"/>
    <row r="20" spans="4:10" x14ac:dyDescent="0.3">
      <c r="D20" s="345" t="s">
        <v>244</v>
      </c>
      <c r="E20" s="345"/>
      <c r="F20" s="345"/>
      <c r="G20" s="345"/>
      <c r="H20" s="345"/>
      <c r="I20" s="345"/>
      <c r="J20" s="345"/>
    </row>
    <row r="21" spans="4:10" x14ac:dyDescent="0.3">
      <c r="D21" s="345"/>
      <c r="E21" s="345"/>
      <c r="F21" s="345"/>
      <c r="G21" s="345"/>
      <c r="H21" s="345"/>
      <c r="I21" s="345"/>
      <c r="J21" s="345"/>
    </row>
    <row r="22" spans="4:10" x14ac:dyDescent="0.3">
      <c r="D22" s="345"/>
      <c r="E22" s="345"/>
      <c r="F22" s="345"/>
      <c r="G22" s="345"/>
      <c r="H22" s="345"/>
      <c r="I22" s="345"/>
      <c r="J22" s="345"/>
    </row>
    <row r="23" spans="4:10" x14ac:dyDescent="0.3"/>
    <row r="24" spans="4:10" x14ac:dyDescent="0.3">
      <c r="D24" s="346" t="s">
        <v>245</v>
      </c>
      <c r="E24" s="346"/>
      <c r="F24" s="346"/>
      <c r="G24" s="346"/>
      <c r="H24" s="346"/>
      <c r="I24" s="346"/>
      <c r="J24" s="346"/>
    </row>
    <row r="25" spans="4:10" x14ac:dyDescent="0.3">
      <c r="D25" s="346"/>
      <c r="E25" s="346"/>
      <c r="F25" s="346"/>
      <c r="G25" s="346"/>
      <c r="H25" s="346"/>
      <c r="I25" s="346"/>
      <c r="J25" s="346"/>
    </row>
    <row r="26" spans="4:10" x14ac:dyDescent="0.3"/>
    <row r="27" spans="4:10" x14ac:dyDescent="0.3"/>
    <row r="28" spans="4:10" x14ac:dyDescent="0.3"/>
  </sheetData>
  <sheetProtection algorithmName="SHA-512" hashValue="C1YzfJWCvUpWJZjpkDqPrPa38QRFFM5tFg6r8Sqr71UCzSe1PDYrcyvsYezi+Cit7CUwpC9kKwe1T5zqcGT4bg==" saltValue="7v8RX0bPvDfWLqPjNu/vaQ==" spinCount="100000" sheet="1" objects="1" scenarios="1" selectLockedCells="1" selectUnlockedCells="1"/>
  <mergeCells count="4">
    <mergeCell ref="D6:J10"/>
    <mergeCell ref="D13:J18"/>
    <mergeCell ref="D20:J22"/>
    <mergeCell ref="D24:J25"/>
  </mergeCells>
  <hyperlinks>
    <hyperlink ref="D20:J22" r:id="rId1" display="http://www.shalasangam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8"/>
  <sheetViews>
    <sheetView workbookViewId="0">
      <selection activeCell="C18" sqref="C18"/>
    </sheetView>
  </sheetViews>
  <sheetFormatPr defaultColWidth="0" defaultRowHeight="14.4" zeroHeight="1" x14ac:dyDescent="0.3"/>
  <cols>
    <col min="1" max="1" width="5.5546875" style="8" customWidth="1"/>
    <col min="2" max="2" width="27.88671875" style="21" customWidth="1"/>
    <col min="3" max="3" width="26.6640625" style="21" bestFit="1" customWidth="1"/>
    <col min="4" max="4" width="15.5546875" style="21" customWidth="1"/>
    <col min="5" max="5" width="13.5546875" style="21" customWidth="1"/>
    <col min="6" max="6" width="14.44140625" style="21" customWidth="1"/>
    <col min="7" max="7" width="30.6640625" style="21" customWidth="1"/>
    <col min="8" max="8" width="20.33203125" style="21" customWidth="1"/>
    <col min="9" max="9" width="12.44140625" style="21" customWidth="1"/>
    <col min="10" max="10" width="4.88671875" style="8" customWidth="1"/>
    <col min="11" max="16384" width="9.109375" style="272" hidden="1"/>
  </cols>
  <sheetData>
    <row r="1" spans="1:12" s="268" customFormat="1" ht="29.25" customHeight="1" x14ac:dyDescent="0.3">
      <c r="A1" s="8"/>
      <c r="B1" s="36"/>
      <c r="C1" s="36"/>
      <c r="D1" s="393" t="s">
        <v>275</v>
      </c>
      <c r="E1" s="393"/>
      <c r="F1" s="393"/>
      <c r="G1" s="36"/>
      <c r="H1" s="278" t="s">
        <v>240</v>
      </c>
      <c r="I1" s="36"/>
      <c r="J1" s="8"/>
    </row>
    <row r="2" spans="1:12" s="268" customFormat="1" ht="47.4" customHeight="1" thickBot="1" x14ac:dyDescent="0.35">
      <c r="A2" s="8"/>
      <c r="B2" s="402" t="s">
        <v>175</v>
      </c>
      <c r="C2" s="402"/>
      <c r="D2" s="402"/>
      <c r="E2" s="402"/>
      <c r="F2" s="402"/>
      <c r="G2" s="402"/>
      <c r="H2" s="402"/>
      <c r="I2" s="402"/>
      <c r="J2" s="12"/>
      <c r="K2" s="269"/>
      <c r="L2" s="269"/>
    </row>
    <row r="3" spans="1:12" s="268" customFormat="1" ht="30.75" customHeight="1" x14ac:dyDescent="0.45">
      <c r="A3" s="8"/>
      <c r="B3" s="270"/>
      <c r="C3" s="362" t="s">
        <v>228</v>
      </c>
      <c r="D3" s="363"/>
      <c r="E3" s="363"/>
      <c r="F3" s="363"/>
      <c r="G3" s="363"/>
      <c r="H3" s="363"/>
      <c r="I3" s="271"/>
      <c r="J3" s="8"/>
    </row>
    <row r="4" spans="1:12" s="268" customFormat="1" ht="21.75" customHeight="1" x14ac:dyDescent="0.5">
      <c r="A4" s="8"/>
      <c r="B4" s="366" t="s">
        <v>276</v>
      </c>
      <c r="C4" s="367"/>
      <c r="D4" s="367"/>
      <c r="E4" s="367"/>
      <c r="F4" s="367"/>
      <c r="G4" s="367"/>
      <c r="H4" s="367"/>
      <c r="I4" s="368"/>
      <c r="J4" s="8"/>
    </row>
    <row r="5" spans="1:12" s="268" customFormat="1" ht="25.5" customHeight="1" x14ac:dyDescent="0.3">
      <c r="A5" s="8"/>
      <c r="B5" s="34" t="s">
        <v>171</v>
      </c>
      <c r="C5" s="273" t="s">
        <v>229</v>
      </c>
      <c r="D5" s="248" t="s">
        <v>172</v>
      </c>
      <c r="E5" s="372" t="s">
        <v>231</v>
      </c>
      <c r="F5" s="373"/>
      <c r="G5" s="374"/>
      <c r="H5" s="375" t="s">
        <v>187</v>
      </c>
      <c r="I5" s="377" t="s">
        <v>233</v>
      </c>
      <c r="J5" s="8"/>
    </row>
    <row r="6" spans="1:12" s="268" customFormat="1" ht="25.5" customHeight="1" x14ac:dyDescent="0.3">
      <c r="A6" s="8"/>
      <c r="B6" s="34" t="s">
        <v>184</v>
      </c>
      <c r="C6" s="293" t="s">
        <v>230</v>
      </c>
      <c r="D6" s="135" t="s">
        <v>183</v>
      </c>
      <c r="E6" s="372" t="s">
        <v>232</v>
      </c>
      <c r="F6" s="373"/>
      <c r="G6" s="374"/>
      <c r="H6" s="376"/>
      <c r="I6" s="378"/>
      <c r="J6" s="8"/>
    </row>
    <row r="7" spans="1:12" s="268" customFormat="1" ht="39.75" customHeight="1" x14ac:dyDescent="0.3">
      <c r="A7" s="8"/>
      <c r="B7" s="369" t="s">
        <v>114</v>
      </c>
      <c r="C7" s="370"/>
      <c r="D7" s="371" t="s">
        <v>115</v>
      </c>
      <c r="E7" s="371"/>
      <c r="F7" s="371"/>
      <c r="G7" s="136" t="s">
        <v>120</v>
      </c>
      <c r="H7" s="396" t="s">
        <v>182</v>
      </c>
      <c r="I7" s="397"/>
      <c r="J7" s="8"/>
    </row>
    <row r="8" spans="1:12" s="268" customFormat="1" ht="16.5" customHeight="1" x14ac:dyDescent="0.3">
      <c r="A8" s="8"/>
      <c r="B8" s="379">
        <v>1</v>
      </c>
      <c r="C8" s="382" t="s">
        <v>0</v>
      </c>
      <c r="D8" s="385" t="s">
        <v>234</v>
      </c>
      <c r="E8" s="386"/>
      <c r="F8" s="387"/>
      <c r="G8" s="398" t="s">
        <v>235</v>
      </c>
      <c r="H8" s="399" t="s">
        <v>236</v>
      </c>
      <c r="I8" s="387"/>
      <c r="J8" s="8"/>
    </row>
    <row r="9" spans="1:12" s="268" customFormat="1" ht="11.25" customHeight="1" x14ac:dyDescent="0.3">
      <c r="A9" s="8"/>
      <c r="B9" s="380"/>
      <c r="C9" s="383"/>
      <c r="D9" s="388"/>
      <c r="E9" s="389"/>
      <c r="F9" s="390"/>
      <c r="G9" s="398"/>
      <c r="H9" s="400"/>
      <c r="I9" s="390"/>
      <c r="J9" s="8"/>
    </row>
    <row r="10" spans="1:12" s="268" customFormat="1" ht="8.25" customHeight="1" x14ac:dyDescent="0.3">
      <c r="A10" s="8"/>
      <c r="B10" s="381"/>
      <c r="C10" s="384"/>
      <c r="D10" s="391"/>
      <c r="E10" s="391"/>
      <c r="F10" s="392"/>
      <c r="G10" s="398"/>
      <c r="H10" s="401"/>
      <c r="I10" s="392"/>
      <c r="J10" s="8"/>
    </row>
    <row r="11" spans="1:12" s="268" customFormat="1" ht="25.5" customHeight="1" x14ac:dyDescent="0.3">
      <c r="A11" s="8"/>
      <c r="B11" s="364" t="s">
        <v>116</v>
      </c>
      <c r="C11" s="365"/>
      <c r="D11" s="394" t="s">
        <v>117</v>
      </c>
      <c r="E11" s="394"/>
      <c r="F11" s="394"/>
      <c r="G11" s="394" t="s">
        <v>119</v>
      </c>
      <c r="H11" s="394"/>
      <c r="I11" s="395"/>
      <c r="J11" s="8"/>
    </row>
    <row r="12" spans="1:12" s="268" customFormat="1" ht="25.5" customHeight="1" x14ac:dyDescent="0.3">
      <c r="A12" s="8"/>
      <c r="B12" s="354" t="s">
        <v>1</v>
      </c>
      <c r="C12" s="355"/>
      <c r="D12" s="356" t="s">
        <v>234</v>
      </c>
      <c r="E12" s="356"/>
      <c r="F12" s="356"/>
      <c r="G12" s="275" t="str">
        <f>HYPERLINK("#ENGLISH!A1", "ENGLISH")</f>
        <v>ENGLISH</v>
      </c>
      <c r="H12" s="358" t="s">
        <v>132</v>
      </c>
      <c r="I12" s="359"/>
      <c r="J12" s="8"/>
    </row>
    <row r="13" spans="1:12" s="268" customFormat="1" ht="25.5" customHeight="1" x14ac:dyDescent="0.3">
      <c r="A13" s="8"/>
      <c r="B13" s="354" t="s">
        <v>2</v>
      </c>
      <c r="C13" s="355"/>
      <c r="D13" s="356" t="s">
        <v>234</v>
      </c>
      <c r="E13" s="356"/>
      <c r="F13" s="356"/>
      <c r="G13" s="275" t="s">
        <v>2</v>
      </c>
      <c r="H13" s="358" t="s">
        <v>131</v>
      </c>
      <c r="I13" s="359"/>
      <c r="J13" s="8"/>
    </row>
    <row r="14" spans="1:12" s="268" customFormat="1" ht="25.5" customHeight="1" x14ac:dyDescent="0.3">
      <c r="A14" s="8"/>
      <c r="B14" s="354" t="s">
        <v>118</v>
      </c>
      <c r="C14" s="355"/>
      <c r="D14" s="356" t="s">
        <v>234</v>
      </c>
      <c r="E14" s="356"/>
      <c r="F14" s="356"/>
      <c r="G14" s="275" t="s">
        <v>118</v>
      </c>
      <c r="H14" s="358" t="s">
        <v>3</v>
      </c>
      <c r="I14" s="359"/>
      <c r="J14" s="8"/>
    </row>
    <row r="15" spans="1:12" s="268" customFormat="1" ht="25.5" customHeight="1" x14ac:dyDescent="0.3">
      <c r="A15" s="8"/>
      <c r="B15" s="354"/>
      <c r="C15" s="355"/>
      <c r="D15" s="356"/>
      <c r="E15" s="356"/>
      <c r="F15" s="356"/>
      <c r="G15" s="275"/>
      <c r="H15" s="358" t="s">
        <v>128</v>
      </c>
      <c r="I15" s="359"/>
      <c r="J15" s="8"/>
    </row>
    <row r="16" spans="1:12" s="268" customFormat="1" ht="25.5" customHeight="1" x14ac:dyDescent="0.3">
      <c r="A16" s="8"/>
      <c r="B16" s="354"/>
      <c r="C16" s="355"/>
      <c r="D16" s="356"/>
      <c r="E16" s="356"/>
      <c r="F16" s="356"/>
      <c r="G16" s="276"/>
      <c r="H16" s="358" t="s">
        <v>129</v>
      </c>
      <c r="I16" s="359"/>
      <c r="J16" s="8"/>
    </row>
    <row r="17" spans="1:10" s="268" customFormat="1" ht="25.5" customHeight="1" thickBot="1" x14ac:dyDescent="0.35">
      <c r="A17" s="8"/>
      <c r="B17" s="349"/>
      <c r="C17" s="350"/>
      <c r="D17" s="351"/>
      <c r="E17" s="352"/>
      <c r="F17" s="353"/>
      <c r="G17" s="277"/>
      <c r="H17" s="360" t="s">
        <v>130</v>
      </c>
      <c r="I17" s="361"/>
      <c r="J17" s="8"/>
    </row>
    <row r="18" spans="1:10" s="268" customFormat="1" ht="27.75" customHeight="1" x14ac:dyDescent="0.3">
      <c r="A18" s="8"/>
      <c r="B18" s="133" t="s">
        <v>178</v>
      </c>
      <c r="C18" s="274" t="s">
        <v>277</v>
      </c>
      <c r="D18" s="132" t="s">
        <v>179</v>
      </c>
      <c r="E18" s="357" t="s">
        <v>237</v>
      </c>
      <c r="F18" s="357"/>
      <c r="G18" s="347" t="s">
        <v>241</v>
      </c>
      <c r="H18" s="347"/>
      <c r="I18" s="348" t="s">
        <v>210</v>
      </c>
      <c r="J18" s="348"/>
    </row>
  </sheetData>
  <sheetProtection algorithmName="SHA-512" hashValue="Me+uYtmQFPt3WbqFH3WevC8CFh6SEvvlyknHR1HxpSU4sdpaXSjfSIkOUxf1sGr0zVzc9lb+8pc49EvVTHNL1A==" saltValue="GZ47Pwj9auaqWI8TWDYt7Q==" spinCount="100000" sheet="1" objects="1" scenarios="1" selectLockedCells="1"/>
  <mergeCells count="40">
    <mergeCell ref="D1:F1"/>
    <mergeCell ref="H16:I16"/>
    <mergeCell ref="D11:F11"/>
    <mergeCell ref="G11:I11"/>
    <mergeCell ref="H7:I7"/>
    <mergeCell ref="G8:G10"/>
    <mergeCell ref="H8:I10"/>
    <mergeCell ref="B2:I2"/>
    <mergeCell ref="H12:I12"/>
    <mergeCell ref="H13:I13"/>
    <mergeCell ref="H14:I14"/>
    <mergeCell ref="B15:C15"/>
    <mergeCell ref="D15:F15"/>
    <mergeCell ref="B12:C12"/>
    <mergeCell ref="D12:F12"/>
    <mergeCell ref="B13:C13"/>
    <mergeCell ref="D13:F13"/>
    <mergeCell ref="B8:B10"/>
    <mergeCell ref="C8:C10"/>
    <mergeCell ref="D8:F10"/>
    <mergeCell ref="E5:G5"/>
    <mergeCell ref="C3:H3"/>
    <mergeCell ref="B11:C11"/>
    <mergeCell ref="B4:I4"/>
    <mergeCell ref="B7:C7"/>
    <mergeCell ref="D7:F7"/>
    <mergeCell ref="E6:G6"/>
    <mergeCell ref="H5:H6"/>
    <mergeCell ref="I5:I6"/>
    <mergeCell ref="G18:H18"/>
    <mergeCell ref="I18:J18"/>
    <mergeCell ref="B17:C17"/>
    <mergeCell ref="D17:F17"/>
    <mergeCell ref="B14:C14"/>
    <mergeCell ref="D14:F14"/>
    <mergeCell ref="E18:F18"/>
    <mergeCell ref="H15:I15"/>
    <mergeCell ref="H17:I17"/>
    <mergeCell ref="B16:C16"/>
    <mergeCell ref="D16:F16"/>
  </mergeCells>
  <dataValidations count="1">
    <dataValidation type="list" allowBlank="1" showInputMessage="1" showErrorMessage="1" sqref="B8:B10">
      <formula1>"1,2"</formula1>
    </dataValidation>
  </dataValidations>
  <hyperlinks>
    <hyperlink ref="G13" location="HINDI!A1" display="HINDI"/>
    <hyperlink ref="H13:I13" location="'CO-SCHOLOSTIC'!A1" display="CO-SCHOLOSTIC"/>
    <hyperlink ref="H14:I14" location="ATTENDANCE!A1" display="ATTENDANCE"/>
    <hyperlink ref="H16:I16" location="'GREEN SHEET'!A1" display="GREEN SHEET"/>
    <hyperlink ref="H12:I12" location="'MAIN DATA'!A1" display="STUDENT DETAILS"/>
    <hyperlink ref="G12" location="ENGLISH!A1" display="ENGLISH"/>
    <hyperlink ref="E5" r:id="rId1"/>
    <hyperlink ref="E6" r:id="rId2"/>
    <hyperlink ref="H17:I17" location="'RESULT SHEET'!A1" display="RESULT SHEET "/>
  </hyperlinks>
  <pageMargins left="0.26" right="0.03" top="0.75" bottom="0.75" header="0.3" footer="0.3"/>
  <pageSetup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50"/>
  <sheetViews>
    <sheetView zoomScale="85" zoomScaleNormal="85" workbookViewId="0">
      <selection activeCell="A2" sqref="A2:XFD1048576"/>
    </sheetView>
  </sheetViews>
  <sheetFormatPr defaultColWidth="0" defaultRowHeight="15" customHeight="1" zeroHeight="1" x14ac:dyDescent="0.25"/>
  <cols>
    <col min="1" max="1" width="7.6640625" style="16" customWidth="1"/>
    <col min="2" max="2" width="7.6640625" style="16" bestFit="1" customWidth="1"/>
    <col min="3" max="3" width="8.33203125" style="16" customWidth="1"/>
    <col min="4" max="4" width="11.88671875" style="16" customWidth="1"/>
    <col min="5" max="5" width="37" style="16" bestFit="1" customWidth="1"/>
    <col min="6" max="6" width="38" style="16" customWidth="1"/>
    <col min="7" max="7" width="35.33203125" style="16" customWidth="1"/>
    <col min="8" max="8" width="11.5546875" style="16" customWidth="1"/>
    <col min="9" max="9" width="17.5546875" style="16" customWidth="1"/>
    <col min="10" max="10" width="13.6640625" style="16" customWidth="1"/>
    <col min="11" max="11" width="38" style="16" customWidth="1"/>
    <col min="12" max="12" width="14.44140625" style="16" customWidth="1"/>
    <col min="13" max="13" width="22.109375" style="16" customWidth="1"/>
    <col min="14" max="14" width="15.33203125" style="16" bestFit="1" customWidth="1"/>
    <col min="15" max="15" width="8.6640625" style="16" bestFit="1" customWidth="1"/>
    <col min="16" max="16" width="16.44140625" style="16" bestFit="1" customWidth="1"/>
    <col min="17" max="17" width="6.5546875" style="16" bestFit="1" customWidth="1"/>
    <col min="18" max="18" width="11.6640625" style="16" bestFit="1" customWidth="1"/>
    <col min="19" max="19" width="5.5546875" style="403" customWidth="1"/>
    <col min="20" max="16384" width="9.109375" style="403" hidden="1"/>
  </cols>
  <sheetData>
    <row r="1" spans="1:18" ht="29.25" customHeight="1" x14ac:dyDescent="0.25">
      <c r="A1" s="37" t="s">
        <v>34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</row>
    <row r="2" spans="1:18" ht="31.8" x14ac:dyDescent="0.3">
      <c r="A2" s="403"/>
      <c r="B2" s="404" t="str">
        <f>"SWAMI VIVEKANAND GOVT. MODEL SCHOOL,"&amp;DASHBOARD!C3</f>
        <v>SWAMI VIVEKANAND GOVT. MODEL SCHOOL,XXXX, BLOCK-XXXX (XXXXX)</v>
      </c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8" ht="24.6" x14ac:dyDescent="0.4">
      <c r="A3" s="403"/>
      <c r="B3" s="405" t="str">
        <f>"     MASTER DATA SHEET    "&amp;DASHBOARD!B4</f>
        <v xml:space="preserve">     MASTER DATA SHEET    SESSION   -  2025-26</v>
      </c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</row>
    <row r="4" spans="1:18" ht="31.2" x14ac:dyDescent="0.3">
      <c r="A4" s="403"/>
      <c r="B4" s="129" t="s">
        <v>4</v>
      </c>
      <c r="C4" s="130" t="s">
        <v>5</v>
      </c>
      <c r="D4" s="131" t="s">
        <v>6</v>
      </c>
      <c r="E4" s="35" t="s">
        <v>7</v>
      </c>
      <c r="F4" s="35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35" t="s">
        <v>18</v>
      </c>
      <c r="Q4" s="35" t="s">
        <v>19</v>
      </c>
      <c r="R4" s="35" t="s">
        <v>20</v>
      </c>
    </row>
    <row r="5" spans="1:18" ht="13.8" x14ac:dyDescent="0.3">
      <c r="A5" s="403"/>
      <c r="B5" s="38">
        <v>1</v>
      </c>
      <c r="C5" s="38">
        <v>101</v>
      </c>
      <c r="D5" s="38">
        <v>1279</v>
      </c>
      <c r="E5" s="39" t="s">
        <v>219</v>
      </c>
      <c r="F5" s="39" t="s">
        <v>220</v>
      </c>
      <c r="G5" s="39" t="s">
        <v>221</v>
      </c>
      <c r="H5" s="40">
        <v>40720</v>
      </c>
      <c r="I5" s="38" t="s">
        <v>218</v>
      </c>
      <c r="J5" s="38" t="s">
        <v>135</v>
      </c>
      <c r="K5" s="39"/>
      <c r="L5" s="38"/>
      <c r="M5" s="134"/>
      <c r="N5" s="38"/>
      <c r="O5" s="38"/>
      <c r="P5" s="38"/>
      <c r="Q5" s="38"/>
      <c r="R5" s="38"/>
    </row>
    <row r="6" spans="1:18" ht="13.8" x14ac:dyDescent="0.3">
      <c r="A6" s="403"/>
      <c r="B6" s="38">
        <v>2</v>
      </c>
      <c r="C6" s="38">
        <v>102</v>
      </c>
      <c r="D6" s="38">
        <v>1290</v>
      </c>
      <c r="E6" s="39" t="s">
        <v>222</v>
      </c>
      <c r="F6" s="39" t="s">
        <v>223</v>
      </c>
      <c r="G6" s="39" t="s">
        <v>224</v>
      </c>
      <c r="H6" s="40">
        <v>41157</v>
      </c>
      <c r="I6" s="38" t="s">
        <v>218</v>
      </c>
      <c r="J6" s="38" t="s">
        <v>133</v>
      </c>
      <c r="K6" s="39"/>
      <c r="L6" s="38"/>
      <c r="M6" s="134"/>
      <c r="N6" s="38"/>
      <c r="O6" s="38"/>
      <c r="P6" s="38"/>
      <c r="Q6" s="38"/>
      <c r="R6" s="38"/>
    </row>
    <row r="7" spans="1:18" ht="13.8" x14ac:dyDescent="0.3">
      <c r="A7" s="403"/>
      <c r="B7" s="38">
        <v>3</v>
      </c>
      <c r="C7" s="38">
        <v>103</v>
      </c>
      <c r="D7" s="38">
        <v>1251</v>
      </c>
      <c r="E7" s="39" t="s">
        <v>225</v>
      </c>
      <c r="F7" s="39" t="s">
        <v>226</v>
      </c>
      <c r="G7" s="39" t="s">
        <v>227</v>
      </c>
      <c r="H7" s="40">
        <v>41000</v>
      </c>
      <c r="I7" s="38" t="s">
        <v>218</v>
      </c>
      <c r="J7" s="38" t="s">
        <v>135</v>
      </c>
      <c r="K7" s="39"/>
      <c r="L7" s="38"/>
      <c r="M7" s="134"/>
      <c r="N7" s="38"/>
      <c r="O7" s="38"/>
      <c r="P7" s="38"/>
      <c r="Q7" s="38"/>
      <c r="R7" s="38"/>
    </row>
    <row r="8" spans="1:18" ht="13.8" x14ac:dyDescent="0.3">
      <c r="A8" s="403"/>
      <c r="B8" s="38">
        <v>4</v>
      </c>
      <c r="C8" s="38">
        <v>104</v>
      </c>
      <c r="D8" s="38">
        <v>1212</v>
      </c>
      <c r="E8" s="39" t="s">
        <v>225</v>
      </c>
      <c r="F8" s="39" t="s">
        <v>226</v>
      </c>
      <c r="G8" s="39" t="s">
        <v>227</v>
      </c>
      <c r="H8" s="40">
        <v>41000</v>
      </c>
      <c r="I8" s="38" t="s">
        <v>218</v>
      </c>
      <c r="J8" s="38" t="s">
        <v>135</v>
      </c>
      <c r="K8" s="39"/>
      <c r="L8" s="38"/>
      <c r="M8" s="134"/>
      <c r="N8" s="38"/>
      <c r="O8" s="38"/>
      <c r="P8" s="38"/>
      <c r="Q8" s="38"/>
      <c r="R8" s="38"/>
    </row>
    <row r="9" spans="1:18" ht="13.8" x14ac:dyDescent="0.3">
      <c r="A9" s="403"/>
      <c r="B9" s="38">
        <v>5</v>
      </c>
      <c r="C9" s="38"/>
      <c r="D9" s="38"/>
      <c r="E9" s="39"/>
      <c r="F9" s="39"/>
      <c r="G9" s="39"/>
      <c r="H9" s="40"/>
      <c r="I9" s="38"/>
      <c r="J9" s="38"/>
      <c r="K9" s="39"/>
      <c r="L9" s="38"/>
      <c r="M9" s="134"/>
      <c r="N9" s="38"/>
      <c r="O9" s="38"/>
      <c r="P9" s="38"/>
      <c r="Q9" s="38"/>
      <c r="R9" s="38"/>
    </row>
    <row r="10" spans="1:18" ht="13.8" x14ac:dyDescent="0.3">
      <c r="A10" s="403"/>
      <c r="B10" s="38">
        <v>6</v>
      </c>
      <c r="C10" s="38"/>
      <c r="D10" s="38"/>
      <c r="E10" s="39"/>
      <c r="F10" s="39"/>
      <c r="G10" s="39"/>
      <c r="H10" s="40"/>
      <c r="I10" s="38"/>
      <c r="J10" s="38"/>
      <c r="K10" s="39"/>
      <c r="L10" s="38"/>
      <c r="M10" s="134"/>
      <c r="N10" s="38"/>
      <c r="O10" s="38"/>
      <c r="P10" s="38"/>
      <c r="Q10" s="38"/>
      <c r="R10" s="38"/>
    </row>
    <row r="11" spans="1:18" ht="13.8" x14ac:dyDescent="0.3">
      <c r="A11" s="403"/>
      <c r="B11" s="38">
        <v>7</v>
      </c>
      <c r="C11" s="38"/>
      <c r="D11" s="38"/>
      <c r="E11" s="39"/>
      <c r="F11" s="39"/>
      <c r="G11" s="39"/>
      <c r="H11" s="40"/>
      <c r="I11" s="38"/>
      <c r="J11" s="38"/>
      <c r="K11" s="39"/>
      <c r="L11" s="38"/>
      <c r="M11" s="134"/>
      <c r="N11" s="38"/>
      <c r="O11" s="38"/>
      <c r="P11" s="38"/>
      <c r="Q11" s="38"/>
      <c r="R11" s="38"/>
    </row>
    <row r="12" spans="1:18" ht="13.8" x14ac:dyDescent="0.3">
      <c r="A12" s="403"/>
      <c r="B12" s="38">
        <v>8</v>
      </c>
      <c r="C12" s="38"/>
      <c r="D12" s="38"/>
      <c r="E12" s="39"/>
      <c r="F12" s="39"/>
      <c r="G12" s="39"/>
      <c r="H12" s="40"/>
      <c r="I12" s="38"/>
      <c r="J12" s="38"/>
      <c r="K12" s="39"/>
      <c r="L12" s="38"/>
      <c r="M12" s="134"/>
      <c r="N12" s="38"/>
      <c r="O12" s="38"/>
      <c r="P12" s="38"/>
      <c r="Q12" s="38"/>
      <c r="R12" s="38"/>
    </row>
    <row r="13" spans="1:18" ht="13.8" x14ac:dyDescent="0.3">
      <c r="A13" s="403"/>
      <c r="B13" s="38">
        <v>9</v>
      </c>
      <c r="C13" s="38"/>
      <c r="D13" s="38"/>
      <c r="E13" s="39"/>
      <c r="F13" s="39"/>
      <c r="G13" s="39"/>
      <c r="H13" s="40"/>
      <c r="I13" s="38"/>
      <c r="J13" s="38"/>
      <c r="K13" s="39"/>
      <c r="L13" s="38"/>
      <c r="M13" s="134"/>
      <c r="N13" s="38"/>
      <c r="O13" s="38"/>
      <c r="P13" s="38"/>
      <c r="Q13" s="38"/>
      <c r="R13" s="38"/>
    </row>
    <row r="14" spans="1:18" ht="13.8" x14ac:dyDescent="0.3">
      <c r="A14" s="403"/>
      <c r="B14" s="38">
        <v>10</v>
      </c>
      <c r="C14" s="38"/>
      <c r="D14" s="38"/>
      <c r="E14" s="39"/>
      <c r="F14" s="39"/>
      <c r="G14" s="39"/>
      <c r="H14" s="40"/>
      <c r="I14" s="38"/>
      <c r="J14" s="38"/>
      <c r="K14" s="39"/>
      <c r="L14" s="38"/>
      <c r="M14" s="134"/>
      <c r="N14" s="38"/>
      <c r="O14" s="38"/>
      <c r="P14" s="38"/>
      <c r="Q14" s="38"/>
      <c r="R14" s="38"/>
    </row>
    <row r="15" spans="1:18" ht="13.8" x14ac:dyDescent="0.3">
      <c r="A15" s="403"/>
      <c r="B15" s="38">
        <v>11</v>
      </c>
      <c r="C15" s="38"/>
      <c r="D15" s="38"/>
      <c r="E15" s="39"/>
      <c r="F15" s="39"/>
      <c r="G15" s="39"/>
      <c r="H15" s="40"/>
      <c r="I15" s="38"/>
      <c r="J15" s="38"/>
      <c r="K15" s="39"/>
      <c r="L15" s="38"/>
      <c r="M15" s="134"/>
      <c r="N15" s="38"/>
      <c r="O15" s="38"/>
      <c r="P15" s="38"/>
      <c r="Q15" s="38"/>
      <c r="R15" s="38"/>
    </row>
    <row r="16" spans="1:18" ht="13.8" x14ac:dyDescent="0.3">
      <c r="A16" s="403"/>
      <c r="B16" s="38">
        <v>12</v>
      </c>
      <c r="C16" s="38"/>
      <c r="D16" s="38"/>
      <c r="E16" s="39"/>
      <c r="F16" s="39"/>
      <c r="G16" s="39"/>
      <c r="H16" s="40"/>
      <c r="I16" s="38"/>
      <c r="J16" s="38"/>
      <c r="K16" s="39"/>
      <c r="L16" s="38"/>
      <c r="M16" s="134"/>
      <c r="N16" s="38"/>
      <c r="O16" s="38"/>
      <c r="P16" s="38"/>
      <c r="Q16" s="38"/>
      <c r="R16" s="38"/>
    </row>
    <row r="17" spans="1:18" ht="13.8" x14ac:dyDescent="0.3">
      <c r="A17" s="403"/>
      <c r="B17" s="38">
        <v>13</v>
      </c>
      <c r="C17" s="38"/>
      <c r="D17" s="38"/>
      <c r="E17" s="39"/>
      <c r="F17" s="39"/>
      <c r="G17" s="39"/>
      <c r="H17" s="40"/>
      <c r="I17" s="38"/>
      <c r="J17" s="38"/>
      <c r="K17" s="39"/>
      <c r="L17" s="38"/>
      <c r="M17" s="134"/>
      <c r="N17" s="38"/>
      <c r="O17" s="38"/>
      <c r="P17" s="38"/>
      <c r="Q17" s="38"/>
      <c r="R17" s="38"/>
    </row>
    <row r="18" spans="1:18" ht="13.8" x14ac:dyDescent="0.3">
      <c r="A18" s="403"/>
      <c r="B18" s="38">
        <v>14</v>
      </c>
      <c r="C18" s="38"/>
      <c r="D18" s="38"/>
      <c r="E18" s="39"/>
      <c r="F18" s="39"/>
      <c r="G18" s="39"/>
      <c r="H18" s="40"/>
      <c r="I18" s="38"/>
      <c r="J18" s="38"/>
      <c r="K18" s="39"/>
      <c r="L18" s="38"/>
      <c r="M18" s="134"/>
      <c r="N18" s="38"/>
      <c r="O18" s="38"/>
      <c r="P18" s="38"/>
      <c r="Q18" s="38"/>
      <c r="R18" s="38"/>
    </row>
    <row r="19" spans="1:18" ht="13.8" x14ac:dyDescent="0.3">
      <c r="A19" s="403"/>
      <c r="B19" s="38">
        <v>15</v>
      </c>
      <c r="C19" s="38"/>
      <c r="D19" s="38"/>
      <c r="E19" s="39"/>
      <c r="F19" s="39"/>
      <c r="G19" s="39"/>
      <c r="H19" s="40"/>
      <c r="I19" s="38"/>
      <c r="J19" s="38"/>
      <c r="K19" s="39"/>
      <c r="L19" s="38"/>
      <c r="M19" s="134"/>
      <c r="N19" s="38"/>
      <c r="O19" s="38"/>
      <c r="P19" s="38"/>
      <c r="Q19" s="38"/>
      <c r="R19" s="38"/>
    </row>
    <row r="20" spans="1:18" ht="13.8" x14ac:dyDescent="0.3">
      <c r="A20" s="403"/>
      <c r="B20" s="38">
        <v>16</v>
      </c>
      <c r="C20" s="38"/>
      <c r="D20" s="38"/>
      <c r="E20" s="39"/>
      <c r="F20" s="39"/>
      <c r="G20" s="39"/>
      <c r="H20" s="40"/>
      <c r="I20" s="38"/>
      <c r="J20" s="38"/>
      <c r="K20" s="39"/>
      <c r="L20" s="38"/>
      <c r="M20" s="134"/>
      <c r="N20" s="38"/>
      <c r="O20" s="38"/>
      <c r="P20" s="38"/>
      <c r="Q20" s="38"/>
      <c r="R20" s="38"/>
    </row>
    <row r="21" spans="1:18" ht="13.8" x14ac:dyDescent="0.3">
      <c r="A21" s="403"/>
      <c r="B21" s="38">
        <v>17</v>
      </c>
      <c r="C21" s="38"/>
      <c r="D21" s="38"/>
      <c r="E21" s="39"/>
      <c r="F21" s="39"/>
      <c r="G21" s="39"/>
      <c r="H21" s="40"/>
      <c r="I21" s="38"/>
      <c r="J21" s="38"/>
      <c r="K21" s="39"/>
      <c r="L21" s="38"/>
      <c r="M21" s="134"/>
      <c r="N21" s="38"/>
      <c r="O21" s="38"/>
      <c r="P21" s="38"/>
      <c r="Q21" s="38"/>
      <c r="R21" s="38"/>
    </row>
    <row r="22" spans="1:18" ht="13.8" x14ac:dyDescent="0.3">
      <c r="A22" s="403"/>
      <c r="B22" s="38">
        <v>18</v>
      </c>
      <c r="C22" s="38"/>
      <c r="D22" s="38"/>
      <c r="E22" s="39"/>
      <c r="F22" s="39"/>
      <c r="G22" s="39"/>
      <c r="H22" s="40"/>
      <c r="I22" s="38"/>
      <c r="J22" s="38"/>
      <c r="K22" s="39"/>
      <c r="L22" s="38"/>
      <c r="M22" s="134"/>
      <c r="N22" s="38"/>
      <c r="O22" s="38"/>
      <c r="P22" s="38"/>
      <c r="Q22" s="38"/>
      <c r="R22" s="38"/>
    </row>
    <row r="23" spans="1:18" ht="13.8" x14ac:dyDescent="0.3">
      <c r="A23" s="403"/>
      <c r="B23" s="38">
        <v>19</v>
      </c>
      <c r="C23" s="38"/>
      <c r="D23" s="38"/>
      <c r="E23" s="39"/>
      <c r="F23" s="39"/>
      <c r="G23" s="39"/>
      <c r="H23" s="40"/>
      <c r="I23" s="38"/>
      <c r="J23" s="38"/>
      <c r="K23" s="39"/>
      <c r="L23" s="38"/>
      <c r="M23" s="134"/>
      <c r="N23" s="38"/>
      <c r="O23" s="38"/>
      <c r="P23" s="38"/>
      <c r="Q23" s="38"/>
      <c r="R23" s="38"/>
    </row>
    <row r="24" spans="1:18" ht="13.8" x14ac:dyDescent="0.3">
      <c r="A24" s="403"/>
      <c r="B24" s="38">
        <v>20</v>
      </c>
      <c r="C24" s="38"/>
      <c r="D24" s="38"/>
      <c r="E24" s="39"/>
      <c r="F24" s="39"/>
      <c r="G24" s="39"/>
      <c r="H24" s="40"/>
      <c r="I24" s="38"/>
      <c r="J24" s="38"/>
      <c r="K24" s="39"/>
      <c r="L24" s="38"/>
      <c r="M24" s="134"/>
      <c r="N24" s="38"/>
      <c r="O24" s="38"/>
      <c r="P24" s="38"/>
      <c r="Q24" s="38"/>
      <c r="R24" s="38"/>
    </row>
    <row r="25" spans="1:18" ht="13.8" x14ac:dyDescent="0.3">
      <c r="A25" s="403"/>
      <c r="B25" s="38">
        <v>21</v>
      </c>
      <c r="C25" s="38"/>
      <c r="D25" s="38"/>
      <c r="E25" s="39"/>
      <c r="F25" s="39"/>
      <c r="G25" s="39"/>
      <c r="H25" s="40"/>
      <c r="I25" s="38"/>
      <c r="J25" s="38"/>
      <c r="K25" s="39"/>
      <c r="L25" s="38"/>
      <c r="M25" s="134"/>
      <c r="N25" s="38"/>
      <c r="O25" s="38"/>
      <c r="P25" s="38"/>
      <c r="Q25" s="38"/>
      <c r="R25" s="38"/>
    </row>
    <row r="26" spans="1:18" ht="13.8" x14ac:dyDescent="0.3">
      <c r="A26" s="403"/>
      <c r="B26" s="38">
        <v>22</v>
      </c>
      <c r="C26" s="38"/>
      <c r="D26" s="38"/>
      <c r="E26" s="39"/>
      <c r="F26" s="39"/>
      <c r="G26" s="39"/>
      <c r="H26" s="40"/>
      <c r="I26" s="38"/>
      <c r="J26" s="38"/>
      <c r="K26" s="39"/>
      <c r="L26" s="38"/>
      <c r="M26" s="134"/>
      <c r="N26" s="38"/>
      <c r="O26" s="38"/>
      <c r="P26" s="38"/>
      <c r="Q26" s="38"/>
      <c r="R26" s="38"/>
    </row>
    <row r="27" spans="1:18" ht="13.8" x14ac:dyDescent="0.3">
      <c r="A27" s="403"/>
      <c r="B27" s="38">
        <v>23</v>
      </c>
      <c r="C27" s="38"/>
      <c r="D27" s="38"/>
      <c r="E27" s="39"/>
      <c r="F27" s="39"/>
      <c r="G27" s="39"/>
      <c r="H27" s="40"/>
      <c r="I27" s="38"/>
      <c r="J27" s="38"/>
      <c r="K27" s="39"/>
      <c r="L27" s="38"/>
      <c r="M27" s="134"/>
      <c r="N27" s="38"/>
      <c r="O27" s="38"/>
      <c r="P27" s="38"/>
      <c r="Q27" s="38"/>
      <c r="R27" s="38"/>
    </row>
    <row r="28" spans="1:18" ht="13.8" x14ac:dyDescent="0.3">
      <c r="A28" s="403"/>
      <c r="B28" s="38">
        <v>24</v>
      </c>
      <c r="C28" s="38"/>
      <c r="D28" s="38"/>
      <c r="E28" s="39"/>
      <c r="F28" s="39"/>
      <c r="G28" s="39"/>
      <c r="H28" s="40"/>
      <c r="I28" s="38"/>
      <c r="J28" s="38"/>
      <c r="K28" s="39"/>
      <c r="L28" s="38"/>
      <c r="M28" s="134"/>
      <c r="N28" s="38"/>
      <c r="O28" s="38"/>
      <c r="P28" s="38"/>
      <c r="Q28" s="38"/>
      <c r="R28" s="38"/>
    </row>
    <row r="29" spans="1:18" ht="13.8" x14ac:dyDescent="0.3">
      <c r="A29" s="403"/>
      <c r="B29" s="38">
        <v>25</v>
      </c>
      <c r="C29" s="38"/>
      <c r="D29" s="38"/>
      <c r="E29" s="39"/>
      <c r="F29" s="39"/>
      <c r="G29" s="39"/>
      <c r="H29" s="40"/>
      <c r="I29" s="38"/>
      <c r="J29" s="38"/>
      <c r="K29" s="39"/>
      <c r="L29" s="38"/>
      <c r="M29" s="134"/>
      <c r="N29" s="38"/>
      <c r="O29" s="38"/>
      <c r="P29" s="38"/>
      <c r="Q29" s="38"/>
      <c r="R29" s="38"/>
    </row>
    <row r="30" spans="1:18" ht="13.8" x14ac:dyDescent="0.3">
      <c r="A30" s="403"/>
      <c r="B30" s="38">
        <v>26</v>
      </c>
      <c r="C30" s="38"/>
      <c r="D30" s="38"/>
      <c r="E30" s="39"/>
      <c r="F30" s="39"/>
      <c r="G30" s="39"/>
      <c r="H30" s="40"/>
      <c r="I30" s="38"/>
      <c r="J30" s="38"/>
      <c r="K30" s="39"/>
      <c r="L30" s="38"/>
      <c r="M30" s="134"/>
      <c r="N30" s="38"/>
      <c r="O30" s="38"/>
      <c r="P30" s="38"/>
      <c r="Q30" s="38"/>
      <c r="R30" s="38"/>
    </row>
    <row r="31" spans="1:18" ht="13.8" x14ac:dyDescent="0.3">
      <c r="A31" s="403"/>
      <c r="B31" s="38">
        <v>27</v>
      </c>
      <c r="C31" s="38"/>
      <c r="D31" s="38"/>
      <c r="E31" s="39"/>
      <c r="F31" s="39"/>
      <c r="G31" s="39"/>
      <c r="H31" s="40"/>
      <c r="I31" s="38"/>
      <c r="J31" s="38"/>
      <c r="K31" s="39"/>
      <c r="L31" s="38"/>
      <c r="M31" s="134"/>
      <c r="N31" s="38"/>
      <c r="O31" s="38"/>
      <c r="P31" s="38"/>
      <c r="Q31" s="38"/>
      <c r="R31" s="38"/>
    </row>
    <row r="32" spans="1:18" ht="13.8" x14ac:dyDescent="0.3">
      <c r="A32" s="403"/>
      <c r="B32" s="38">
        <v>28</v>
      </c>
      <c r="C32" s="38"/>
      <c r="D32" s="38"/>
      <c r="E32" s="39"/>
      <c r="F32" s="39"/>
      <c r="G32" s="39"/>
      <c r="H32" s="40"/>
      <c r="I32" s="38"/>
      <c r="J32" s="38"/>
      <c r="K32" s="39"/>
      <c r="L32" s="38"/>
      <c r="M32" s="134"/>
      <c r="N32" s="38"/>
      <c r="O32" s="38"/>
      <c r="P32" s="38"/>
      <c r="Q32" s="38"/>
      <c r="R32" s="38"/>
    </row>
    <row r="33" spans="1:18" ht="13.8" x14ac:dyDescent="0.3">
      <c r="A33" s="403"/>
      <c r="B33" s="38">
        <v>29</v>
      </c>
      <c r="C33" s="38"/>
      <c r="D33" s="38"/>
      <c r="E33" s="39"/>
      <c r="F33" s="39"/>
      <c r="G33" s="39"/>
      <c r="H33" s="40"/>
      <c r="I33" s="38"/>
      <c r="J33" s="38"/>
      <c r="K33" s="39"/>
      <c r="L33" s="38"/>
      <c r="M33" s="134"/>
      <c r="N33" s="38"/>
      <c r="O33" s="38"/>
      <c r="P33" s="38"/>
      <c r="Q33" s="38"/>
      <c r="R33" s="38"/>
    </row>
    <row r="34" spans="1:18" ht="13.8" x14ac:dyDescent="0.3">
      <c r="A34" s="403"/>
      <c r="B34" s="38">
        <v>30</v>
      </c>
      <c r="C34" s="38"/>
      <c r="D34" s="38"/>
      <c r="E34" s="39"/>
      <c r="F34" s="39"/>
      <c r="G34" s="39"/>
      <c r="H34" s="40"/>
      <c r="I34" s="38"/>
      <c r="J34" s="38"/>
      <c r="K34" s="39"/>
      <c r="L34" s="38"/>
      <c r="M34" s="134"/>
      <c r="N34" s="38"/>
      <c r="O34" s="38"/>
      <c r="P34" s="38"/>
      <c r="Q34" s="38"/>
      <c r="R34" s="38"/>
    </row>
    <row r="35" spans="1:18" ht="15" customHeight="1" x14ac:dyDescent="0.3">
      <c r="A35" s="403"/>
      <c r="B35" s="38">
        <v>31</v>
      </c>
      <c r="C35" s="38"/>
      <c r="D35" s="38"/>
      <c r="E35" s="39"/>
      <c r="F35" s="39"/>
      <c r="G35" s="39"/>
      <c r="H35" s="40"/>
      <c r="I35" s="38"/>
      <c r="J35" s="38"/>
      <c r="K35" s="38"/>
      <c r="L35" s="38"/>
      <c r="M35" s="134"/>
      <c r="N35" s="38"/>
      <c r="O35" s="38"/>
      <c r="P35" s="38"/>
      <c r="Q35" s="38"/>
      <c r="R35" s="38"/>
    </row>
    <row r="36" spans="1:18" ht="15" customHeight="1" x14ac:dyDescent="0.3">
      <c r="A36" s="403"/>
      <c r="B36" s="38">
        <v>32</v>
      </c>
      <c r="C36" s="38"/>
      <c r="D36" s="38"/>
      <c r="E36" s="39"/>
      <c r="F36" s="39"/>
      <c r="G36" s="39"/>
      <c r="H36" s="40"/>
      <c r="I36" s="38"/>
      <c r="J36" s="38"/>
      <c r="K36" s="38"/>
      <c r="L36" s="38"/>
      <c r="M36" s="134"/>
      <c r="N36" s="38"/>
      <c r="O36" s="38"/>
      <c r="P36" s="38"/>
      <c r="Q36" s="38"/>
      <c r="R36" s="38"/>
    </row>
    <row r="37" spans="1:18" ht="15" customHeight="1" x14ac:dyDescent="0.3">
      <c r="A37" s="403"/>
      <c r="B37" s="38">
        <v>33</v>
      </c>
      <c r="C37" s="38"/>
      <c r="D37" s="38"/>
      <c r="E37" s="39"/>
      <c r="F37" s="39"/>
      <c r="G37" s="39"/>
      <c r="H37" s="40"/>
      <c r="I37" s="38"/>
      <c r="J37" s="38"/>
      <c r="K37" s="38"/>
      <c r="L37" s="38"/>
      <c r="M37" s="134"/>
      <c r="N37" s="38"/>
      <c r="O37" s="38"/>
      <c r="P37" s="38"/>
      <c r="Q37" s="38"/>
      <c r="R37" s="38"/>
    </row>
    <row r="38" spans="1:18" ht="15" customHeight="1" x14ac:dyDescent="0.3">
      <c r="A38" s="403"/>
      <c r="B38" s="38">
        <v>34</v>
      </c>
      <c r="C38" s="38"/>
      <c r="D38" s="38"/>
      <c r="E38" s="39"/>
      <c r="F38" s="39"/>
      <c r="G38" s="39"/>
      <c r="H38" s="40"/>
      <c r="I38" s="38"/>
      <c r="J38" s="38"/>
      <c r="K38" s="38"/>
      <c r="L38" s="38"/>
      <c r="M38" s="134"/>
      <c r="N38" s="38"/>
      <c r="O38" s="38"/>
      <c r="P38" s="38"/>
      <c r="Q38" s="38"/>
      <c r="R38" s="38"/>
    </row>
    <row r="39" spans="1:18" ht="15" customHeight="1" x14ac:dyDescent="0.3">
      <c r="A39" s="403"/>
      <c r="B39" s="38">
        <v>35</v>
      </c>
      <c r="C39" s="38"/>
      <c r="D39" s="38"/>
      <c r="E39" s="39"/>
      <c r="F39" s="39"/>
      <c r="G39" s="39"/>
      <c r="H39" s="40"/>
      <c r="I39" s="38"/>
      <c r="J39" s="38"/>
      <c r="K39" s="38"/>
      <c r="L39" s="38"/>
      <c r="M39" s="134"/>
      <c r="N39" s="38"/>
      <c r="O39" s="38"/>
      <c r="P39" s="38"/>
      <c r="Q39" s="38"/>
      <c r="R39" s="38"/>
    </row>
    <row r="40" spans="1:18" ht="15" customHeight="1" x14ac:dyDescent="0.3">
      <c r="A40" s="403"/>
      <c r="B40" s="38">
        <v>36</v>
      </c>
      <c r="C40" s="38"/>
      <c r="D40" s="38"/>
      <c r="E40" s="39"/>
      <c r="F40" s="39"/>
      <c r="G40" s="39"/>
      <c r="H40" s="40"/>
      <c r="I40" s="38"/>
      <c r="J40" s="38"/>
      <c r="K40" s="38"/>
      <c r="L40" s="38"/>
      <c r="M40" s="134"/>
      <c r="N40" s="38"/>
      <c r="O40" s="38"/>
      <c r="P40" s="38"/>
      <c r="Q40" s="38"/>
      <c r="R40" s="38"/>
    </row>
    <row r="41" spans="1:18" ht="15" customHeight="1" x14ac:dyDescent="0.3">
      <c r="A41" s="403"/>
      <c r="B41" s="38">
        <v>37</v>
      </c>
      <c r="C41" s="38"/>
      <c r="D41" s="38"/>
      <c r="E41" s="39"/>
      <c r="F41" s="39"/>
      <c r="G41" s="39"/>
      <c r="H41" s="40"/>
      <c r="I41" s="38"/>
      <c r="J41" s="38"/>
      <c r="K41" s="38"/>
      <c r="L41" s="38"/>
      <c r="M41" s="134"/>
      <c r="N41" s="38"/>
      <c r="O41" s="38"/>
      <c r="P41" s="38"/>
      <c r="Q41" s="38"/>
      <c r="R41" s="38"/>
    </row>
    <row r="42" spans="1:18" ht="15" customHeight="1" x14ac:dyDescent="0.3">
      <c r="A42" s="403"/>
      <c r="B42" s="38">
        <v>38</v>
      </c>
      <c r="C42" s="38"/>
      <c r="D42" s="38"/>
      <c r="E42" s="39"/>
      <c r="F42" s="39"/>
      <c r="G42" s="39"/>
      <c r="H42" s="40"/>
      <c r="I42" s="38"/>
      <c r="J42" s="38"/>
      <c r="K42" s="38"/>
      <c r="L42" s="38"/>
      <c r="M42" s="134"/>
      <c r="N42" s="38"/>
      <c r="O42" s="38"/>
      <c r="P42" s="38"/>
      <c r="Q42" s="38"/>
      <c r="R42" s="38"/>
    </row>
    <row r="43" spans="1:18" ht="15" customHeight="1" x14ac:dyDescent="0.3">
      <c r="A43" s="403"/>
      <c r="B43" s="38">
        <v>39</v>
      </c>
      <c r="C43" s="38"/>
      <c r="D43" s="38"/>
      <c r="E43" s="39"/>
      <c r="F43" s="39"/>
      <c r="G43" s="39"/>
      <c r="H43" s="40"/>
      <c r="I43" s="38"/>
      <c r="J43" s="38"/>
      <c r="K43" s="38"/>
      <c r="L43" s="38"/>
      <c r="M43" s="134"/>
      <c r="N43" s="38"/>
      <c r="O43" s="38"/>
      <c r="P43" s="38"/>
      <c r="Q43" s="38"/>
      <c r="R43" s="38"/>
    </row>
    <row r="44" spans="1:18" ht="15" customHeight="1" x14ac:dyDescent="0.3">
      <c r="A44" s="403"/>
      <c r="B44" s="38">
        <v>40</v>
      </c>
      <c r="C44" s="38"/>
      <c r="D44" s="38"/>
      <c r="E44" s="39"/>
      <c r="F44" s="39"/>
      <c r="G44" s="39"/>
      <c r="H44" s="40"/>
      <c r="I44" s="38"/>
      <c r="J44" s="38"/>
      <c r="K44" s="38"/>
      <c r="L44" s="38"/>
      <c r="M44" s="134"/>
      <c r="N44" s="38"/>
      <c r="O44" s="38"/>
      <c r="P44" s="38"/>
      <c r="Q44" s="38"/>
      <c r="R44" s="38"/>
    </row>
    <row r="45" spans="1:18" ht="15" customHeight="1" x14ac:dyDescent="0.3">
      <c r="A45" s="403"/>
      <c r="B45" s="38"/>
      <c r="C45" s="38"/>
      <c r="D45" s="38"/>
      <c r="E45" s="39"/>
      <c r="F45" s="39"/>
      <c r="G45" s="39"/>
      <c r="H45" s="40"/>
      <c r="I45" s="38"/>
      <c r="J45" s="38"/>
      <c r="K45" s="38"/>
      <c r="L45" s="38"/>
      <c r="M45" s="134"/>
      <c r="N45" s="38"/>
      <c r="O45" s="38"/>
      <c r="P45" s="38"/>
      <c r="Q45" s="38"/>
      <c r="R45" s="38"/>
    </row>
    <row r="46" spans="1:18" ht="15" customHeight="1" x14ac:dyDescent="0.3">
      <c r="A46" s="403"/>
      <c r="B46" s="38"/>
      <c r="C46" s="38"/>
      <c r="D46" s="38"/>
      <c r="E46" s="39"/>
      <c r="F46" s="39"/>
      <c r="G46" s="39"/>
      <c r="H46" s="40"/>
      <c r="I46" s="38"/>
      <c r="J46" s="38"/>
      <c r="K46" s="38"/>
      <c r="L46" s="38"/>
      <c r="M46" s="134"/>
      <c r="N46" s="38"/>
      <c r="O46" s="38"/>
      <c r="P46" s="38"/>
      <c r="Q46" s="38"/>
      <c r="R46" s="38"/>
    </row>
    <row r="47" spans="1:18" ht="15" customHeight="1" x14ac:dyDescent="0.3">
      <c r="A47" s="403"/>
      <c r="B47" s="38"/>
      <c r="C47" s="38"/>
      <c r="D47" s="38"/>
      <c r="E47" s="39"/>
      <c r="F47" s="39"/>
      <c r="G47" s="39"/>
      <c r="H47" s="40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 spans="1:18" ht="15" customHeight="1" x14ac:dyDescent="0.3">
      <c r="A48" s="403"/>
      <c r="B48" s="38"/>
      <c r="C48" s="38"/>
      <c r="D48" s="38"/>
      <c r="E48" s="39"/>
      <c r="F48" s="39"/>
      <c r="G48" s="39"/>
      <c r="H48" s="40"/>
      <c r="I48" s="38"/>
      <c r="J48" s="38"/>
      <c r="K48" s="38"/>
      <c r="L48" s="38"/>
      <c r="M48" s="38"/>
      <c r="N48" s="38"/>
      <c r="O48" s="38"/>
      <c r="P48" s="38"/>
      <c r="Q48" s="38"/>
      <c r="R48" s="38"/>
    </row>
    <row r="49" spans="1:18" ht="15" customHeight="1" x14ac:dyDescent="0.3">
      <c r="A49" s="403"/>
      <c r="B49" s="38"/>
      <c r="C49" s="38"/>
      <c r="D49" s="38"/>
      <c r="E49" s="39"/>
      <c r="F49" s="39"/>
      <c r="G49" s="39"/>
      <c r="H49" s="40"/>
      <c r="I49" s="38"/>
      <c r="J49" s="38"/>
      <c r="K49" s="38"/>
      <c r="L49" s="38"/>
      <c r="M49" s="38"/>
      <c r="N49" s="38"/>
      <c r="O49" s="38"/>
      <c r="P49" s="38"/>
      <c r="Q49" s="38"/>
      <c r="R49" s="38"/>
    </row>
    <row r="50" spans="1:18" ht="32.25" customHeight="1" x14ac:dyDescent="0.25">
      <c r="A50" s="403"/>
      <c r="B50" s="403"/>
      <c r="C50" s="403"/>
      <c r="D50" s="403"/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</row>
  </sheetData>
  <sheetProtection algorithmName="SHA-512" hashValue="azhFkLVMUjaLl6/Dq6WpG2rwyI1ViSoSlFms6x0nU/pIo0D1eRjNpa4U5wDZFH61lzZFh20PRN2i/GAh0TSvnQ==" saltValue="dCPVeO0eiF76KCG7nXle3A==" spinCount="100000" sheet="1" objects="1" scenarios="1" selectLockedCells="1"/>
  <mergeCells count="6">
    <mergeCell ref="B1:XFD1"/>
    <mergeCell ref="A2:A49"/>
    <mergeCell ref="B2:R2"/>
    <mergeCell ref="S2:XFD1048576"/>
    <mergeCell ref="B3:R3"/>
    <mergeCell ref="A50:R50"/>
  </mergeCells>
  <dataValidations count="2">
    <dataValidation type="list" allowBlank="1" showInputMessage="1" showErrorMessage="1" sqref="J5:J49">
      <formula1>"GEN,OBC,SC,ST"</formula1>
    </dataValidation>
    <dataValidation type="list" allowBlank="1" showInputMessage="1" showErrorMessage="1" sqref="I5:I49">
      <formula1>"BOY,GIRL"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50"/>
  <sheetViews>
    <sheetView zoomScale="85" zoomScaleNormal="85" workbookViewId="0">
      <selection activeCell="I24" sqref="I24"/>
    </sheetView>
  </sheetViews>
  <sheetFormatPr defaultColWidth="0" defaultRowHeight="13.8" zeroHeight="1" x14ac:dyDescent="0.25"/>
  <cols>
    <col min="1" max="1" width="7.6640625" style="16" customWidth="1"/>
    <col min="2" max="2" width="7.6640625" style="16" bestFit="1" customWidth="1"/>
    <col min="3" max="3" width="8.33203125" style="16" customWidth="1"/>
    <col min="4" max="4" width="11.88671875" style="16" customWidth="1"/>
    <col min="5" max="5" width="37" style="16" bestFit="1" customWidth="1"/>
    <col min="6" max="6" width="38" style="16" customWidth="1"/>
    <col min="7" max="7" width="35.33203125" style="16" customWidth="1"/>
    <col min="8" max="8" width="11.5546875" style="16" customWidth="1"/>
    <col min="9" max="9" width="17.5546875" style="16" customWidth="1"/>
    <col min="10" max="10" width="13.6640625" style="16" customWidth="1"/>
    <col min="11" max="11" width="38" style="16" customWidth="1"/>
    <col min="12" max="12" width="14.44140625" style="16" customWidth="1"/>
    <col min="13" max="13" width="22.109375" style="16" customWidth="1"/>
    <col min="14" max="14" width="15.33203125" style="16" bestFit="1" customWidth="1"/>
    <col min="15" max="15" width="8.6640625" style="16" bestFit="1" customWidth="1"/>
    <col min="16" max="16" width="16.44140625" style="16" bestFit="1" customWidth="1"/>
    <col min="17" max="17" width="6.5546875" style="16" bestFit="1" customWidth="1"/>
    <col min="18" max="18" width="11.6640625" style="16" bestFit="1" customWidth="1"/>
    <col min="19" max="19" width="5.5546875" style="403" customWidth="1"/>
    <col min="20" max="16384" width="9.109375" style="403" hidden="1"/>
  </cols>
  <sheetData>
    <row r="1" spans="1:18" ht="29.25" customHeight="1" x14ac:dyDescent="0.25">
      <c r="A1" s="37" t="s">
        <v>34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</row>
    <row r="2" spans="1:18" ht="31.8" x14ac:dyDescent="0.3">
      <c r="A2" s="403"/>
      <c r="B2" s="406" t="str">
        <f>"SWAMI VIVEKANAND GOVT. MODEL SCHOOL,"&amp;DASHBOARD!C3</f>
        <v>SWAMI VIVEKANAND GOVT. MODEL SCHOOL,XXXX, BLOCK-XXXX (XXXXX)</v>
      </c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</row>
    <row r="3" spans="1:18" ht="24.6" x14ac:dyDescent="0.4">
      <c r="A3" s="403"/>
      <c r="B3" s="407" t="str">
        <f>"     MASTER DATA SHEET    "&amp;DASHBOARD!B4</f>
        <v xml:space="preserve">     MASTER DATA SHEET    SESSION   -  2025-26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</row>
    <row r="4" spans="1:18" ht="31.2" x14ac:dyDescent="0.3">
      <c r="A4" s="403"/>
      <c r="B4" s="129" t="s">
        <v>4</v>
      </c>
      <c r="C4" s="130" t="s">
        <v>5</v>
      </c>
      <c r="D4" s="131" t="s">
        <v>6</v>
      </c>
      <c r="E4" s="35" t="s">
        <v>7</v>
      </c>
      <c r="F4" s="35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35" t="s">
        <v>18</v>
      </c>
      <c r="Q4" s="35" t="s">
        <v>19</v>
      </c>
      <c r="R4" s="35" t="s">
        <v>20</v>
      </c>
    </row>
    <row r="5" spans="1:18" x14ac:dyDescent="0.3">
      <c r="A5" s="403"/>
      <c r="B5" s="38">
        <v>1</v>
      </c>
      <c r="C5" s="38">
        <f>IF('MAIN DATA'!C5="","",'MAIN DATA'!C5)</f>
        <v>101</v>
      </c>
      <c r="D5" s="38">
        <f>IF('MAIN DATA'!D5="","",'MAIN DATA'!D5)</f>
        <v>1279</v>
      </c>
      <c r="E5" s="38" t="str">
        <f>UPPER('MAIN DATA'!E5)</f>
        <v>ANANT KUMAR REGAR</v>
      </c>
      <c r="F5" s="38" t="str">
        <f>UPPER('MAIN DATA'!F5)</f>
        <v>DALU LAL REGAR</v>
      </c>
      <c r="G5" s="38" t="str">
        <f>UPPER('MAIN DATA'!G5)</f>
        <v>MUNA BAI</v>
      </c>
      <c r="H5" s="38">
        <f>IF('MAIN DATA'!H5="","",'MAIN DATA'!H5)</f>
        <v>40720</v>
      </c>
      <c r="I5" s="38" t="str">
        <f>UPPER('MAIN DATA'!I5)</f>
        <v>BOY</v>
      </c>
      <c r="J5" s="38" t="str">
        <f>UPPER('MAIN DATA'!J5)</f>
        <v>SC</v>
      </c>
      <c r="K5" s="38" t="str">
        <f>UPPER('MAIN DATA'!K5)</f>
        <v/>
      </c>
      <c r="L5" s="38" t="str">
        <f>UPPER('MAIN DATA'!L5)</f>
        <v/>
      </c>
      <c r="M5" s="38" t="str">
        <f>UPPER('MAIN DATA'!M5)</f>
        <v/>
      </c>
      <c r="N5" s="38" t="str">
        <f>UPPER('MAIN DATA'!N5)</f>
        <v/>
      </c>
      <c r="O5" s="38" t="str">
        <f>UPPER('MAIN DATA'!O5)</f>
        <v/>
      </c>
      <c r="P5" s="38" t="str">
        <f>UPPER('MAIN DATA'!P5)</f>
        <v/>
      </c>
      <c r="Q5" s="38" t="str">
        <f>UPPER('MAIN DATA'!Q5)</f>
        <v/>
      </c>
      <c r="R5" s="38" t="str">
        <f>UPPER('MAIN DATA'!R5)</f>
        <v/>
      </c>
    </row>
    <row r="6" spans="1:18" x14ac:dyDescent="0.3">
      <c r="A6" s="403"/>
      <c r="B6" s="38">
        <v>2</v>
      </c>
      <c r="C6" s="38">
        <f>IF('MAIN DATA'!C6="","",'MAIN DATA'!C6)</f>
        <v>102</v>
      </c>
      <c r="D6" s="38">
        <f>IF('MAIN DATA'!D6="","",'MAIN DATA'!D6)</f>
        <v>1290</v>
      </c>
      <c r="E6" s="38" t="str">
        <f>UPPER('MAIN DATA'!E6)</f>
        <v>ANAS HUSSAIN MANSURI</v>
      </c>
      <c r="F6" s="38" t="str">
        <f>UPPER('MAIN DATA'!F6)</f>
        <v>FIROZ MOHAMMAD MANSURI</v>
      </c>
      <c r="G6" s="38" t="str">
        <f>UPPER('MAIN DATA'!G6)</f>
        <v>SHAMIM BEGAM</v>
      </c>
      <c r="H6" s="38">
        <f>IF('MAIN DATA'!H6="","",'MAIN DATA'!H6)</f>
        <v>41157</v>
      </c>
      <c r="I6" s="38" t="str">
        <f>UPPER('MAIN DATA'!I6)</f>
        <v>BOY</v>
      </c>
      <c r="J6" s="38" t="str">
        <f>UPPER('MAIN DATA'!J6)</f>
        <v>OBC</v>
      </c>
      <c r="K6" s="38" t="str">
        <f>UPPER('MAIN DATA'!K6)</f>
        <v/>
      </c>
      <c r="L6" s="38" t="str">
        <f>UPPER('MAIN DATA'!L6)</f>
        <v/>
      </c>
      <c r="M6" s="38" t="str">
        <f>UPPER('MAIN DATA'!M6)</f>
        <v/>
      </c>
      <c r="N6" s="38" t="str">
        <f>UPPER('MAIN DATA'!N6)</f>
        <v/>
      </c>
      <c r="O6" s="38" t="str">
        <f>UPPER('MAIN DATA'!O6)</f>
        <v/>
      </c>
      <c r="P6" s="38" t="str">
        <f>UPPER('MAIN DATA'!P6)</f>
        <v/>
      </c>
      <c r="Q6" s="38" t="str">
        <f>UPPER('MAIN DATA'!Q6)</f>
        <v/>
      </c>
      <c r="R6" s="38" t="str">
        <f>UPPER('MAIN DATA'!R6)</f>
        <v/>
      </c>
    </row>
    <row r="7" spans="1:18" x14ac:dyDescent="0.3">
      <c r="A7" s="403"/>
      <c r="B7" s="38">
        <v>3</v>
      </c>
      <c r="C7" s="38">
        <f>IF('MAIN DATA'!C7="","",'MAIN DATA'!C7)</f>
        <v>103</v>
      </c>
      <c r="D7" s="38">
        <f>IF('MAIN DATA'!D7="","",'MAIN DATA'!D7)</f>
        <v>1251</v>
      </c>
      <c r="E7" s="38" t="str">
        <f>UPPER('MAIN DATA'!E7)</f>
        <v>ASHISH BALAI</v>
      </c>
      <c r="F7" s="38" t="str">
        <f>UPPER('MAIN DATA'!F7)</f>
        <v>DHARMI LAL BUNKAR</v>
      </c>
      <c r="G7" s="38" t="str">
        <f>UPPER('MAIN DATA'!G7)</f>
        <v>NIRMLA BUNKAR</v>
      </c>
      <c r="H7" s="38">
        <f>IF('MAIN DATA'!H7="","",'MAIN DATA'!H7)</f>
        <v>41000</v>
      </c>
      <c r="I7" s="38" t="str">
        <f>UPPER('MAIN DATA'!I7)</f>
        <v>BOY</v>
      </c>
      <c r="J7" s="38" t="str">
        <f>UPPER('MAIN DATA'!J7)</f>
        <v>SC</v>
      </c>
      <c r="K7" s="38" t="str">
        <f>UPPER('MAIN DATA'!K7)</f>
        <v/>
      </c>
      <c r="L7" s="38" t="str">
        <f>UPPER('MAIN DATA'!L7)</f>
        <v/>
      </c>
      <c r="M7" s="38" t="str">
        <f>UPPER('MAIN DATA'!M7)</f>
        <v/>
      </c>
      <c r="N7" s="38" t="str">
        <f>UPPER('MAIN DATA'!N7)</f>
        <v/>
      </c>
      <c r="O7" s="38" t="str">
        <f>UPPER('MAIN DATA'!O7)</f>
        <v/>
      </c>
      <c r="P7" s="38" t="str">
        <f>UPPER('MAIN DATA'!P7)</f>
        <v/>
      </c>
      <c r="Q7" s="38" t="str">
        <f>UPPER('MAIN DATA'!Q7)</f>
        <v/>
      </c>
      <c r="R7" s="38" t="str">
        <f>UPPER('MAIN DATA'!R7)</f>
        <v/>
      </c>
    </row>
    <row r="8" spans="1:18" x14ac:dyDescent="0.3">
      <c r="A8" s="403"/>
      <c r="B8" s="38">
        <v>4</v>
      </c>
      <c r="C8" s="38">
        <f>IF('MAIN DATA'!C8="","",'MAIN DATA'!C8)</f>
        <v>104</v>
      </c>
      <c r="D8" s="38">
        <f>IF('MAIN DATA'!D8="","",'MAIN DATA'!D8)</f>
        <v>1212</v>
      </c>
      <c r="E8" s="38" t="str">
        <f>UPPER('MAIN DATA'!E8)</f>
        <v>ASHISH BALAI</v>
      </c>
      <c r="F8" s="38" t="str">
        <f>UPPER('MAIN DATA'!F8)</f>
        <v>DHARMI LAL BUNKAR</v>
      </c>
      <c r="G8" s="38" t="str">
        <f>UPPER('MAIN DATA'!G8)</f>
        <v>NIRMLA BUNKAR</v>
      </c>
      <c r="H8" s="38">
        <f>IF('MAIN DATA'!H8="","",'MAIN DATA'!H8)</f>
        <v>41000</v>
      </c>
      <c r="I8" s="38" t="str">
        <f>UPPER('MAIN DATA'!I8)</f>
        <v>BOY</v>
      </c>
      <c r="J8" s="38" t="str">
        <f>UPPER('MAIN DATA'!J8)</f>
        <v>SC</v>
      </c>
      <c r="K8" s="38" t="str">
        <f>UPPER('MAIN DATA'!K8)</f>
        <v/>
      </c>
      <c r="L8" s="38" t="str">
        <f>UPPER('MAIN DATA'!L8)</f>
        <v/>
      </c>
      <c r="M8" s="38" t="str">
        <f>UPPER('MAIN DATA'!M8)</f>
        <v/>
      </c>
      <c r="N8" s="38" t="str">
        <f>UPPER('MAIN DATA'!N8)</f>
        <v/>
      </c>
      <c r="O8" s="38" t="str">
        <f>UPPER('MAIN DATA'!O8)</f>
        <v/>
      </c>
      <c r="P8" s="38" t="str">
        <f>UPPER('MAIN DATA'!P8)</f>
        <v/>
      </c>
      <c r="Q8" s="38" t="str">
        <f>UPPER('MAIN DATA'!Q8)</f>
        <v/>
      </c>
      <c r="R8" s="38" t="str">
        <f>UPPER('MAIN DATA'!R8)</f>
        <v/>
      </c>
    </row>
    <row r="9" spans="1:18" x14ac:dyDescent="0.3">
      <c r="A9" s="403"/>
      <c r="B9" s="38">
        <v>5</v>
      </c>
      <c r="C9" s="38" t="str">
        <f>IF('MAIN DATA'!C9="","",'MAIN DATA'!C9)</f>
        <v/>
      </c>
      <c r="D9" s="38" t="str">
        <f>IF('MAIN DATA'!D9="","",'MAIN DATA'!D9)</f>
        <v/>
      </c>
      <c r="E9" s="38" t="str">
        <f>UPPER('MAIN DATA'!E9)</f>
        <v/>
      </c>
      <c r="F9" s="38" t="str">
        <f>UPPER('MAIN DATA'!F9)</f>
        <v/>
      </c>
      <c r="G9" s="38" t="str">
        <f>UPPER('MAIN DATA'!G9)</f>
        <v/>
      </c>
      <c r="H9" s="38" t="str">
        <f>IF('MAIN DATA'!H9="","",'MAIN DATA'!H9)</f>
        <v/>
      </c>
      <c r="I9" s="38" t="str">
        <f>UPPER('MAIN DATA'!I9)</f>
        <v/>
      </c>
      <c r="J9" s="38" t="str">
        <f>UPPER('MAIN DATA'!J9)</f>
        <v/>
      </c>
      <c r="K9" s="38" t="str">
        <f>UPPER('MAIN DATA'!K9)</f>
        <v/>
      </c>
      <c r="L9" s="38" t="str">
        <f>UPPER('MAIN DATA'!L9)</f>
        <v/>
      </c>
      <c r="M9" s="38" t="str">
        <f>UPPER('MAIN DATA'!M9)</f>
        <v/>
      </c>
      <c r="N9" s="38" t="str">
        <f>UPPER('MAIN DATA'!N9)</f>
        <v/>
      </c>
      <c r="O9" s="38" t="str">
        <f>UPPER('MAIN DATA'!O9)</f>
        <v/>
      </c>
      <c r="P9" s="38" t="str">
        <f>UPPER('MAIN DATA'!P9)</f>
        <v/>
      </c>
      <c r="Q9" s="38" t="str">
        <f>UPPER('MAIN DATA'!Q9)</f>
        <v/>
      </c>
      <c r="R9" s="38" t="str">
        <f>UPPER('MAIN DATA'!R9)</f>
        <v/>
      </c>
    </row>
    <row r="10" spans="1:18" x14ac:dyDescent="0.3">
      <c r="A10" s="403"/>
      <c r="B10" s="38">
        <v>6</v>
      </c>
      <c r="C10" s="38" t="str">
        <f>IF('MAIN DATA'!C10="","",'MAIN DATA'!C10)</f>
        <v/>
      </c>
      <c r="D10" s="38" t="str">
        <f>IF('MAIN DATA'!D10="","",'MAIN DATA'!D10)</f>
        <v/>
      </c>
      <c r="E10" s="38" t="str">
        <f>UPPER('MAIN DATA'!E10)</f>
        <v/>
      </c>
      <c r="F10" s="38" t="str">
        <f>UPPER('MAIN DATA'!F10)</f>
        <v/>
      </c>
      <c r="G10" s="38" t="str">
        <f>UPPER('MAIN DATA'!G10)</f>
        <v/>
      </c>
      <c r="H10" s="38" t="str">
        <f>IF('MAIN DATA'!H10="","",'MAIN DATA'!H10)</f>
        <v/>
      </c>
      <c r="I10" s="38" t="str">
        <f>UPPER('MAIN DATA'!I10)</f>
        <v/>
      </c>
      <c r="J10" s="38" t="str">
        <f>UPPER('MAIN DATA'!J10)</f>
        <v/>
      </c>
      <c r="K10" s="38" t="str">
        <f>UPPER('MAIN DATA'!K10)</f>
        <v/>
      </c>
      <c r="L10" s="38" t="str">
        <f>UPPER('MAIN DATA'!L10)</f>
        <v/>
      </c>
      <c r="M10" s="38" t="str">
        <f>UPPER('MAIN DATA'!M10)</f>
        <v/>
      </c>
      <c r="N10" s="38" t="str">
        <f>UPPER('MAIN DATA'!N10)</f>
        <v/>
      </c>
      <c r="O10" s="38" t="str">
        <f>UPPER('MAIN DATA'!O10)</f>
        <v/>
      </c>
      <c r="P10" s="38" t="str">
        <f>UPPER('MAIN DATA'!P10)</f>
        <v/>
      </c>
      <c r="Q10" s="38" t="str">
        <f>UPPER('MAIN DATA'!Q10)</f>
        <v/>
      </c>
      <c r="R10" s="38" t="str">
        <f>UPPER('MAIN DATA'!R10)</f>
        <v/>
      </c>
    </row>
    <row r="11" spans="1:18" x14ac:dyDescent="0.3">
      <c r="A11" s="403"/>
      <c r="B11" s="38">
        <v>7</v>
      </c>
      <c r="C11" s="38" t="str">
        <f>IF('MAIN DATA'!C11="","",'MAIN DATA'!C11)</f>
        <v/>
      </c>
      <c r="D11" s="38" t="str">
        <f>IF('MAIN DATA'!D11="","",'MAIN DATA'!D11)</f>
        <v/>
      </c>
      <c r="E11" s="38" t="str">
        <f>UPPER('MAIN DATA'!E11)</f>
        <v/>
      </c>
      <c r="F11" s="38" t="str">
        <f>UPPER('MAIN DATA'!F11)</f>
        <v/>
      </c>
      <c r="G11" s="38" t="str">
        <f>UPPER('MAIN DATA'!G11)</f>
        <v/>
      </c>
      <c r="H11" s="38" t="str">
        <f>IF('MAIN DATA'!H11="","",'MAIN DATA'!H11)</f>
        <v/>
      </c>
      <c r="I11" s="38" t="str">
        <f>UPPER('MAIN DATA'!I11)</f>
        <v/>
      </c>
      <c r="J11" s="38" t="str">
        <f>UPPER('MAIN DATA'!J11)</f>
        <v/>
      </c>
      <c r="K11" s="38" t="str">
        <f>UPPER('MAIN DATA'!K11)</f>
        <v/>
      </c>
      <c r="L11" s="38" t="str">
        <f>UPPER('MAIN DATA'!L11)</f>
        <v/>
      </c>
      <c r="M11" s="38" t="str">
        <f>UPPER('MAIN DATA'!M11)</f>
        <v/>
      </c>
      <c r="N11" s="38" t="str">
        <f>UPPER('MAIN DATA'!N11)</f>
        <v/>
      </c>
      <c r="O11" s="38" t="str">
        <f>UPPER('MAIN DATA'!O11)</f>
        <v/>
      </c>
      <c r="P11" s="38" t="str">
        <f>UPPER('MAIN DATA'!P11)</f>
        <v/>
      </c>
      <c r="Q11" s="38" t="str">
        <f>UPPER('MAIN DATA'!Q11)</f>
        <v/>
      </c>
      <c r="R11" s="38" t="str">
        <f>UPPER('MAIN DATA'!R11)</f>
        <v/>
      </c>
    </row>
    <row r="12" spans="1:18" x14ac:dyDescent="0.3">
      <c r="A12" s="403"/>
      <c r="B12" s="38">
        <v>8</v>
      </c>
      <c r="C12" s="38" t="str">
        <f>IF('MAIN DATA'!C12="","",'MAIN DATA'!C12)</f>
        <v/>
      </c>
      <c r="D12" s="38" t="str">
        <f>IF('MAIN DATA'!D12="","",'MAIN DATA'!D12)</f>
        <v/>
      </c>
      <c r="E12" s="38" t="str">
        <f>UPPER('MAIN DATA'!E12)</f>
        <v/>
      </c>
      <c r="F12" s="38" t="str">
        <f>UPPER('MAIN DATA'!F12)</f>
        <v/>
      </c>
      <c r="G12" s="38" t="str">
        <f>UPPER('MAIN DATA'!G12)</f>
        <v/>
      </c>
      <c r="H12" s="38" t="str">
        <f>IF('MAIN DATA'!H12="","",'MAIN DATA'!H12)</f>
        <v/>
      </c>
      <c r="I12" s="38" t="str">
        <f>UPPER('MAIN DATA'!I12)</f>
        <v/>
      </c>
      <c r="J12" s="38" t="str">
        <f>UPPER('MAIN DATA'!J12)</f>
        <v/>
      </c>
      <c r="K12" s="38" t="str">
        <f>UPPER('MAIN DATA'!K12)</f>
        <v/>
      </c>
      <c r="L12" s="38" t="str">
        <f>UPPER('MAIN DATA'!L12)</f>
        <v/>
      </c>
      <c r="M12" s="38" t="str">
        <f>UPPER('MAIN DATA'!M12)</f>
        <v/>
      </c>
      <c r="N12" s="38" t="str">
        <f>UPPER('MAIN DATA'!N12)</f>
        <v/>
      </c>
      <c r="O12" s="38" t="str">
        <f>UPPER('MAIN DATA'!O12)</f>
        <v/>
      </c>
      <c r="P12" s="38" t="str">
        <f>UPPER('MAIN DATA'!P12)</f>
        <v/>
      </c>
      <c r="Q12" s="38" t="str">
        <f>UPPER('MAIN DATA'!Q12)</f>
        <v/>
      </c>
      <c r="R12" s="38" t="str">
        <f>UPPER('MAIN DATA'!R12)</f>
        <v/>
      </c>
    </row>
    <row r="13" spans="1:18" x14ac:dyDescent="0.3">
      <c r="A13" s="403"/>
      <c r="B13" s="38">
        <v>9</v>
      </c>
      <c r="C13" s="38" t="str">
        <f>IF('MAIN DATA'!C13="","",'MAIN DATA'!C13)</f>
        <v/>
      </c>
      <c r="D13" s="38" t="str">
        <f>IF('MAIN DATA'!D13="","",'MAIN DATA'!D13)</f>
        <v/>
      </c>
      <c r="E13" s="38" t="str">
        <f>UPPER('MAIN DATA'!E13)</f>
        <v/>
      </c>
      <c r="F13" s="38" t="str">
        <f>UPPER('MAIN DATA'!F13)</f>
        <v/>
      </c>
      <c r="G13" s="38" t="str">
        <f>UPPER('MAIN DATA'!G13)</f>
        <v/>
      </c>
      <c r="H13" s="38" t="str">
        <f>IF('MAIN DATA'!H13="","",'MAIN DATA'!H13)</f>
        <v/>
      </c>
      <c r="I13" s="38" t="str">
        <f>UPPER('MAIN DATA'!I13)</f>
        <v/>
      </c>
      <c r="J13" s="38" t="str">
        <f>UPPER('MAIN DATA'!J13)</f>
        <v/>
      </c>
      <c r="K13" s="38" t="str">
        <f>UPPER('MAIN DATA'!K13)</f>
        <v/>
      </c>
      <c r="L13" s="38" t="str">
        <f>UPPER('MAIN DATA'!L13)</f>
        <v/>
      </c>
      <c r="M13" s="38" t="str">
        <f>UPPER('MAIN DATA'!M13)</f>
        <v/>
      </c>
      <c r="N13" s="38" t="str">
        <f>UPPER('MAIN DATA'!N13)</f>
        <v/>
      </c>
      <c r="O13" s="38" t="str">
        <f>UPPER('MAIN DATA'!O13)</f>
        <v/>
      </c>
      <c r="P13" s="38" t="str">
        <f>UPPER('MAIN DATA'!P13)</f>
        <v/>
      </c>
      <c r="Q13" s="38" t="str">
        <f>UPPER('MAIN DATA'!Q13)</f>
        <v/>
      </c>
      <c r="R13" s="38" t="str">
        <f>UPPER('MAIN DATA'!R13)</f>
        <v/>
      </c>
    </row>
    <row r="14" spans="1:18" x14ac:dyDescent="0.3">
      <c r="A14" s="403"/>
      <c r="B14" s="38">
        <v>10</v>
      </c>
      <c r="C14" s="38" t="str">
        <f>IF('MAIN DATA'!C14="","",'MAIN DATA'!C14)</f>
        <v/>
      </c>
      <c r="D14" s="38" t="str">
        <f>IF('MAIN DATA'!D14="","",'MAIN DATA'!D14)</f>
        <v/>
      </c>
      <c r="E14" s="38" t="str">
        <f>UPPER('MAIN DATA'!E14)</f>
        <v/>
      </c>
      <c r="F14" s="38" t="str">
        <f>UPPER('MAIN DATA'!F14)</f>
        <v/>
      </c>
      <c r="G14" s="38" t="str">
        <f>UPPER('MAIN DATA'!G14)</f>
        <v/>
      </c>
      <c r="H14" s="38" t="str">
        <f>IF('MAIN DATA'!H14="","",'MAIN DATA'!H14)</f>
        <v/>
      </c>
      <c r="I14" s="38" t="str">
        <f>UPPER('MAIN DATA'!I14)</f>
        <v/>
      </c>
      <c r="J14" s="38" t="str">
        <f>UPPER('MAIN DATA'!J14)</f>
        <v/>
      </c>
      <c r="K14" s="38" t="str">
        <f>UPPER('MAIN DATA'!K14)</f>
        <v/>
      </c>
      <c r="L14" s="38" t="str">
        <f>UPPER('MAIN DATA'!L14)</f>
        <v/>
      </c>
      <c r="M14" s="38" t="str">
        <f>UPPER('MAIN DATA'!M14)</f>
        <v/>
      </c>
      <c r="N14" s="38" t="str">
        <f>UPPER('MAIN DATA'!N14)</f>
        <v/>
      </c>
      <c r="O14" s="38" t="str">
        <f>UPPER('MAIN DATA'!O14)</f>
        <v/>
      </c>
      <c r="P14" s="38" t="str">
        <f>UPPER('MAIN DATA'!P14)</f>
        <v/>
      </c>
      <c r="Q14" s="38" t="str">
        <f>UPPER('MAIN DATA'!Q14)</f>
        <v/>
      </c>
      <c r="R14" s="38" t="str">
        <f>UPPER('MAIN DATA'!R14)</f>
        <v/>
      </c>
    </row>
    <row r="15" spans="1:18" x14ac:dyDescent="0.3">
      <c r="A15" s="403"/>
      <c r="B15" s="38">
        <v>11</v>
      </c>
      <c r="C15" s="38" t="str">
        <f>IF('MAIN DATA'!C15="","",'MAIN DATA'!C15)</f>
        <v/>
      </c>
      <c r="D15" s="38" t="str">
        <f>IF('MAIN DATA'!D15="","",'MAIN DATA'!D15)</f>
        <v/>
      </c>
      <c r="E15" s="38" t="str">
        <f>UPPER('MAIN DATA'!E15)</f>
        <v/>
      </c>
      <c r="F15" s="38" t="str">
        <f>UPPER('MAIN DATA'!F15)</f>
        <v/>
      </c>
      <c r="G15" s="38" t="str">
        <f>UPPER('MAIN DATA'!G15)</f>
        <v/>
      </c>
      <c r="H15" s="38" t="str">
        <f>IF('MAIN DATA'!H15="","",'MAIN DATA'!H15)</f>
        <v/>
      </c>
      <c r="I15" s="38" t="str">
        <f>UPPER('MAIN DATA'!I15)</f>
        <v/>
      </c>
      <c r="J15" s="38" t="str">
        <f>UPPER('MAIN DATA'!J15)</f>
        <v/>
      </c>
      <c r="K15" s="38" t="str">
        <f>UPPER('MAIN DATA'!K15)</f>
        <v/>
      </c>
      <c r="L15" s="38" t="str">
        <f>UPPER('MAIN DATA'!L15)</f>
        <v/>
      </c>
      <c r="M15" s="38" t="str">
        <f>UPPER('MAIN DATA'!M15)</f>
        <v/>
      </c>
      <c r="N15" s="38" t="str">
        <f>UPPER('MAIN DATA'!N15)</f>
        <v/>
      </c>
      <c r="O15" s="38" t="str">
        <f>UPPER('MAIN DATA'!O15)</f>
        <v/>
      </c>
      <c r="P15" s="38" t="str">
        <f>UPPER('MAIN DATA'!P15)</f>
        <v/>
      </c>
      <c r="Q15" s="38" t="str">
        <f>UPPER('MAIN DATA'!Q15)</f>
        <v/>
      </c>
      <c r="R15" s="38" t="str">
        <f>UPPER('MAIN DATA'!R15)</f>
        <v/>
      </c>
    </row>
    <row r="16" spans="1:18" x14ac:dyDescent="0.3">
      <c r="A16" s="403"/>
      <c r="B16" s="38">
        <v>12</v>
      </c>
      <c r="C16" s="38" t="str">
        <f>IF('MAIN DATA'!C16="","",'MAIN DATA'!C16)</f>
        <v/>
      </c>
      <c r="D16" s="38" t="str">
        <f>IF('MAIN DATA'!D16="","",'MAIN DATA'!D16)</f>
        <v/>
      </c>
      <c r="E16" s="38" t="str">
        <f>UPPER('MAIN DATA'!E16)</f>
        <v/>
      </c>
      <c r="F16" s="38" t="str">
        <f>UPPER('MAIN DATA'!F16)</f>
        <v/>
      </c>
      <c r="G16" s="38" t="str">
        <f>UPPER('MAIN DATA'!G16)</f>
        <v/>
      </c>
      <c r="H16" s="38" t="str">
        <f>IF('MAIN DATA'!H16="","",'MAIN DATA'!H16)</f>
        <v/>
      </c>
      <c r="I16" s="38" t="str">
        <f>UPPER('MAIN DATA'!I16)</f>
        <v/>
      </c>
      <c r="J16" s="38" t="str">
        <f>UPPER('MAIN DATA'!J16)</f>
        <v/>
      </c>
      <c r="K16" s="38" t="str">
        <f>UPPER('MAIN DATA'!K16)</f>
        <v/>
      </c>
      <c r="L16" s="38" t="str">
        <f>UPPER('MAIN DATA'!L16)</f>
        <v/>
      </c>
      <c r="M16" s="38" t="str">
        <f>UPPER('MAIN DATA'!M16)</f>
        <v/>
      </c>
      <c r="N16" s="38" t="str">
        <f>UPPER('MAIN DATA'!N16)</f>
        <v/>
      </c>
      <c r="O16" s="38" t="str">
        <f>UPPER('MAIN DATA'!O16)</f>
        <v/>
      </c>
      <c r="P16" s="38" t="str">
        <f>UPPER('MAIN DATA'!P16)</f>
        <v/>
      </c>
      <c r="Q16" s="38" t="str">
        <f>UPPER('MAIN DATA'!Q16)</f>
        <v/>
      </c>
      <c r="R16" s="38" t="str">
        <f>UPPER('MAIN DATA'!R16)</f>
        <v/>
      </c>
    </row>
    <row r="17" spans="1:18" x14ac:dyDescent="0.3">
      <c r="A17" s="403"/>
      <c r="B17" s="38">
        <v>13</v>
      </c>
      <c r="C17" s="38" t="str">
        <f>IF('MAIN DATA'!C17="","",'MAIN DATA'!C17)</f>
        <v/>
      </c>
      <c r="D17" s="38" t="str">
        <f>IF('MAIN DATA'!D17="","",'MAIN DATA'!D17)</f>
        <v/>
      </c>
      <c r="E17" s="38" t="str">
        <f>UPPER('MAIN DATA'!E17)</f>
        <v/>
      </c>
      <c r="F17" s="38" t="str">
        <f>UPPER('MAIN DATA'!F17)</f>
        <v/>
      </c>
      <c r="G17" s="38" t="str">
        <f>UPPER('MAIN DATA'!G17)</f>
        <v/>
      </c>
      <c r="H17" s="38" t="str">
        <f>IF('MAIN DATA'!H17="","",'MAIN DATA'!H17)</f>
        <v/>
      </c>
      <c r="I17" s="38" t="str">
        <f>UPPER('MAIN DATA'!I17)</f>
        <v/>
      </c>
      <c r="J17" s="38" t="str">
        <f>UPPER('MAIN DATA'!J17)</f>
        <v/>
      </c>
      <c r="K17" s="38" t="str">
        <f>UPPER('MAIN DATA'!K17)</f>
        <v/>
      </c>
      <c r="L17" s="38" t="str">
        <f>UPPER('MAIN DATA'!L17)</f>
        <v/>
      </c>
      <c r="M17" s="38" t="str">
        <f>UPPER('MAIN DATA'!M17)</f>
        <v/>
      </c>
      <c r="N17" s="38" t="str">
        <f>UPPER('MAIN DATA'!N17)</f>
        <v/>
      </c>
      <c r="O17" s="38" t="str">
        <f>UPPER('MAIN DATA'!O17)</f>
        <v/>
      </c>
      <c r="P17" s="38" t="str">
        <f>UPPER('MAIN DATA'!P17)</f>
        <v/>
      </c>
      <c r="Q17" s="38" t="str">
        <f>UPPER('MAIN DATA'!Q17)</f>
        <v/>
      </c>
      <c r="R17" s="38" t="str">
        <f>UPPER('MAIN DATA'!R17)</f>
        <v/>
      </c>
    </row>
    <row r="18" spans="1:18" x14ac:dyDescent="0.3">
      <c r="A18" s="403"/>
      <c r="B18" s="38">
        <v>14</v>
      </c>
      <c r="C18" s="38" t="str">
        <f>IF('MAIN DATA'!C18="","",'MAIN DATA'!C18)</f>
        <v/>
      </c>
      <c r="D18" s="38" t="str">
        <f>IF('MAIN DATA'!D18="","",'MAIN DATA'!D18)</f>
        <v/>
      </c>
      <c r="E18" s="38" t="str">
        <f>UPPER('MAIN DATA'!E18)</f>
        <v/>
      </c>
      <c r="F18" s="38" t="str">
        <f>UPPER('MAIN DATA'!F18)</f>
        <v/>
      </c>
      <c r="G18" s="38" t="str">
        <f>UPPER('MAIN DATA'!G18)</f>
        <v/>
      </c>
      <c r="H18" s="38" t="str">
        <f>IF('MAIN DATA'!H18="","",'MAIN DATA'!H18)</f>
        <v/>
      </c>
      <c r="I18" s="38" t="str">
        <f>UPPER('MAIN DATA'!I18)</f>
        <v/>
      </c>
      <c r="J18" s="38" t="str">
        <f>UPPER('MAIN DATA'!J18)</f>
        <v/>
      </c>
      <c r="K18" s="38" t="str">
        <f>UPPER('MAIN DATA'!K18)</f>
        <v/>
      </c>
      <c r="L18" s="38" t="str">
        <f>UPPER('MAIN DATA'!L18)</f>
        <v/>
      </c>
      <c r="M18" s="38" t="str">
        <f>UPPER('MAIN DATA'!M18)</f>
        <v/>
      </c>
      <c r="N18" s="38" t="str">
        <f>UPPER('MAIN DATA'!N18)</f>
        <v/>
      </c>
      <c r="O18" s="38" t="str">
        <f>UPPER('MAIN DATA'!O18)</f>
        <v/>
      </c>
      <c r="P18" s="38" t="str">
        <f>UPPER('MAIN DATA'!P18)</f>
        <v/>
      </c>
      <c r="Q18" s="38" t="str">
        <f>UPPER('MAIN DATA'!Q18)</f>
        <v/>
      </c>
      <c r="R18" s="38" t="str">
        <f>UPPER('MAIN DATA'!R18)</f>
        <v/>
      </c>
    </row>
    <row r="19" spans="1:18" x14ac:dyDescent="0.3">
      <c r="A19" s="403"/>
      <c r="B19" s="38">
        <v>15</v>
      </c>
      <c r="C19" s="38" t="str">
        <f>IF('MAIN DATA'!C19="","",'MAIN DATA'!C19)</f>
        <v/>
      </c>
      <c r="D19" s="38" t="str">
        <f>IF('MAIN DATA'!D19="","",'MAIN DATA'!D19)</f>
        <v/>
      </c>
      <c r="E19" s="38" t="str">
        <f>UPPER('MAIN DATA'!E19)</f>
        <v/>
      </c>
      <c r="F19" s="38" t="str">
        <f>UPPER('MAIN DATA'!F19)</f>
        <v/>
      </c>
      <c r="G19" s="38" t="str">
        <f>UPPER('MAIN DATA'!G19)</f>
        <v/>
      </c>
      <c r="H19" s="38" t="str">
        <f>IF('MAIN DATA'!H19="","",'MAIN DATA'!H19)</f>
        <v/>
      </c>
      <c r="I19" s="38" t="str">
        <f>UPPER('MAIN DATA'!I19)</f>
        <v/>
      </c>
      <c r="J19" s="38" t="str">
        <f>UPPER('MAIN DATA'!J19)</f>
        <v/>
      </c>
      <c r="K19" s="38" t="str">
        <f>UPPER('MAIN DATA'!K19)</f>
        <v/>
      </c>
      <c r="L19" s="38" t="str">
        <f>UPPER('MAIN DATA'!L19)</f>
        <v/>
      </c>
      <c r="M19" s="38" t="str">
        <f>UPPER('MAIN DATA'!M19)</f>
        <v/>
      </c>
      <c r="N19" s="38" t="str">
        <f>UPPER('MAIN DATA'!N19)</f>
        <v/>
      </c>
      <c r="O19" s="38" t="str">
        <f>UPPER('MAIN DATA'!O19)</f>
        <v/>
      </c>
      <c r="P19" s="38" t="str">
        <f>UPPER('MAIN DATA'!P19)</f>
        <v/>
      </c>
      <c r="Q19" s="38" t="str">
        <f>UPPER('MAIN DATA'!Q19)</f>
        <v/>
      </c>
      <c r="R19" s="38" t="str">
        <f>UPPER('MAIN DATA'!R19)</f>
        <v/>
      </c>
    </row>
    <row r="20" spans="1:18" x14ac:dyDescent="0.3">
      <c r="A20" s="403"/>
      <c r="B20" s="38">
        <v>16</v>
      </c>
      <c r="C20" s="38" t="str">
        <f>IF('MAIN DATA'!C20="","",'MAIN DATA'!C20)</f>
        <v/>
      </c>
      <c r="D20" s="38" t="str">
        <f>IF('MAIN DATA'!D20="","",'MAIN DATA'!D20)</f>
        <v/>
      </c>
      <c r="E20" s="38" t="str">
        <f>UPPER('MAIN DATA'!E20)</f>
        <v/>
      </c>
      <c r="F20" s="38" t="str">
        <f>UPPER('MAIN DATA'!F20)</f>
        <v/>
      </c>
      <c r="G20" s="38" t="str">
        <f>UPPER('MAIN DATA'!G20)</f>
        <v/>
      </c>
      <c r="H20" s="38" t="str">
        <f>IF('MAIN DATA'!H20="","",'MAIN DATA'!H20)</f>
        <v/>
      </c>
      <c r="I20" s="38" t="str">
        <f>UPPER('MAIN DATA'!I20)</f>
        <v/>
      </c>
      <c r="J20" s="38" t="str">
        <f>UPPER('MAIN DATA'!J20)</f>
        <v/>
      </c>
      <c r="K20" s="38" t="str">
        <f>UPPER('MAIN DATA'!K20)</f>
        <v/>
      </c>
      <c r="L20" s="38" t="str">
        <f>UPPER('MAIN DATA'!L20)</f>
        <v/>
      </c>
      <c r="M20" s="38" t="str">
        <f>UPPER('MAIN DATA'!M20)</f>
        <v/>
      </c>
      <c r="N20" s="38" t="str">
        <f>UPPER('MAIN DATA'!N20)</f>
        <v/>
      </c>
      <c r="O20" s="38" t="str">
        <f>UPPER('MAIN DATA'!O20)</f>
        <v/>
      </c>
      <c r="P20" s="38" t="str">
        <f>UPPER('MAIN DATA'!P20)</f>
        <v/>
      </c>
      <c r="Q20" s="38" t="str">
        <f>UPPER('MAIN DATA'!Q20)</f>
        <v/>
      </c>
      <c r="R20" s="38" t="str">
        <f>UPPER('MAIN DATA'!R20)</f>
        <v/>
      </c>
    </row>
    <row r="21" spans="1:18" x14ac:dyDescent="0.3">
      <c r="A21" s="403"/>
      <c r="B21" s="38">
        <v>17</v>
      </c>
      <c r="C21" s="38" t="str">
        <f>IF('MAIN DATA'!C21="","",'MAIN DATA'!C21)</f>
        <v/>
      </c>
      <c r="D21" s="38" t="str">
        <f>IF('MAIN DATA'!D21="","",'MAIN DATA'!D21)</f>
        <v/>
      </c>
      <c r="E21" s="38" t="str">
        <f>UPPER('MAIN DATA'!E21)</f>
        <v/>
      </c>
      <c r="F21" s="38" t="str">
        <f>UPPER('MAIN DATA'!F21)</f>
        <v/>
      </c>
      <c r="G21" s="38" t="str">
        <f>UPPER('MAIN DATA'!G21)</f>
        <v/>
      </c>
      <c r="H21" s="38" t="str">
        <f>IF('MAIN DATA'!H21="","",'MAIN DATA'!H21)</f>
        <v/>
      </c>
      <c r="I21" s="38" t="str">
        <f>UPPER('MAIN DATA'!I21)</f>
        <v/>
      </c>
      <c r="J21" s="38" t="str">
        <f>UPPER('MAIN DATA'!J21)</f>
        <v/>
      </c>
      <c r="K21" s="38" t="str">
        <f>UPPER('MAIN DATA'!K21)</f>
        <v/>
      </c>
      <c r="L21" s="38" t="str">
        <f>UPPER('MAIN DATA'!L21)</f>
        <v/>
      </c>
      <c r="M21" s="38" t="str">
        <f>UPPER('MAIN DATA'!M21)</f>
        <v/>
      </c>
      <c r="N21" s="38" t="str">
        <f>UPPER('MAIN DATA'!N21)</f>
        <v/>
      </c>
      <c r="O21" s="38" t="str">
        <f>UPPER('MAIN DATA'!O21)</f>
        <v/>
      </c>
      <c r="P21" s="38" t="str">
        <f>UPPER('MAIN DATA'!P21)</f>
        <v/>
      </c>
      <c r="Q21" s="38" t="str">
        <f>UPPER('MAIN DATA'!Q21)</f>
        <v/>
      </c>
      <c r="R21" s="38" t="str">
        <f>UPPER('MAIN DATA'!R21)</f>
        <v/>
      </c>
    </row>
    <row r="22" spans="1:18" x14ac:dyDescent="0.3">
      <c r="A22" s="403"/>
      <c r="B22" s="38">
        <v>18</v>
      </c>
      <c r="C22" s="38" t="str">
        <f>IF('MAIN DATA'!C22="","",'MAIN DATA'!C22)</f>
        <v/>
      </c>
      <c r="D22" s="38" t="str">
        <f>IF('MAIN DATA'!D22="","",'MAIN DATA'!D22)</f>
        <v/>
      </c>
      <c r="E22" s="38" t="str">
        <f>UPPER('MAIN DATA'!E22)</f>
        <v/>
      </c>
      <c r="F22" s="38" t="str">
        <f>UPPER('MAIN DATA'!F22)</f>
        <v/>
      </c>
      <c r="G22" s="38" t="str">
        <f>UPPER('MAIN DATA'!G22)</f>
        <v/>
      </c>
      <c r="H22" s="38" t="str">
        <f>IF('MAIN DATA'!H22="","",'MAIN DATA'!H22)</f>
        <v/>
      </c>
      <c r="I22" s="38" t="str">
        <f>UPPER('MAIN DATA'!I22)</f>
        <v/>
      </c>
      <c r="J22" s="38" t="str">
        <f>UPPER('MAIN DATA'!J22)</f>
        <v/>
      </c>
      <c r="K22" s="38" t="str">
        <f>UPPER('MAIN DATA'!K22)</f>
        <v/>
      </c>
      <c r="L22" s="38" t="str">
        <f>UPPER('MAIN DATA'!L22)</f>
        <v/>
      </c>
      <c r="M22" s="38" t="str">
        <f>UPPER('MAIN DATA'!M22)</f>
        <v/>
      </c>
      <c r="N22" s="38" t="str">
        <f>UPPER('MAIN DATA'!N22)</f>
        <v/>
      </c>
      <c r="O22" s="38" t="str">
        <f>UPPER('MAIN DATA'!O22)</f>
        <v/>
      </c>
      <c r="P22" s="38" t="str">
        <f>UPPER('MAIN DATA'!P22)</f>
        <v/>
      </c>
      <c r="Q22" s="38" t="str">
        <f>UPPER('MAIN DATA'!Q22)</f>
        <v/>
      </c>
      <c r="R22" s="38" t="str">
        <f>UPPER('MAIN DATA'!R22)</f>
        <v/>
      </c>
    </row>
    <row r="23" spans="1:18" x14ac:dyDescent="0.3">
      <c r="A23" s="403"/>
      <c r="B23" s="38">
        <v>19</v>
      </c>
      <c r="C23" s="38" t="str">
        <f>IF('MAIN DATA'!C23="","",'MAIN DATA'!C23)</f>
        <v/>
      </c>
      <c r="D23" s="38" t="str">
        <f>IF('MAIN DATA'!D23="","",'MAIN DATA'!D23)</f>
        <v/>
      </c>
      <c r="E23" s="38" t="str">
        <f>UPPER('MAIN DATA'!E23)</f>
        <v/>
      </c>
      <c r="F23" s="38" t="str">
        <f>UPPER('MAIN DATA'!F23)</f>
        <v/>
      </c>
      <c r="G23" s="38" t="str">
        <f>UPPER('MAIN DATA'!G23)</f>
        <v/>
      </c>
      <c r="H23" s="38" t="str">
        <f>IF('MAIN DATA'!H23="","",'MAIN DATA'!H23)</f>
        <v/>
      </c>
      <c r="I23" s="38" t="str">
        <f>UPPER('MAIN DATA'!I23)</f>
        <v/>
      </c>
      <c r="J23" s="38" t="str">
        <f>UPPER('MAIN DATA'!J23)</f>
        <v/>
      </c>
      <c r="K23" s="38" t="str">
        <f>UPPER('MAIN DATA'!K23)</f>
        <v/>
      </c>
      <c r="L23" s="38" t="str">
        <f>UPPER('MAIN DATA'!L23)</f>
        <v/>
      </c>
      <c r="M23" s="38" t="str">
        <f>UPPER('MAIN DATA'!M23)</f>
        <v/>
      </c>
      <c r="N23" s="38" t="str">
        <f>UPPER('MAIN DATA'!N23)</f>
        <v/>
      </c>
      <c r="O23" s="38" t="str">
        <f>UPPER('MAIN DATA'!O23)</f>
        <v/>
      </c>
      <c r="P23" s="38" t="str">
        <f>UPPER('MAIN DATA'!P23)</f>
        <v/>
      </c>
      <c r="Q23" s="38" t="str">
        <f>UPPER('MAIN DATA'!Q23)</f>
        <v/>
      </c>
      <c r="R23" s="38" t="str">
        <f>UPPER('MAIN DATA'!R23)</f>
        <v/>
      </c>
    </row>
    <row r="24" spans="1:18" x14ac:dyDescent="0.3">
      <c r="A24" s="403"/>
      <c r="B24" s="38">
        <v>20</v>
      </c>
      <c r="C24" s="38" t="str">
        <f>IF('MAIN DATA'!C24="","",'MAIN DATA'!C24)</f>
        <v/>
      </c>
      <c r="D24" s="38" t="str">
        <f>IF('MAIN DATA'!D24="","",'MAIN DATA'!D24)</f>
        <v/>
      </c>
      <c r="E24" s="38" t="str">
        <f>UPPER('MAIN DATA'!E24)</f>
        <v/>
      </c>
      <c r="F24" s="38" t="str">
        <f>UPPER('MAIN DATA'!F24)</f>
        <v/>
      </c>
      <c r="G24" s="38" t="str">
        <f>UPPER('MAIN DATA'!G24)</f>
        <v/>
      </c>
      <c r="H24" s="38" t="str">
        <f>IF('MAIN DATA'!H24="","",'MAIN DATA'!H24)</f>
        <v/>
      </c>
      <c r="I24" s="38" t="str">
        <f>UPPER('MAIN DATA'!I24)</f>
        <v/>
      </c>
      <c r="J24" s="38" t="str">
        <f>UPPER('MAIN DATA'!J24)</f>
        <v/>
      </c>
      <c r="K24" s="38" t="str">
        <f>UPPER('MAIN DATA'!K24)</f>
        <v/>
      </c>
      <c r="L24" s="38" t="str">
        <f>UPPER('MAIN DATA'!L24)</f>
        <v/>
      </c>
      <c r="M24" s="38" t="str">
        <f>UPPER('MAIN DATA'!M24)</f>
        <v/>
      </c>
      <c r="N24" s="38" t="str">
        <f>UPPER('MAIN DATA'!N24)</f>
        <v/>
      </c>
      <c r="O24" s="38" t="str">
        <f>UPPER('MAIN DATA'!O24)</f>
        <v/>
      </c>
      <c r="P24" s="38" t="str">
        <f>UPPER('MAIN DATA'!P24)</f>
        <v/>
      </c>
      <c r="Q24" s="38" t="str">
        <f>UPPER('MAIN DATA'!Q24)</f>
        <v/>
      </c>
      <c r="R24" s="38" t="str">
        <f>UPPER('MAIN DATA'!R24)</f>
        <v/>
      </c>
    </row>
    <row r="25" spans="1:18" x14ac:dyDescent="0.3">
      <c r="A25" s="403"/>
      <c r="B25" s="38">
        <v>21</v>
      </c>
      <c r="C25" s="38" t="str">
        <f>IF('MAIN DATA'!C25="","",'MAIN DATA'!C25)</f>
        <v/>
      </c>
      <c r="D25" s="38" t="str">
        <f>IF('MAIN DATA'!D25="","",'MAIN DATA'!D25)</f>
        <v/>
      </c>
      <c r="E25" s="38" t="str">
        <f>UPPER('MAIN DATA'!E25)</f>
        <v/>
      </c>
      <c r="F25" s="38" t="str">
        <f>UPPER('MAIN DATA'!F25)</f>
        <v/>
      </c>
      <c r="G25" s="38" t="str">
        <f>UPPER('MAIN DATA'!G25)</f>
        <v/>
      </c>
      <c r="H25" s="38" t="str">
        <f>IF('MAIN DATA'!H25="","",'MAIN DATA'!H25)</f>
        <v/>
      </c>
      <c r="I25" s="38" t="str">
        <f>UPPER('MAIN DATA'!I25)</f>
        <v/>
      </c>
      <c r="J25" s="38" t="str">
        <f>UPPER('MAIN DATA'!J25)</f>
        <v/>
      </c>
      <c r="K25" s="38" t="str">
        <f>UPPER('MAIN DATA'!K25)</f>
        <v/>
      </c>
      <c r="L25" s="38" t="str">
        <f>UPPER('MAIN DATA'!L25)</f>
        <v/>
      </c>
      <c r="M25" s="38" t="str">
        <f>UPPER('MAIN DATA'!M25)</f>
        <v/>
      </c>
      <c r="N25" s="38" t="str">
        <f>UPPER('MAIN DATA'!N25)</f>
        <v/>
      </c>
      <c r="O25" s="38" t="str">
        <f>UPPER('MAIN DATA'!O25)</f>
        <v/>
      </c>
      <c r="P25" s="38" t="str">
        <f>UPPER('MAIN DATA'!P25)</f>
        <v/>
      </c>
      <c r="Q25" s="38" t="str">
        <f>UPPER('MAIN DATA'!Q25)</f>
        <v/>
      </c>
      <c r="R25" s="38" t="str">
        <f>UPPER('MAIN DATA'!R25)</f>
        <v/>
      </c>
    </row>
    <row r="26" spans="1:18" x14ac:dyDescent="0.3">
      <c r="A26" s="403"/>
      <c r="B26" s="38">
        <v>22</v>
      </c>
      <c r="C26" s="38" t="str">
        <f>IF('MAIN DATA'!C26="","",'MAIN DATA'!C26)</f>
        <v/>
      </c>
      <c r="D26" s="38" t="str">
        <f>IF('MAIN DATA'!D26="","",'MAIN DATA'!D26)</f>
        <v/>
      </c>
      <c r="E26" s="38" t="str">
        <f>UPPER('MAIN DATA'!E26)</f>
        <v/>
      </c>
      <c r="F26" s="38" t="str">
        <f>UPPER('MAIN DATA'!F26)</f>
        <v/>
      </c>
      <c r="G26" s="38" t="str">
        <f>UPPER('MAIN DATA'!G26)</f>
        <v/>
      </c>
      <c r="H26" s="38" t="str">
        <f>IF('MAIN DATA'!H26="","",'MAIN DATA'!H26)</f>
        <v/>
      </c>
      <c r="I26" s="38" t="str">
        <f>UPPER('MAIN DATA'!I26)</f>
        <v/>
      </c>
      <c r="J26" s="38" t="str">
        <f>UPPER('MAIN DATA'!J26)</f>
        <v/>
      </c>
      <c r="K26" s="38" t="str">
        <f>UPPER('MAIN DATA'!K26)</f>
        <v/>
      </c>
      <c r="L26" s="38" t="str">
        <f>UPPER('MAIN DATA'!L26)</f>
        <v/>
      </c>
      <c r="M26" s="38" t="str">
        <f>UPPER('MAIN DATA'!M26)</f>
        <v/>
      </c>
      <c r="N26" s="38" t="str">
        <f>UPPER('MAIN DATA'!N26)</f>
        <v/>
      </c>
      <c r="O26" s="38" t="str">
        <f>UPPER('MAIN DATA'!O26)</f>
        <v/>
      </c>
      <c r="P26" s="38" t="str">
        <f>UPPER('MAIN DATA'!P26)</f>
        <v/>
      </c>
      <c r="Q26" s="38" t="str">
        <f>UPPER('MAIN DATA'!Q26)</f>
        <v/>
      </c>
      <c r="R26" s="38" t="str">
        <f>UPPER('MAIN DATA'!R26)</f>
        <v/>
      </c>
    </row>
    <row r="27" spans="1:18" x14ac:dyDescent="0.3">
      <c r="A27" s="403"/>
      <c r="B27" s="38">
        <v>23</v>
      </c>
      <c r="C27" s="38" t="str">
        <f>IF('MAIN DATA'!C27="","",'MAIN DATA'!C27)</f>
        <v/>
      </c>
      <c r="D27" s="38" t="str">
        <f>IF('MAIN DATA'!D27="","",'MAIN DATA'!D27)</f>
        <v/>
      </c>
      <c r="E27" s="38" t="str">
        <f>UPPER('MAIN DATA'!E27)</f>
        <v/>
      </c>
      <c r="F27" s="38" t="str">
        <f>UPPER('MAIN DATA'!F27)</f>
        <v/>
      </c>
      <c r="G27" s="38" t="str">
        <f>UPPER('MAIN DATA'!G27)</f>
        <v/>
      </c>
      <c r="H27" s="38" t="str">
        <f>IF('MAIN DATA'!H27="","",'MAIN DATA'!H27)</f>
        <v/>
      </c>
      <c r="I27" s="38" t="str">
        <f>UPPER('MAIN DATA'!I27)</f>
        <v/>
      </c>
      <c r="J27" s="38" t="str">
        <f>UPPER('MAIN DATA'!J27)</f>
        <v/>
      </c>
      <c r="K27" s="38" t="str">
        <f>UPPER('MAIN DATA'!K27)</f>
        <v/>
      </c>
      <c r="L27" s="38" t="str">
        <f>UPPER('MAIN DATA'!L27)</f>
        <v/>
      </c>
      <c r="M27" s="38" t="str">
        <f>UPPER('MAIN DATA'!M27)</f>
        <v/>
      </c>
      <c r="N27" s="38" t="str">
        <f>UPPER('MAIN DATA'!N27)</f>
        <v/>
      </c>
      <c r="O27" s="38" t="str">
        <f>UPPER('MAIN DATA'!O27)</f>
        <v/>
      </c>
      <c r="P27" s="38" t="str">
        <f>UPPER('MAIN DATA'!P27)</f>
        <v/>
      </c>
      <c r="Q27" s="38" t="str">
        <f>UPPER('MAIN DATA'!Q27)</f>
        <v/>
      </c>
      <c r="R27" s="38" t="str">
        <f>UPPER('MAIN DATA'!R27)</f>
        <v/>
      </c>
    </row>
    <row r="28" spans="1:18" x14ac:dyDescent="0.3">
      <c r="A28" s="403"/>
      <c r="B28" s="38">
        <v>24</v>
      </c>
      <c r="C28" s="38" t="str">
        <f>IF('MAIN DATA'!C28="","",'MAIN DATA'!C28)</f>
        <v/>
      </c>
      <c r="D28" s="38" t="str">
        <f>IF('MAIN DATA'!D28="","",'MAIN DATA'!D28)</f>
        <v/>
      </c>
      <c r="E28" s="38" t="str">
        <f>UPPER('MAIN DATA'!E28)</f>
        <v/>
      </c>
      <c r="F28" s="38" t="str">
        <f>UPPER('MAIN DATA'!F28)</f>
        <v/>
      </c>
      <c r="G28" s="38" t="str">
        <f>UPPER('MAIN DATA'!G28)</f>
        <v/>
      </c>
      <c r="H28" s="38" t="str">
        <f>IF('MAIN DATA'!H28="","",'MAIN DATA'!H28)</f>
        <v/>
      </c>
      <c r="I28" s="38" t="str">
        <f>UPPER('MAIN DATA'!I28)</f>
        <v/>
      </c>
      <c r="J28" s="38" t="str">
        <f>UPPER('MAIN DATA'!J28)</f>
        <v/>
      </c>
      <c r="K28" s="38" t="str">
        <f>UPPER('MAIN DATA'!K28)</f>
        <v/>
      </c>
      <c r="L28" s="38" t="str">
        <f>UPPER('MAIN DATA'!L28)</f>
        <v/>
      </c>
      <c r="M28" s="38" t="str">
        <f>UPPER('MAIN DATA'!M28)</f>
        <v/>
      </c>
      <c r="N28" s="38" t="str">
        <f>UPPER('MAIN DATA'!N28)</f>
        <v/>
      </c>
      <c r="O28" s="38" t="str">
        <f>UPPER('MAIN DATA'!O28)</f>
        <v/>
      </c>
      <c r="P28" s="38" t="str">
        <f>UPPER('MAIN DATA'!P28)</f>
        <v/>
      </c>
      <c r="Q28" s="38" t="str">
        <f>UPPER('MAIN DATA'!Q28)</f>
        <v/>
      </c>
      <c r="R28" s="38" t="str">
        <f>UPPER('MAIN DATA'!R28)</f>
        <v/>
      </c>
    </row>
    <row r="29" spans="1:18" x14ac:dyDescent="0.3">
      <c r="A29" s="403"/>
      <c r="B29" s="38">
        <v>25</v>
      </c>
      <c r="C29" s="38" t="str">
        <f>IF('MAIN DATA'!C29="","",'MAIN DATA'!C29)</f>
        <v/>
      </c>
      <c r="D29" s="38" t="str">
        <f>IF('MAIN DATA'!D29="","",'MAIN DATA'!D29)</f>
        <v/>
      </c>
      <c r="E29" s="38" t="str">
        <f>UPPER('MAIN DATA'!E29)</f>
        <v/>
      </c>
      <c r="F29" s="38" t="str">
        <f>UPPER('MAIN DATA'!F29)</f>
        <v/>
      </c>
      <c r="G29" s="38" t="str">
        <f>UPPER('MAIN DATA'!G29)</f>
        <v/>
      </c>
      <c r="H29" s="38" t="str">
        <f>IF('MAIN DATA'!H29="","",'MAIN DATA'!H29)</f>
        <v/>
      </c>
      <c r="I29" s="38" t="str">
        <f>UPPER('MAIN DATA'!I29)</f>
        <v/>
      </c>
      <c r="J29" s="38" t="str">
        <f>UPPER('MAIN DATA'!J29)</f>
        <v/>
      </c>
      <c r="K29" s="38" t="str">
        <f>UPPER('MAIN DATA'!K29)</f>
        <v/>
      </c>
      <c r="L29" s="38" t="str">
        <f>UPPER('MAIN DATA'!L29)</f>
        <v/>
      </c>
      <c r="M29" s="38" t="str">
        <f>UPPER('MAIN DATA'!M29)</f>
        <v/>
      </c>
      <c r="N29" s="38" t="str">
        <f>UPPER('MAIN DATA'!N29)</f>
        <v/>
      </c>
      <c r="O29" s="38" t="str">
        <f>UPPER('MAIN DATA'!O29)</f>
        <v/>
      </c>
      <c r="P29" s="38" t="str">
        <f>UPPER('MAIN DATA'!P29)</f>
        <v/>
      </c>
      <c r="Q29" s="38" t="str">
        <f>UPPER('MAIN DATA'!Q29)</f>
        <v/>
      </c>
      <c r="R29" s="38" t="str">
        <f>UPPER('MAIN DATA'!R29)</f>
        <v/>
      </c>
    </row>
    <row r="30" spans="1:18" x14ac:dyDescent="0.3">
      <c r="A30" s="403"/>
      <c r="B30" s="38">
        <v>26</v>
      </c>
      <c r="C30" s="38" t="str">
        <f>IF('MAIN DATA'!C30="","",'MAIN DATA'!C30)</f>
        <v/>
      </c>
      <c r="D30" s="38" t="str">
        <f>IF('MAIN DATA'!D30="","",'MAIN DATA'!D30)</f>
        <v/>
      </c>
      <c r="E30" s="38" t="str">
        <f>UPPER('MAIN DATA'!E30)</f>
        <v/>
      </c>
      <c r="F30" s="38" t="str">
        <f>UPPER('MAIN DATA'!F30)</f>
        <v/>
      </c>
      <c r="G30" s="38" t="str">
        <f>UPPER('MAIN DATA'!G30)</f>
        <v/>
      </c>
      <c r="H30" s="38" t="str">
        <f>IF('MAIN DATA'!H30="","",'MAIN DATA'!H30)</f>
        <v/>
      </c>
      <c r="I30" s="38" t="str">
        <f>UPPER('MAIN DATA'!I30)</f>
        <v/>
      </c>
      <c r="J30" s="38" t="str">
        <f>UPPER('MAIN DATA'!J30)</f>
        <v/>
      </c>
      <c r="K30" s="38" t="str">
        <f>UPPER('MAIN DATA'!K30)</f>
        <v/>
      </c>
      <c r="L30" s="38" t="str">
        <f>UPPER('MAIN DATA'!L30)</f>
        <v/>
      </c>
      <c r="M30" s="38" t="str">
        <f>UPPER('MAIN DATA'!M30)</f>
        <v/>
      </c>
      <c r="N30" s="38" t="str">
        <f>UPPER('MAIN DATA'!N30)</f>
        <v/>
      </c>
      <c r="O30" s="38" t="str">
        <f>UPPER('MAIN DATA'!O30)</f>
        <v/>
      </c>
      <c r="P30" s="38" t="str">
        <f>UPPER('MAIN DATA'!P30)</f>
        <v/>
      </c>
      <c r="Q30" s="38" t="str">
        <f>UPPER('MAIN DATA'!Q30)</f>
        <v/>
      </c>
      <c r="R30" s="38" t="str">
        <f>UPPER('MAIN DATA'!R30)</f>
        <v/>
      </c>
    </row>
    <row r="31" spans="1:18" x14ac:dyDescent="0.3">
      <c r="A31" s="403"/>
      <c r="B31" s="38">
        <v>27</v>
      </c>
      <c r="C31" s="38" t="str">
        <f>IF('MAIN DATA'!C31="","",'MAIN DATA'!C31)</f>
        <v/>
      </c>
      <c r="D31" s="38" t="str">
        <f>IF('MAIN DATA'!D31="","",'MAIN DATA'!D31)</f>
        <v/>
      </c>
      <c r="E31" s="38" t="str">
        <f>UPPER('MAIN DATA'!E31)</f>
        <v/>
      </c>
      <c r="F31" s="38" t="str">
        <f>UPPER('MAIN DATA'!F31)</f>
        <v/>
      </c>
      <c r="G31" s="38" t="str">
        <f>UPPER('MAIN DATA'!G31)</f>
        <v/>
      </c>
      <c r="H31" s="38" t="str">
        <f>IF('MAIN DATA'!H31="","",'MAIN DATA'!H31)</f>
        <v/>
      </c>
      <c r="I31" s="38" t="str">
        <f>UPPER('MAIN DATA'!I31)</f>
        <v/>
      </c>
      <c r="J31" s="38" t="str">
        <f>UPPER('MAIN DATA'!J31)</f>
        <v/>
      </c>
      <c r="K31" s="38" t="str">
        <f>UPPER('MAIN DATA'!K31)</f>
        <v/>
      </c>
      <c r="L31" s="38" t="str">
        <f>UPPER('MAIN DATA'!L31)</f>
        <v/>
      </c>
      <c r="M31" s="38" t="str">
        <f>UPPER('MAIN DATA'!M31)</f>
        <v/>
      </c>
      <c r="N31" s="38" t="str">
        <f>UPPER('MAIN DATA'!N31)</f>
        <v/>
      </c>
      <c r="O31" s="38" t="str">
        <f>UPPER('MAIN DATA'!O31)</f>
        <v/>
      </c>
      <c r="P31" s="38" t="str">
        <f>UPPER('MAIN DATA'!P31)</f>
        <v/>
      </c>
      <c r="Q31" s="38" t="str">
        <f>UPPER('MAIN DATA'!Q31)</f>
        <v/>
      </c>
      <c r="R31" s="38" t="str">
        <f>UPPER('MAIN DATA'!R31)</f>
        <v/>
      </c>
    </row>
    <row r="32" spans="1:18" x14ac:dyDescent="0.3">
      <c r="A32" s="403"/>
      <c r="B32" s="38">
        <v>28</v>
      </c>
      <c r="C32" s="38" t="str">
        <f>IF('MAIN DATA'!C32="","",'MAIN DATA'!C32)</f>
        <v/>
      </c>
      <c r="D32" s="38" t="str">
        <f>IF('MAIN DATA'!D32="","",'MAIN DATA'!D32)</f>
        <v/>
      </c>
      <c r="E32" s="38" t="str">
        <f>UPPER('MAIN DATA'!E32)</f>
        <v/>
      </c>
      <c r="F32" s="38" t="str">
        <f>UPPER('MAIN DATA'!F32)</f>
        <v/>
      </c>
      <c r="G32" s="38" t="str">
        <f>UPPER('MAIN DATA'!G32)</f>
        <v/>
      </c>
      <c r="H32" s="38" t="str">
        <f>IF('MAIN DATA'!H32="","",'MAIN DATA'!H32)</f>
        <v/>
      </c>
      <c r="I32" s="38" t="str">
        <f>UPPER('MAIN DATA'!I32)</f>
        <v/>
      </c>
      <c r="J32" s="38" t="str">
        <f>UPPER('MAIN DATA'!J32)</f>
        <v/>
      </c>
      <c r="K32" s="38" t="str">
        <f>UPPER('MAIN DATA'!K32)</f>
        <v/>
      </c>
      <c r="L32" s="38" t="str">
        <f>UPPER('MAIN DATA'!L32)</f>
        <v/>
      </c>
      <c r="M32" s="38" t="str">
        <f>UPPER('MAIN DATA'!M32)</f>
        <v/>
      </c>
      <c r="N32" s="38" t="str">
        <f>UPPER('MAIN DATA'!N32)</f>
        <v/>
      </c>
      <c r="O32" s="38" t="str">
        <f>UPPER('MAIN DATA'!O32)</f>
        <v/>
      </c>
      <c r="P32" s="38" t="str">
        <f>UPPER('MAIN DATA'!P32)</f>
        <v/>
      </c>
      <c r="Q32" s="38" t="str">
        <f>UPPER('MAIN DATA'!Q32)</f>
        <v/>
      </c>
      <c r="R32" s="38" t="str">
        <f>UPPER('MAIN DATA'!R32)</f>
        <v/>
      </c>
    </row>
    <row r="33" spans="1:18" x14ac:dyDescent="0.3">
      <c r="A33" s="403"/>
      <c r="B33" s="38">
        <v>29</v>
      </c>
      <c r="C33" s="38" t="str">
        <f>IF('MAIN DATA'!C33="","",'MAIN DATA'!C33)</f>
        <v/>
      </c>
      <c r="D33" s="38" t="str">
        <f>IF('MAIN DATA'!D33="","",'MAIN DATA'!D33)</f>
        <v/>
      </c>
      <c r="E33" s="38" t="str">
        <f>UPPER('MAIN DATA'!E33)</f>
        <v/>
      </c>
      <c r="F33" s="38" t="str">
        <f>UPPER('MAIN DATA'!F33)</f>
        <v/>
      </c>
      <c r="G33" s="38" t="str">
        <f>UPPER('MAIN DATA'!G33)</f>
        <v/>
      </c>
      <c r="H33" s="38" t="str">
        <f>IF('MAIN DATA'!H33="","",'MAIN DATA'!H33)</f>
        <v/>
      </c>
      <c r="I33" s="38" t="str">
        <f>UPPER('MAIN DATA'!I33)</f>
        <v/>
      </c>
      <c r="J33" s="38" t="str">
        <f>UPPER('MAIN DATA'!J33)</f>
        <v/>
      </c>
      <c r="K33" s="38" t="str">
        <f>UPPER('MAIN DATA'!K33)</f>
        <v/>
      </c>
      <c r="L33" s="38" t="str">
        <f>UPPER('MAIN DATA'!L33)</f>
        <v/>
      </c>
      <c r="M33" s="38" t="str">
        <f>UPPER('MAIN DATA'!M33)</f>
        <v/>
      </c>
      <c r="N33" s="38" t="str">
        <f>UPPER('MAIN DATA'!N33)</f>
        <v/>
      </c>
      <c r="O33" s="38" t="str">
        <f>UPPER('MAIN DATA'!O33)</f>
        <v/>
      </c>
      <c r="P33" s="38" t="str">
        <f>UPPER('MAIN DATA'!P33)</f>
        <v/>
      </c>
      <c r="Q33" s="38" t="str">
        <f>UPPER('MAIN DATA'!Q33)</f>
        <v/>
      </c>
      <c r="R33" s="38" t="str">
        <f>UPPER('MAIN DATA'!R33)</f>
        <v/>
      </c>
    </row>
    <row r="34" spans="1:18" x14ac:dyDescent="0.3">
      <c r="A34" s="403"/>
      <c r="B34" s="38">
        <v>30</v>
      </c>
      <c r="C34" s="38" t="str">
        <f>IF('MAIN DATA'!C34="","",'MAIN DATA'!C34)</f>
        <v/>
      </c>
      <c r="D34" s="38" t="str">
        <f>IF('MAIN DATA'!D34="","",'MAIN DATA'!D34)</f>
        <v/>
      </c>
      <c r="E34" s="38" t="str">
        <f>UPPER('MAIN DATA'!E34)</f>
        <v/>
      </c>
      <c r="F34" s="38" t="str">
        <f>UPPER('MAIN DATA'!F34)</f>
        <v/>
      </c>
      <c r="G34" s="38" t="str">
        <f>UPPER('MAIN DATA'!G34)</f>
        <v/>
      </c>
      <c r="H34" s="38" t="str">
        <f>IF('MAIN DATA'!H34="","",'MAIN DATA'!H34)</f>
        <v/>
      </c>
      <c r="I34" s="38" t="str">
        <f>UPPER('MAIN DATA'!I34)</f>
        <v/>
      </c>
      <c r="J34" s="38" t="str">
        <f>UPPER('MAIN DATA'!J34)</f>
        <v/>
      </c>
      <c r="K34" s="38" t="str">
        <f>UPPER('MAIN DATA'!K34)</f>
        <v/>
      </c>
      <c r="L34" s="38" t="str">
        <f>UPPER('MAIN DATA'!L34)</f>
        <v/>
      </c>
      <c r="M34" s="38" t="str">
        <f>UPPER('MAIN DATA'!M34)</f>
        <v/>
      </c>
      <c r="N34" s="38" t="str">
        <f>UPPER('MAIN DATA'!N34)</f>
        <v/>
      </c>
      <c r="O34" s="38" t="str">
        <f>UPPER('MAIN DATA'!O34)</f>
        <v/>
      </c>
      <c r="P34" s="38" t="str">
        <f>UPPER('MAIN DATA'!P34)</f>
        <v/>
      </c>
      <c r="Q34" s="38" t="str">
        <f>UPPER('MAIN DATA'!Q34)</f>
        <v/>
      </c>
      <c r="R34" s="38" t="str">
        <f>UPPER('MAIN DATA'!R34)</f>
        <v/>
      </c>
    </row>
    <row r="35" spans="1:18" ht="15" customHeight="1" x14ac:dyDescent="0.3">
      <c r="A35" s="403"/>
      <c r="B35" s="38">
        <v>31</v>
      </c>
      <c r="C35" s="38" t="str">
        <f>IF('MAIN DATA'!C35="","",'MAIN DATA'!C35)</f>
        <v/>
      </c>
      <c r="D35" s="38" t="str">
        <f>IF('MAIN DATA'!D35="","",'MAIN DATA'!D35)</f>
        <v/>
      </c>
      <c r="E35" s="38" t="str">
        <f>UPPER('MAIN DATA'!E35)</f>
        <v/>
      </c>
      <c r="F35" s="38" t="str">
        <f>UPPER('MAIN DATA'!F35)</f>
        <v/>
      </c>
      <c r="G35" s="38" t="str">
        <f>UPPER('MAIN DATA'!G35)</f>
        <v/>
      </c>
      <c r="H35" s="38" t="str">
        <f>IF('MAIN DATA'!H35="","",'MAIN DATA'!H35)</f>
        <v/>
      </c>
      <c r="I35" s="38" t="str">
        <f>UPPER('MAIN DATA'!I35)</f>
        <v/>
      </c>
      <c r="J35" s="38" t="str">
        <f>UPPER('MAIN DATA'!J35)</f>
        <v/>
      </c>
      <c r="K35" s="38" t="str">
        <f>UPPER('MAIN DATA'!K35)</f>
        <v/>
      </c>
      <c r="L35" s="38" t="str">
        <f>UPPER('MAIN DATA'!L35)</f>
        <v/>
      </c>
      <c r="M35" s="38" t="str">
        <f>UPPER('MAIN DATA'!M35)</f>
        <v/>
      </c>
      <c r="N35" s="38" t="str">
        <f>UPPER('MAIN DATA'!N35)</f>
        <v/>
      </c>
      <c r="O35" s="38" t="str">
        <f>UPPER('MAIN DATA'!O35)</f>
        <v/>
      </c>
      <c r="P35" s="38" t="str">
        <f>UPPER('MAIN DATA'!P35)</f>
        <v/>
      </c>
      <c r="Q35" s="38" t="str">
        <f>UPPER('MAIN DATA'!Q35)</f>
        <v/>
      </c>
      <c r="R35" s="38" t="str">
        <f>UPPER('MAIN DATA'!R35)</f>
        <v/>
      </c>
    </row>
    <row r="36" spans="1:18" ht="15" customHeight="1" x14ac:dyDescent="0.3">
      <c r="A36" s="403"/>
      <c r="B36" s="38">
        <v>32</v>
      </c>
      <c r="C36" s="38" t="str">
        <f>IF('MAIN DATA'!C36="","",'MAIN DATA'!C36)</f>
        <v/>
      </c>
      <c r="D36" s="38" t="str">
        <f>IF('MAIN DATA'!D36="","",'MAIN DATA'!D36)</f>
        <v/>
      </c>
      <c r="E36" s="38" t="str">
        <f>UPPER('MAIN DATA'!E36)</f>
        <v/>
      </c>
      <c r="F36" s="38" t="str">
        <f>UPPER('MAIN DATA'!F36)</f>
        <v/>
      </c>
      <c r="G36" s="38" t="str">
        <f>UPPER('MAIN DATA'!G36)</f>
        <v/>
      </c>
      <c r="H36" s="38" t="str">
        <f>IF('MAIN DATA'!H36="","",'MAIN DATA'!H36)</f>
        <v/>
      </c>
      <c r="I36" s="38" t="str">
        <f>UPPER('MAIN DATA'!I36)</f>
        <v/>
      </c>
      <c r="J36" s="38" t="str">
        <f>UPPER('MAIN DATA'!J36)</f>
        <v/>
      </c>
      <c r="K36" s="38" t="str">
        <f>UPPER('MAIN DATA'!K36)</f>
        <v/>
      </c>
      <c r="L36" s="38" t="str">
        <f>UPPER('MAIN DATA'!L36)</f>
        <v/>
      </c>
      <c r="M36" s="38" t="str">
        <f>UPPER('MAIN DATA'!M36)</f>
        <v/>
      </c>
      <c r="N36" s="38" t="str">
        <f>UPPER('MAIN DATA'!N36)</f>
        <v/>
      </c>
      <c r="O36" s="38" t="str">
        <f>UPPER('MAIN DATA'!O36)</f>
        <v/>
      </c>
      <c r="P36" s="38" t="str">
        <f>UPPER('MAIN DATA'!P36)</f>
        <v/>
      </c>
      <c r="Q36" s="38" t="str">
        <f>UPPER('MAIN DATA'!Q36)</f>
        <v/>
      </c>
      <c r="R36" s="38" t="str">
        <f>UPPER('MAIN DATA'!R36)</f>
        <v/>
      </c>
    </row>
    <row r="37" spans="1:18" ht="15" customHeight="1" x14ac:dyDescent="0.3">
      <c r="A37" s="403"/>
      <c r="B37" s="38">
        <v>33</v>
      </c>
      <c r="C37" s="38" t="str">
        <f>IF('MAIN DATA'!C37="","",'MAIN DATA'!C37)</f>
        <v/>
      </c>
      <c r="D37" s="38" t="str">
        <f>IF('MAIN DATA'!D37="","",'MAIN DATA'!D37)</f>
        <v/>
      </c>
      <c r="E37" s="38" t="str">
        <f>UPPER('MAIN DATA'!E37)</f>
        <v/>
      </c>
      <c r="F37" s="38" t="str">
        <f>UPPER('MAIN DATA'!F37)</f>
        <v/>
      </c>
      <c r="G37" s="38" t="str">
        <f>UPPER('MAIN DATA'!G37)</f>
        <v/>
      </c>
      <c r="H37" s="38" t="str">
        <f>IF('MAIN DATA'!H37="","",'MAIN DATA'!H37)</f>
        <v/>
      </c>
      <c r="I37" s="38" t="str">
        <f>UPPER('MAIN DATA'!I37)</f>
        <v/>
      </c>
      <c r="J37" s="38" t="str">
        <f>UPPER('MAIN DATA'!J37)</f>
        <v/>
      </c>
      <c r="K37" s="38" t="str">
        <f>UPPER('MAIN DATA'!K37)</f>
        <v/>
      </c>
      <c r="L37" s="38" t="str">
        <f>UPPER('MAIN DATA'!L37)</f>
        <v/>
      </c>
      <c r="M37" s="38" t="str">
        <f>UPPER('MAIN DATA'!M37)</f>
        <v/>
      </c>
      <c r="N37" s="38" t="str">
        <f>UPPER('MAIN DATA'!N37)</f>
        <v/>
      </c>
      <c r="O37" s="38" t="str">
        <f>UPPER('MAIN DATA'!O37)</f>
        <v/>
      </c>
      <c r="P37" s="38" t="str">
        <f>UPPER('MAIN DATA'!P37)</f>
        <v/>
      </c>
      <c r="Q37" s="38" t="str">
        <f>UPPER('MAIN DATA'!Q37)</f>
        <v/>
      </c>
      <c r="R37" s="38" t="str">
        <f>UPPER('MAIN DATA'!R37)</f>
        <v/>
      </c>
    </row>
    <row r="38" spans="1:18" ht="15" customHeight="1" x14ac:dyDescent="0.3">
      <c r="A38" s="403"/>
      <c r="B38" s="38">
        <v>34</v>
      </c>
      <c r="C38" s="38" t="str">
        <f>IF('MAIN DATA'!C38="","",'MAIN DATA'!C38)</f>
        <v/>
      </c>
      <c r="D38" s="38" t="str">
        <f>IF('MAIN DATA'!D38="","",'MAIN DATA'!D38)</f>
        <v/>
      </c>
      <c r="E38" s="38" t="str">
        <f>UPPER('MAIN DATA'!E38)</f>
        <v/>
      </c>
      <c r="F38" s="38" t="str">
        <f>UPPER('MAIN DATA'!F38)</f>
        <v/>
      </c>
      <c r="G38" s="38" t="str">
        <f>UPPER('MAIN DATA'!G38)</f>
        <v/>
      </c>
      <c r="H38" s="38" t="str">
        <f>IF('MAIN DATA'!H38="","",'MAIN DATA'!H38)</f>
        <v/>
      </c>
      <c r="I38" s="38" t="str">
        <f>UPPER('MAIN DATA'!I38)</f>
        <v/>
      </c>
      <c r="J38" s="38" t="str">
        <f>UPPER('MAIN DATA'!J38)</f>
        <v/>
      </c>
      <c r="K38" s="38" t="str">
        <f>UPPER('MAIN DATA'!K38)</f>
        <v/>
      </c>
      <c r="L38" s="38" t="str">
        <f>UPPER('MAIN DATA'!L38)</f>
        <v/>
      </c>
      <c r="M38" s="38" t="str">
        <f>UPPER('MAIN DATA'!M38)</f>
        <v/>
      </c>
      <c r="N38" s="38" t="str">
        <f>UPPER('MAIN DATA'!N38)</f>
        <v/>
      </c>
      <c r="O38" s="38" t="str">
        <f>UPPER('MAIN DATA'!O38)</f>
        <v/>
      </c>
      <c r="P38" s="38" t="str">
        <f>UPPER('MAIN DATA'!P38)</f>
        <v/>
      </c>
      <c r="Q38" s="38" t="str">
        <f>UPPER('MAIN DATA'!Q38)</f>
        <v/>
      </c>
      <c r="R38" s="38" t="str">
        <f>UPPER('MAIN DATA'!R38)</f>
        <v/>
      </c>
    </row>
    <row r="39" spans="1:18" ht="15" customHeight="1" x14ac:dyDescent="0.3">
      <c r="A39" s="403"/>
      <c r="B39" s="38">
        <v>35</v>
      </c>
      <c r="C39" s="38" t="str">
        <f>IF('MAIN DATA'!C39="","",'MAIN DATA'!C39)</f>
        <v/>
      </c>
      <c r="D39" s="38" t="str">
        <f>IF('MAIN DATA'!D39="","",'MAIN DATA'!D39)</f>
        <v/>
      </c>
      <c r="E39" s="38" t="str">
        <f>UPPER('MAIN DATA'!E39)</f>
        <v/>
      </c>
      <c r="F39" s="38" t="str">
        <f>UPPER('MAIN DATA'!F39)</f>
        <v/>
      </c>
      <c r="G39" s="38" t="str">
        <f>UPPER('MAIN DATA'!G39)</f>
        <v/>
      </c>
      <c r="H39" s="38" t="str">
        <f>IF('MAIN DATA'!H39="","",'MAIN DATA'!H39)</f>
        <v/>
      </c>
      <c r="I39" s="38" t="str">
        <f>UPPER('MAIN DATA'!I39)</f>
        <v/>
      </c>
      <c r="J39" s="38" t="str">
        <f>UPPER('MAIN DATA'!J39)</f>
        <v/>
      </c>
      <c r="K39" s="38" t="str">
        <f>UPPER('MAIN DATA'!K39)</f>
        <v/>
      </c>
      <c r="L39" s="38" t="str">
        <f>UPPER('MAIN DATA'!L39)</f>
        <v/>
      </c>
      <c r="M39" s="38" t="str">
        <f>UPPER('MAIN DATA'!M39)</f>
        <v/>
      </c>
      <c r="N39" s="38" t="str">
        <f>UPPER('MAIN DATA'!N39)</f>
        <v/>
      </c>
      <c r="O39" s="38" t="str">
        <f>UPPER('MAIN DATA'!O39)</f>
        <v/>
      </c>
      <c r="P39" s="38" t="str">
        <f>UPPER('MAIN DATA'!P39)</f>
        <v/>
      </c>
      <c r="Q39" s="38" t="str">
        <f>UPPER('MAIN DATA'!Q39)</f>
        <v/>
      </c>
      <c r="R39" s="38" t="str">
        <f>UPPER('MAIN DATA'!R39)</f>
        <v/>
      </c>
    </row>
    <row r="40" spans="1:18" ht="15" customHeight="1" x14ac:dyDescent="0.3">
      <c r="A40" s="403"/>
      <c r="B40" s="38">
        <v>36</v>
      </c>
      <c r="C40" s="38" t="str">
        <f>IF('MAIN DATA'!C40="","",'MAIN DATA'!C40)</f>
        <v/>
      </c>
      <c r="D40" s="38" t="str">
        <f>IF('MAIN DATA'!D40="","",'MAIN DATA'!D40)</f>
        <v/>
      </c>
      <c r="E40" s="38" t="str">
        <f>UPPER('MAIN DATA'!E40)</f>
        <v/>
      </c>
      <c r="F40" s="38" t="str">
        <f>UPPER('MAIN DATA'!F40)</f>
        <v/>
      </c>
      <c r="G40" s="38" t="str">
        <f>UPPER('MAIN DATA'!G40)</f>
        <v/>
      </c>
      <c r="H40" s="38" t="str">
        <f>IF('MAIN DATA'!H40="","",'MAIN DATA'!H40)</f>
        <v/>
      </c>
      <c r="I40" s="38" t="str">
        <f>UPPER('MAIN DATA'!I40)</f>
        <v/>
      </c>
      <c r="J40" s="38" t="str">
        <f>UPPER('MAIN DATA'!J40)</f>
        <v/>
      </c>
      <c r="K40" s="38" t="str">
        <f>UPPER('MAIN DATA'!K40)</f>
        <v/>
      </c>
      <c r="L40" s="38" t="str">
        <f>UPPER('MAIN DATA'!L40)</f>
        <v/>
      </c>
      <c r="M40" s="38" t="str">
        <f>UPPER('MAIN DATA'!M40)</f>
        <v/>
      </c>
      <c r="N40" s="38" t="str">
        <f>UPPER('MAIN DATA'!N40)</f>
        <v/>
      </c>
      <c r="O40" s="38" t="str">
        <f>UPPER('MAIN DATA'!O40)</f>
        <v/>
      </c>
      <c r="P40" s="38" t="str">
        <f>UPPER('MAIN DATA'!P40)</f>
        <v/>
      </c>
      <c r="Q40" s="38" t="str">
        <f>UPPER('MAIN DATA'!Q40)</f>
        <v/>
      </c>
      <c r="R40" s="38" t="str">
        <f>UPPER('MAIN DATA'!R40)</f>
        <v/>
      </c>
    </row>
    <row r="41" spans="1:18" ht="15" customHeight="1" x14ac:dyDescent="0.3">
      <c r="A41" s="403"/>
      <c r="B41" s="38">
        <v>37</v>
      </c>
      <c r="C41" s="38" t="str">
        <f>IF('MAIN DATA'!C41="","",'MAIN DATA'!C41)</f>
        <v/>
      </c>
      <c r="D41" s="38" t="str">
        <f>IF('MAIN DATA'!D41="","",'MAIN DATA'!D41)</f>
        <v/>
      </c>
      <c r="E41" s="38" t="str">
        <f>UPPER('MAIN DATA'!E41)</f>
        <v/>
      </c>
      <c r="F41" s="38" t="str">
        <f>UPPER('MAIN DATA'!F41)</f>
        <v/>
      </c>
      <c r="G41" s="38" t="str">
        <f>UPPER('MAIN DATA'!G41)</f>
        <v/>
      </c>
      <c r="H41" s="38" t="str">
        <f>IF('MAIN DATA'!H41="","",'MAIN DATA'!H41)</f>
        <v/>
      </c>
      <c r="I41" s="38" t="str">
        <f>UPPER('MAIN DATA'!I41)</f>
        <v/>
      </c>
      <c r="J41" s="38" t="str">
        <f>UPPER('MAIN DATA'!J41)</f>
        <v/>
      </c>
      <c r="K41" s="38" t="str">
        <f>UPPER('MAIN DATA'!K41)</f>
        <v/>
      </c>
      <c r="L41" s="38" t="str">
        <f>UPPER('MAIN DATA'!L41)</f>
        <v/>
      </c>
      <c r="M41" s="38" t="str">
        <f>UPPER('MAIN DATA'!M41)</f>
        <v/>
      </c>
      <c r="N41" s="38" t="str">
        <f>UPPER('MAIN DATA'!N41)</f>
        <v/>
      </c>
      <c r="O41" s="38" t="str">
        <f>UPPER('MAIN DATA'!O41)</f>
        <v/>
      </c>
      <c r="P41" s="38" t="str">
        <f>UPPER('MAIN DATA'!P41)</f>
        <v/>
      </c>
      <c r="Q41" s="38" t="str">
        <f>UPPER('MAIN DATA'!Q41)</f>
        <v/>
      </c>
      <c r="R41" s="38" t="str">
        <f>UPPER('MAIN DATA'!R41)</f>
        <v/>
      </c>
    </row>
    <row r="42" spans="1:18" ht="15" customHeight="1" x14ac:dyDescent="0.3">
      <c r="A42" s="403"/>
      <c r="B42" s="38">
        <v>38</v>
      </c>
      <c r="C42" s="38" t="str">
        <f>IF('MAIN DATA'!C42="","",'MAIN DATA'!C42)</f>
        <v/>
      </c>
      <c r="D42" s="38" t="str">
        <f>IF('MAIN DATA'!D42="","",'MAIN DATA'!D42)</f>
        <v/>
      </c>
      <c r="E42" s="38" t="str">
        <f>UPPER('MAIN DATA'!E42)</f>
        <v/>
      </c>
      <c r="F42" s="38" t="str">
        <f>UPPER('MAIN DATA'!F42)</f>
        <v/>
      </c>
      <c r="G42" s="38" t="str">
        <f>UPPER('MAIN DATA'!G42)</f>
        <v/>
      </c>
      <c r="H42" s="38" t="str">
        <f>IF('MAIN DATA'!H42="","",'MAIN DATA'!H42)</f>
        <v/>
      </c>
      <c r="I42" s="38" t="str">
        <f>UPPER('MAIN DATA'!I42)</f>
        <v/>
      </c>
      <c r="J42" s="38" t="str">
        <f>UPPER('MAIN DATA'!J42)</f>
        <v/>
      </c>
      <c r="K42" s="38" t="str">
        <f>UPPER('MAIN DATA'!K42)</f>
        <v/>
      </c>
      <c r="L42" s="38" t="str">
        <f>UPPER('MAIN DATA'!L42)</f>
        <v/>
      </c>
      <c r="M42" s="38" t="str">
        <f>UPPER('MAIN DATA'!M42)</f>
        <v/>
      </c>
      <c r="N42" s="38" t="str">
        <f>UPPER('MAIN DATA'!N42)</f>
        <v/>
      </c>
      <c r="O42" s="38" t="str">
        <f>UPPER('MAIN DATA'!O42)</f>
        <v/>
      </c>
      <c r="P42" s="38" t="str">
        <f>UPPER('MAIN DATA'!P42)</f>
        <v/>
      </c>
      <c r="Q42" s="38" t="str">
        <f>UPPER('MAIN DATA'!Q42)</f>
        <v/>
      </c>
      <c r="R42" s="38" t="str">
        <f>UPPER('MAIN DATA'!R42)</f>
        <v/>
      </c>
    </row>
    <row r="43" spans="1:18" ht="15" customHeight="1" x14ac:dyDescent="0.3">
      <c r="A43" s="403"/>
      <c r="B43" s="38">
        <v>39</v>
      </c>
      <c r="C43" s="38" t="str">
        <f>IF('MAIN DATA'!C43="","",'MAIN DATA'!C43)</f>
        <v/>
      </c>
      <c r="D43" s="38" t="str">
        <f>IF('MAIN DATA'!D43="","",'MAIN DATA'!D43)</f>
        <v/>
      </c>
      <c r="E43" s="38" t="str">
        <f>UPPER('MAIN DATA'!E43)</f>
        <v/>
      </c>
      <c r="F43" s="38" t="str">
        <f>UPPER('MAIN DATA'!F43)</f>
        <v/>
      </c>
      <c r="G43" s="38" t="str">
        <f>UPPER('MAIN DATA'!G43)</f>
        <v/>
      </c>
      <c r="H43" s="38" t="str">
        <f>IF('MAIN DATA'!H43="","",'MAIN DATA'!H43)</f>
        <v/>
      </c>
      <c r="I43" s="38" t="str">
        <f>UPPER('MAIN DATA'!I43)</f>
        <v/>
      </c>
      <c r="J43" s="38" t="str">
        <f>UPPER('MAIN DATA'!J43)</f>
        <v/>
      </c>
      <c r="K43" s="38" t="str">
        <f>UPPER('MAIN DATA'!K43)</f>
        <v/>
      </c>
      <c r="L43" s="38" t="str">
        <f>UPPER('MAIN DATA'!L43)</f>
        <v/>
      </c>
      <c r="M43" s="38" t="str">
        <f>UPPER('MAIN DATA'!M43)</f>
        <v/>
      </c>
      <c r="N43" s="38" t="str">
        <f>UPPER('MAIN DATA'!N43)</f>
        <v/>
      </c>
      <c r="O43" s="38" t="str">
        <f>UPPER('MAIN DATA'!O43)</f>
        <v/>
      </c>
      <c r="P43" s="38" t="str">
        <f>UPPER('MAIN DATA'!P43)</f>
        <v/>
      </c>
      <c r="Q43" s="38" t="str">
        <f>UPPER('MAIN DATA'!Q43)</f>
        <v/>
      </c>
      <c r="R43" s="38" t="str">
        <f>UPPER('MAIN DATA'!R43)</f>
        <v/>
      </c>
    </row>
    <row r="44" spans="1:18" ht="15" customHeight="1" x14ac:dyDescent="0.3">
      <c r="A44" s="403"/>
      <c r="B44" s="38">
        <v>40</v>
      </c>
      <c r="C44" s="38" t="str">
        <f>IF('MAIN DATA'!C44="","",'MAIN DATA'!C44)</f>
        <v/>
      </c>
      <c r="D44" s="38" t="str">
        <f>IF('MAIN DATA'!D44="","",'MAIN DATA'!D44)</f>
        <v/>
      </c>
      <c r="E44" s="38" t="str">
        <f>UPPER('MAIN DATA'!E44)</f>
        <v/>
      </c>
      <c r="F44" s="38" t="str">
        <f>UPPER('MAIN DATA'!F44)</f>
        <v/>
      </c>
      <c r="G44" s="38" t="str">
        <f>UPPER('MAIN DATA'!G44)</f>
        <v/>
      </c>
      <c r="H44" s="38" t="str">
        <f>IF('MAIN DATA'!H44="","",'MAIN DATA'!H44)</f>
        <v/>
      </c>
      <c r="I44" s="38" t="str">
        <f>UPPER('MAIN DATA'!I44)</f>
        <v/>
      </c>
      <c r="J44" s="38" t="str">
        <f>UPPER('MAIN DATA'!J44)</f>
        <v/>
      </c>
      <c r="K44" s="38" t="str">
        <f>UPPER('MAIN DATA'!K44)</f>
        <v/>
      </c>
      <c r="L44" s="38" t="str">
        <f>UPPER('MAIN DATA'!L44)</f>
        <v/>
      </c>
      <c r="M44" s="38" t="str">
        <f>UPPER('MAIN DATA'!M44)</f>
        <v/>
      </c>
      <c r="N44" s="38" t="str">
        <f>UPPER('MAIN DATA'!N44)</f>
        <v/>
      </c>
      <c r="O44" s="38" t="str">
        <f>UPPER('MAIN DATA'!O44)</f>
        <v/>
      </c>
      <c r="P44" s="38" t="str">
        <f>UPPER('MAIN DATA'!P44)</f>
        <v/>
      </c>
      <c r="Q44" s="38" t="str">
        <f>UPPER('MAIN DATA'!Q44)</f>
        <v/>
      </c>
      <c r="R44" s="38" t="str">
        <f>UPPER('MAIN DATA'!R44)</f>
        <v/>
      </c>
    </row>
    <row r="45" spans="1:18" ht="15" customHeight="1" x14ac:dyDescent="0.3">
      <c r="A45" s="403"/>
      <c r="B45" s="38">
        <v>41</v>
      </c>
      <c r="C45" s="38" t="str">
        <f>IF('MAIN DATA'!C45="","",'MAIN DATA'!C45)</f>
        <v/>
      </c>
      <c r="D45" s="38" t="str">
        <f>IF('MAIN DATA'!D45="","",'MAIN DATA'!D45)</f>
        <v/>
      </c>
      <c r="E45" s="38" t="str">
        <f>UPPER('MAIN DATA'!E45)</f>
        <v/>
      </c>
      <c r="F45" s="38" t="str">
        <f>UPPER('MAIN DATA'!F45)</f>
        <v/>
      </c>
      <c r="G45" s="38" t="str">
        <f>UPPER('MAIN DATA'!G45)</f>
        <v/>
      </c>
      <c r="H45" s="38" t="str">
        <f>IF('MAIN DATA'!H45="","",'MAIN DATA'!H45)</f>
        <v/>
      </c>
      <c r="I45" s="38" t="str">
        <f>UPPER('MAIN DATA'!I45)</f>
        <v/>
      </c>
      <c r="J45" s="38" t="str">
        <f>UPPER('MAIN DATA'!J45)</f>
        <v/>
      </c>
      <c r="K45" s="38" t="str">
        <f>UPPER('MAIN DATA'!K45)</f>
        <v/>
      </c>
      <c r="L45" s="38" t="str">
        <f>UPPER('MAIN DATA'!L45)</f>
        <v/>
      </c>
      <c r="M45" s="38" t="str">
        <f>UPPER('MAIN DATA'!M45)</f>
        <v/>
      </c>
      <c r="N45" s="38" t="str">
        <f>UPPER('MAIN DATA'!N45)</f>
        <v/>
      </c>
      <c r="O45" s="38" t="str">
        <f>UPPER('MAIN DATA'!O45)</f>
        <v/>
      </c>
      <c r="P45" s="38" t="str">
        <f>UPPER('MAIN DATA'!P45)</f>
        <v/>
      </c>
      <c r="Q45" s="38" t="str">
        <f>UPPER('MAIN DATA'!Q45)</f>
        <v/>
      </c>
      <c r="R45" s="38" t="str">
        <f>UPPER('MAIN DATA'!R45)</f>
        <v/>
      </c>
    </row>
    <row r="46" spans="1:18" ht="15" customHeight="1" x14ac:dyDescent="0.3">
      <c r="A46" s="403"/>
      <c r="B46" s="38">
        <v>42</v>
      </c>
      <c r="C46" s="38" t="str">
        <f>IF('MAIN DATA'!C46="","",'MAIN DATA'!C46)</f>
        <v/>
      </c>
      <c r="D46" s="38" t="str">
        <f>IF('MAIN DATA'!D46="","",'MAIN DATA'!D46)</f>
        <v/>
      </c>
      <c r="E46" s="38" t="str">
        <f>UPPER('MAIN DATA'!E46)</f>
        <v/>
      </c>
      <c r="F46" s="38" t="str">
        <f>UPPER('MAIN DATA'!F46)</f>
        <v/>
      </c>
      <c r="G46" s="38" t="str">
        <f>UPPER('MAIN DATA'!G46)</f>
        <v/>
      </c>
      <c r="H46" s="38" t="str">
        <f>IF('MAIN DATA'!H46="","",'MAIN DATA'!H46)</f>
        <v/>
      </c>
      <c r="I46" s="38" t="str">
        <f>UPPER('MAIN DATA'!I46)</f>
        <v/>
      </c>
      <c r="J46" s="38" t="str">
        <f>UPPER('MAIN DATA'!J46)</f>
        <v/>
      </c>
      <c r="K46" s="38" t="str">
        <f>UPPER('MAIN DATA'!K46)</f>
        <v/>
      </c>
      <c r="L46" s="38" t="str">
        <f>UPPER('MAIN DATA'!L46)</f>
        <v/>
      </c>
      <c r="M46" s="38" t="str">
        <f>UPPER('MAIN DATA'!M46)</f>
        <v/>
      </c>
      <c r="N46" s="38" t="str">
        <f>UPPER('MAIN DATA'!N46)</f>
        <v/>
      </c>
      <c r="O46" s="38" t="str">
        <f>UPPER('MAIN DATA'!O46)</f>
        <v/>
      </c>
      <c r="P46" s="38" t="str">
        <f>UPPER('MAIN DATA'!P46)</f>
        <v/>
      </c>
      <c r="Q46" s="38" t="str">
        <f>UPPER('MAIN DATA'!Q46)</f>
        <v/>
      </c>
      <c r="R46" s="38" t="str">
        <f>UPPER('MAIN DATA'!R46)</f>
        <v/>
      </c>
    </row>
    <row r="47" spans="1:18" ht="15" customHeight="1" x14ac:dyDescent="0.3">
      <c r="A47" s="403"/>
      <c r="B47" s="38">
        <v>43</v>
      </c>
      <c r="C47" s="38" t="str">
        <f>IF('MAIN DATA'!C47="","",'MAIN DATA'!C47)</f>
        <v/>
      </c>
      <c r="D47" s="38" t="str">
        <f>IF('MAIN DATA'!D47="","",'MAIN DATA'!D47)</f>
        <v/>
      </c>
      <c r="E47" s="38" t="str">
        <f>UPPER('MAIN DATA'!E47)</f>
        <v/>
      </c>
      <c r="F47" s="38" t="str">
        <f>UPPER('MAIN DATA'!F47)</f>
        <v/>
      </c>
      <c r="G47" s="38" t="str">
        <f>UPPER('MAIN DATA'!G47)</f>
        <v/>
      </c>
      <c r="H47" s="38" t="str">
        <f>IF('MAIN DATA'!H47="","",'MAIN DATA'!H47)</f>
        <v/>
      </c>
      <c r="I47" s="38" t="str">
        <f>UPPER('MAIN DATA'!I47)</f>
        <v/>
      </c>
      <c r="J47" s="38" t="str">
        <f>UPPER('MAIN DATA'!J47)</f>
        <v/>
      </c>
      <c r="K47" s="38" t="str">
        <f>UPPER('MAIN DATA'!K47)</f>
        <v/>
      </c>
      <c r="L47" s="38" t="str">
        <f>UPPER('MAIN DATA'!L47)</f>
        <v/>
      </c>
      <c r="M47" s="38" t="str">
        <f>UPPER('MAIN DATA'!M47)</f>
        <v/>
      </c>
      <c r="N47" s="38" t="str">
        <f>UPPER('MAIN DATA'!N47)</f>
        <v/>
      </c>
      <c r="O47" s="38" t="str">
        <f>UPPER('MAIN DATA'!O47)</f>
        <v/>
      </c>
      <c r="P47" s="38" t="str">
        <f>UPPER('MAIN DATA'!P47)</f>
        <v/>
      </c>
      <c r="Q47" s="38" t="str">
        <f>UPPER('MAIN DATA'!Q47)</f>
        <v/>
      </c>
      <c r="R47" s="38" t="str">
        <f>UPPER('MAIN DATA'!R47)</f>
        <v/>
      </c>
    </row>
    <row r="48" spans="1:18" ht="15" customHeight="1" x14ac:dyDescent="0.3">
      <c r="A48" s="403"/>
      <c r="B48" s="38">
        <v>44</v>
      </c>
      <c r="C48" s="38" t="str">
        <f>IF('MAIN DATA'!C48="","",'MAIN DATA'!C48)</f>
        <v/>
      </c>
      <c r="D48" s="38" t="str">
        <f>IF('MAIN DATA'!D48="","",'MAIN DATA'!D48)</f>
        <v/>
      </c>
      <c r="E48" s="38" t="str">
        <f>UPPER('MAIN DATA'!E48)</f>
        <v/>
      </c>
      <c r="F48" s="38" t="str">
        <f>UPPER('MAIN DATA'!F48)</f>
        <v/>
      </c>
      <c r="G48" s="38" t="str">
        <f>UPPER('MAIN DATA'!G48)</f>
        <v/>
      </c>
      <c r="H48" s="38" t="str">
        <f>IF('MAIN DATA'!H48="","",'MAIN DATA'!H48)</f>
        <v/>
      </c>
      <c r="I48" s="38" t="str">
        <f>UPPER('MAIN DATA'!I48)</f>
        <v/>
      </c>
      <c r="J48" s="38" t="str">
        <f>UPPER('MAIN DATA'!J48)</f>
        <v/>
      </c>
      <c r="K48" s="38" t="str">
        <f>UPPER('MAIN DATA'!K48)</f>
        <v/>
      </c>
      <c r="L48" s="38" t="str">
        <f>UPPER('MAIN DATA'!L48)</f>
        <v/>
      </c>
      <c r="M48" s="38" t="str">
        <f>UPPER('MAIN DATA'!M48)</f>
        <v/>
      </c>
      <c r="N48" s="38" t="str">
        <f>UPPER('MAIN DATA'!N48)</f>
        <v/>
      </c>
      <c r="O48" s="38" t="str">
        <f>UPPER('MAIN DATA'!O48)</f>
        <v/>
      </c>
      <c r="P48" s="38" t="str">
        <f>UPPER('MAIN DATA'!P48)</f>
        <v/>
      </c>
      <c r="Q48" s="38" t="str">
        <f>UPPER('MAIN DATA'!Q48)</f>
        <v/>
      </c>
      <c r="R48" s="38" t="str">
        <f>UPPER('MAIN DATA'!R48)</f>
        <v/>
      </c>
    </row>
    <row r="49" spans="1:18" ht="15" customHeight="1" x14ac:dyDescent="0.3">
      <c r="A49" s="403"/>
      <c r="B49" s="38">
        <v>45</v>
      </c>
      <c r="C49" s="38" t="str">
        <f>IF('MAIN DATA'!C49="","",'MAIN DATA'!C49)</f>
        <v/>
      </c>
      <c r="D49" s="38" t="str">
        <f>IF('MAIN DATA'!D49="","",'MAIN DATA'!D49)</f>
        <v/>
      </c>
      <c r="E49" s="38" t="str">
        <f>UPPER('MAIN DATA'!E49)</f>
        <v/>
      </c>
      <c r="F49" s="38" t="str">
        <f>UPPER('MAIN DATA'!F49)</f>
        <v/>
      </c>
      <c r="G49" s="38" t="str">
        <f>UPPER('MAIN DATA'!G49)</f>
        <v/>
      </c>
      <c r="H49" s="38" t="str">
        <f>IF('MAIN DATA'!H49="","",'MAIN DATA'!H49)</f>
        <v/>
      </c>
      <c r="I49" s="38" t="str">
        <f>UPPER('MAIN DATA'!I49)</f>
        <v/>
      </c>
      <c r="J49" s="38" t="str">
        <f>UPPER('MAIN DATA'!J49)</f>
        <v/>
      </c>
      <c r="K49" s="38" t="str">
        <f>UPPER('MAIN DATA'!K49)</f>
        <v/>
      </c>
      <c r="L49" s="38" t="str">
        <f>UPPER('MAIN DATA'!L49)</f>
        <v/>
      </c>
      <c r="M49" s="38" t="str">
        <f>UPPER('MAIN DATA'!M49)</f>
        <v/>
      </c>
      <c r="N49" s="38" t="str">
        <f>UPPER('MAIN DATA'!N49)</f>
        <v/>
      </c>
      <c r="O49" s="38" t="str">
        <f>UPPER('MAIN DATA'!O49)</f>
        <v/>
      </c>
      <c r="P49" s="38" t="str">
        <f>UPPER('MAIN DATA'!P49)</f>
        <v/>
      </c>
      <c r="Q49" s="38" t="str">
        <f>UPPER('MAIN DATA'!Q49)</f>
        <v/>
      </c>
      <c r="R49" s="38" t="str">
        <f>UPPER('MAIN DATA'!R49)</f>
        <v/>
      </c>
    </row>
    <row r="50" spans="1:18" ht="32.25" customHeight="1" x14ac:dyDescent="0.25">
      <c r="A50" s="403"/>
      <c r="B50" s="403"/>
      <c r="C50" s="403"/>
      <c r="D50" s="403"/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</row>
  </sheetData>
  <sheetProtection algorithmName="SHA-512" hashValue="SLzibA52ULgJl5ETG9m2EIOkZFBfZrgg/w/wQfWkrchPABkk+SEjQfsZ3VNFheNJsWE0vZWPV6nEDuoaAAenSw==" saltValue="CDxx8OEvYoOFCIB4srXzXQ==" spinCount="100000" sheet="1" objects="1" scenarios="1"/>
  <mergeCells count="6">
    <mergeCell ref="B2:R2"/>
    <mergeCell ref="B3:R3"/>
    <mergeCell ref="B1:XFD1"/>
    <mergeCell ref="S2:XFD1048576"/>
    <mergeCell ref="A50:R50"/>
    <mergeCell ref="A2:A49"/>
  </mergeCells>
  <dataValidations count="2">
    <dataValidation type="list" allowBlank="1" showInputMessage="1" showErrorMessage="1" sqref="I5:I49">
      <formula1>"BOY,GIRL"</formula1>
    </dataValidation>
    <dataValidation type="list" allowBlank="1" showInputMessage="1" showErrorMessage="1" sqref="J5:J49">
      <formula1>"GEN,OBC,SC,ST"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53"/>
  <sheetViews>
    <sheetView topLeftCell="B1" workbookViewId="0">
      <selection activeCell="E7" sqref="E7"/>
    </sheetView>
  </sheetViews>
  <sheetFormatPr defaultColWidth="0" defaultRowHeight="14.4" zeroHeight="1" x14ac:dyDescent="0.3"/>
  <cols>
    <col min="1" max="1" width="1.44140625" style="4" customWidth="1"/>
    <col min="2" max="2" width="6.44140625" style="4" bestFit="1" customWidth="1"/>
    <col min="3" max="3" width="33.33203125" style="4" customWidth="1"/>
    <col min="4" max="4" width="10.44140625" style="4" customWidth="1"/>
    <col min="5" max="5" width="5" style="1" customWidth="1"/>
    <col min="6" max="6" width="10.109375" style="1" customWidth="1"/>
    <col min="7" max="7" width="5.88671875" style="1" customWidth="1"/>
    <col min="8" max="8" width="10.21875" style="1" customWidth="1"/>
    <col min="9" max="9" width="5.88671875" style="1" customWidth="1"/>
    <col min="10" max="10" width="10.5546875" style="1" customWidth="1"/>
    <col min="11" max="11" width="5" style="1" customWidth="1"/>
    <col min="12" max="12" width="9.88671875" style="1" customWidth="1"/>
    <col min="13" max="13" width="9.109375" style="1" customWidth="1"/>
    <col min="14" max="14" width="10.44140625" style="1" customWidth="1"/>
    <col min="15" max="15" width="8" style="1" customWidth="1"/>
    <col min="16" max="16" width="5" style="1" customWidth="1"/>
    <col min="17" max="17" width="1.33203125" style="3" customWidth="1"/>
    <col min="18" max="16384" width="9.109375" style="1" hidden="1"/>
  </cols>
  <sheetData>
    <row r="1" spans="1:17" s="4" customFormat="1" ht="7.5" customHeight="1" x14ac:dyDescent="0.3">
      <c r="A1" s="7" t="s">
        <v>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4" customFormat="1" ht="17.399999999999999" x14ac:dyDescent="0.3">
      <c r="A2" s="5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5"/>
    </row>
    <row r="3" spans="1:17" s="4" customFormat="1" ht="17.399999999999999" x14ac:dyDescent="0.3">
      <c r="A3" s="5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5"/>
    </row>
    <row r="4" spans="1:17" s="4" customFormat="1" ht="21" thickBot="1" x14ac:dyDescent="0.4">
      <c r="A4" s="36"/>
      <c r="B4" s="41"/>
      <c r="C4" s="42" t="s">
        <v>126</v>
      </c>
      <c r="D4" s="41" t="str">
        <f>DASHBOARD!B8&amp;DASHBOARD!C8</f>
        <v>1A</v>
      </c>
      <c r="E4" s="41"/>
      <c r="F4" s="41"/>
      <c r="G4" s="41"/>
      <c r="H4" s="41"/>
      <c r="I4" s="43" t="s">
        <v>122</v>
      </c>
      <c r="J4" s="43"/>
      <c r="K4" s="43"/>
      <c r="L4" s="43"/>
      <c r="M4" s="42"/>
      <c r="N4" s="42"/>
      <c r="O4" s="42"/>
      <c r="P4" s="42"/>
      <c r="Q4" s="8"/>
    </row>
    <row r="5" spans="1:17" s="4" customFormat="1" ht="21.75" customHeight="1" x14ac:dyDescent="0.3">
      <c r="A5" s="44"/>
      <c r="B5" s="411" t="s">
        <v>4</v>
      </c>
      <c r="C5" s="409" t="s">
        <v>7</v>
      </c>
      <c r="D5" s="410" t="s">
        <v>21</v>
      </c>
      <c r="E5" s="411" t="s">
        <v>22</v>
      </c>
      <c r="F5" s="409"/>
      <c r="G5" s="409"/>
      <c r="H5" s="410"/>
      <c r="I5" s="411" t="s">
        <v>23</v>
      </c>
      <c r="J5" s="409"/>
      <c r="K5" s="409"/>
      <c r="L5" s="410"/>
      <c r="M5" s="45" t="s">
        <v>22</v>
      </c>
      <c r="N5" s="46" t="s">
        <v>23</v>
      </c>
      <c r="O5" s="409" t="s">
        <v>139</v>
      </c>
      <c r="P5" s="410"/>
      <c r="Q5" s="5"/>
    </row>
    <row r="6" spans="1:17" s="4" customFormat="1" ht="51" x14ac:dyDescent="0.3">
      <c r="A6" s="44"/>
      <c r="B6" s="415"/>
      <c r="C6" s="416"/>
      <c r="D6" s="417"/>
      <c r="E6" s="47" t="s">
        <v>24</v>
      </c>
      <c r="F6" s="48" t="s">
        <v>262</v>
      </c>
      <c r="G6" s="48" t="s">
        <v>25</v>
      </c>
      <c r="H6" s="49" t="s">
        <v>26</v>
      </c>
      <c r="I6" s="47" t="s">
        <v>127</v>
      </c>
      <c r="J6" s="48" t="s">
        <v>263</v>
      </c>
      <c r="K6" s="48" t="s">
        <v>25</v>
      </c>
      <c r="L6" s="49" t="s">
        <v>26</v>
      </c>
      <c r="M6" s="47" t="s">
        <v>138</v>
      </c>
      <c r="N6" s="48" t="s">
        <v>138</v>
      </c>
      <c r="O6" s="48" t="s">
        <v>97</v>
      </c>
      <c r="P6" s="50" t="s">
        <v>137</v>
      </c>
      <c r="Q6" s="5"/>
    </row>
    <row r="7" spans="1:17" s="6" customFormat="1" ht="17.399999999999999" x14ac:dyDescent="0.3">
      <c r="A7" s="44"/>
      <c r="B7" s="412" t="s">
        <v>27</v>
      </c>
      <c r="C7" s="413"/>
      <c r="D7" s="414"/>
      <c r="E7" s="279">
        <v>10</v>
      </c>
      <c r="F7" s="280">
        <v>80</v>
      </c>
      <c r="G7" s="280">
        <v>5</v>
      </c>
      <c r="H7" s="281">
        <v>5</v>
      </c>
      <c r="I7" s="279">
        <v>10</v>
      </c>
      <c r="J7" s="280">
        <v>80</v>
      </c>
      <c r="K7" s="280">
        <v>5</v>
      </c>
      <c r="L7" s="281">
        <v>5</v>
      </c>
      <c r="M7" s="51">
        <f>IF('GREEN SHEET'!R6="","",'GREEN SHEET'!R6)</f>
        <v>100</v>
      </c>
      <c r="N7" s="52">
        <f>IF('GREEN SHEET'!Z6="","",'GREEN SHEET'!Z6)</f>
        <v>100</v>
      </c>
      <c r="O7" s="52">
        <f>IF('GREEN SHEET'!AB6="","",'GREEN SHEET'!AB6)</f>
        <v>200</v>
      </c>
      <c r="P7" s="53" t="str">
        <f>IF('GREEN SHEET'!AC6="","",'GREEN SHEET'!AC6)</f>
        <v>A1</v>
      </c>
      <c r="Q7" s="5"/>
    </row>
    <row r="8" spans="1:17" s="15" customFormat="1" ht="17.399999999999999" x14ac:dyDescent="0.3">
      <c r="A8" s="54"/>
      <c r="B8" s="55">
        <v>1</v>
      </c>
      <c r="C8" s="56" t="str">
        <f>IF(DATA!E5="","",DATA!E5)</f>
        <v>ANANT KUMAR REGAR</v>
      </c>
      <c r="D8" s="57">
        <f>IF(DATA!C5="","",DATA!C5)</f>
        <v>101</v>
      </c>
      <c r="E8" s="58">
        <v>6</v>
      </c>
      <c r="F8" s="59">
        <v>43</v>
      </c>
      <c r="G8" s="59">
        <v>5</v>
      </c>
      <c r="H8" s="60">
        <v>5</v>
      </c>
      <c r="I8" s="58">
        <v>5</v>
      </c>
      <c r="J8" s="59">
        <v>49</v>
      </c>
      <c r="K8" s="59">
        <v>5</v>
      </c>
      <c r="L8" s="60">
        <v>5</v>
      </c>
      <c r="M8" s="51">
        <f>IF('GREEN SHEET'!R7="","",'GREEN SHEET'!R7)</f>
        <v>59</v>
      </c>
      <c r="N8" s="52">
        <f>IF('GREEN SHEET'!Z7="","",'GREEN SHEET'!Z7)</f>
        <v>64</v>
      </c>
      <c r="O8" s="52">
        <f>IF('GREEN SHEET'!AB7="","",'GREEN SHEET'!AB7)</f>
        <v>123</v>
      </c>
      <c r="P8" s="53" t="str">
        <f>IF('GREEN SHEET'!AC7="","",'GREEN SHEET'!AC7)</f>
        <v>B2</v>
      </c>
      <c r="Q8" s="13"/>
    </row>
    <row r="9" spans="1:17" s="15" customFormat="1" ht="17.399999999999999" x14ac:dyDescent="0.3">
      <c r="A9" s="54"/>
      <c r="B9" s="55">
        <v>2</v>
      </c>
      <c r="C9" s="56" t="str">
        <f>IF(DATA!E6="","",DATA!E6)</f>
        <v>ANAS HUSSAIN MANSURI</v>
      </c>
      <c r="D9" s="57">
        <f>IF(DATA!C6="","",DATA!C6)</f>
        <v>102</v>
      </c>
      <c r="E9" s="58">
        <v>6</v>
      </c>
      <c r="F9" s="59">
        <v>45</v>
      </c>
      <c r="G9" s="59">
        <v>5</v>
      </c>
      <c r="H9" s="60">
        <v>5</v>
      </c>
      <c r="I9" s="58">
        <v>2</v>
      </c>
      <c r="J9" s="59">
        <v>2</v>
      </c>
      <c r="K9" s="59">
        <v>5</v>
      </c>
      <c r="L9" s="60">
        <v>5</v>
      </c>
      <c r="M9" s="51">
        <f>IF('GREEN SHEET'!R8="","",'GREEN SHEET'!R8)</f>
        <v>61</v>
      </c>
      <c r="N9" s="52">
        <f>IF('GREEN SHEET'!Z8="","",'GREEN SHEET'!Z8)</f>
        <v>14</v>
      </c>
      <c r="O9" s="52">
        <f>IF('GREEN SHEET'!AB8="","",'GREEN SHEET'!AB8)</f>
        <v>75</v>
      </c>
      <c r="P9" s="53" t="str">
        <f>IF('GREEN SHEET'!AC8="","",'GREEN SHEET'!AC8)</f>
        <v>D</v>
      </c>
      <c r="Q9" s="13"/>
    </row>
    <row r="10" spans="1:17" s="15" customFormat="1" ht="17.399999999999999" x14ac:dyDescent="0.3">
      <c r="A10" s="54"/>
      <c r="B10" s="55">
        <v>3</v>
      </c>
      <c r="C10" s="56" t="str">
        <f>IF(DATA!E7="","",DATA!E7)</f>
        <v>ASHISH BALAI</v>
      </c>
      <c r="D10" s="57">
        <f>IF(DATA!C7="","",DATA!C7)</f>
        <v>103</v>
      </c>
      <c r="E10" s="58">
        <v>6</v>
      </c>
      <c r="F10" s="59">
        <v>65</v>
      </c>
      <c r="G10" s="59">
        <v>5</v>
      </c>
      <c r="H10" s="60">
        <v>5</v>
      </c>
      <c r="I10" s="58">
        <v>2</v>
      </c>
      <c r="J10" s="59">
        <v>60</v>
      </c>
      <c r="K10" s="59">
        <v>5</v>
      </c>
      <c r="L10" s="60">
        <v>5</v>
      </c>
      <c r="M10" s="51">
        <f>IF('GREEN SHEET'!R9="","",'GREEN SHEET'!R9)</f>
        <v>81</v>
      </c>
      <c r="N10" s="52">
        <f>IF('GREEN SHEET'!Z9="","",'GREEN SHEET'!Z9)</f>
        <v>72</v>
      </c>
      <c r="O10" s="52">
        <f>IF('GREEN SHEET'!AB9="","",'GREEN SHEET'!AB9)</f>
        <v>153</v>
      </c>
      <c r="P10" s="53" t="str">
        <f>IF('GREEN SHEET'!AC9="","",'GREEN SHEET'!AC9)</f>
        <v>B1</v>
      </c>
      <c r="Q10" s="13"/>
    </row>
    <row r="11" spans="1:17" s="15" customFormat="1" ht="17.399999999999999" x14ac:dyDescent="0.3">
      <c r="A11" s="54"/>
      <c r="B11" s="55">
        <v>4</v>
      </c>
      <c r="C11" s="56" t="str">
        <f>IF(DATA!E8="","",DATA!E8)</f>
        <v>ASHISH BALAI</v>
      </c>
      <c r="D11" s="57">
        <f>IF(DATA!C8="","",DATA!C8)</f>
        <v>104</v>
      </c>
      <c r="E11" s="58">
        <v>1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SHEET'!R10="","",'GREEN SHEET'!R10)</f>
        <v>47</v>
      </c>
      <c r="N11" s="52">
        <f>IF('GREEN SHEET'!Z10="","",'GREEN SHEET'!Z10)</f>
        <v>79</v>
      </c>
      <c r="O11" s="52">
        <f>IF('GREEN SHEET'!AB10="","",'GREEN SHEET'!AB10)</f>
        <v>126</v>
      </c>
      <c r="P11" s="53" t="str">
        <f>IF('GREEN SHEET'!AC10="","",'GREEN SHEET'!AC10)</f>
        <v>B2</v>
      </c>
      <c r="Q11" s="13"/>
    </row>
    <row r="12" spans="1:17" s="15" customFormat="1" ht="17.399999999999999" x14ac:dyDescent="0.3">
      <c r="A12" s="54"/>
      <c r="B12" s="55">
        <v>5</v>
      </c>
      <c r="C12" s="56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1" t="str">
        <f>IF('GREEN SHEET'!R11="","",'GREEN SHEET'!R11)</f>
        <v/>
      </c>
      <c r="N12" s="52" t="str">
        <f>IF('GREEN SHEET'!Z11="","",'GREEN SHEET'!Z11)</f>
        <v/>
      </c>
      <c r="O12" s="52" t="str">
        <f>IF('GREEN SHEET'!AB11="","",'GREEN SHEET'!AB11)</f>
        <v/>
      </c>
      <c r="P12" s="53" t="str">
        <f>IF('GREEN SHEET'!AC11="","",'GREEN SHEET'!AC11)</f>
        <v/>
      </c>
      <c r="Q12" s="13"/>
    </row>
    <row r="13" spans="1:17" s="15" customFormat="1" ht="17.399999999999999" x14ac:dyDescent="0.3">
      <c r="A13" s="54"/>
      <c r="B13" s="55">
        <v>6</v>
      </c>
      <c r="C13" s="56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1" t="str">
        <f>IF('GREEN SHEET'!R12="","",'GREEN SHEET'!R12)</f>
        <v/>
      </c>
      <c r="N13" s="52" t="str">
        <f>IF('GREEN SHEET'!Z12="","",'GREEN SHEET'!Z12)</f>
        <v/>
      </c>
      <c r="O13" s="52" t="str">
        <f>IF('GREEN SHEET'!AB12="","",'GREEN SHEET'!AB12)</f>
        <v/>
      </c>
      <c r="P13" s="53" t="str">
        <f>IF('GREEN SHEET'!AC12="","",'GREEN SHEET'!AC12)</f>
        <v/>
      </c>
      <c r="Q13" s="13"/>
    </row>
    <row r="14" spans="1:17" s="15" customFormat="1" ht="17.399999999999999" x14ac:dyDescent="0.3">
      <c r="A14" s="54"/>
      <c r="B14" s="55">
        <v>7</v>
      </c>
      <c r="C14" s="56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1" t="str">
        <f>IF('GREEN SHEET'!R13="","",'GREEN SHEET'!R13)</f>
        <v/>
      </c>
      <c r="N14" s="52" t="str">
        <f>IF('GREEN SHEET'!Z13="","",'GREEN SHEET'!Z13)</f>
        <v/>
      </c>
      <c r="O14" s="52" t="str">
        <f>IF('GREEN SHEET'!AB13="","",'GREEN SHEET'!AB13)</f>
        <v/>
      </c>
      <c r="P14" s="53" t="str">
        <f>IF('GREEN SHEET'!AC13="","",'GREEN SHEET'!AC13)</f>
        <v/>
      </c>
      <c r="Q14" s="13"/>
    </row>
    <row r="15" spans="1:17" s="15" customFormat="1" ht="17.399999999999999" x14ac:dyDescent="0.3">
      <c r="A15" s="54"/>
      <c r="B15" s="55">
        <v>8</v>
      </c>
      <c r="C15" s="56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1" t="str">
        <f>IF('GREEN SHEET'!R14="","",'GREEN SHEET'!R14)</f>
        <v/>
      </c>
      <c r="N15" s="52" t="str">
        <f>IF('GREEN SHEET'!Z14="","",'GREEN SHEET'!Z14)</f>
        <v/>
      </c>
      <c r="O15" s="52" t="str">
        <f>IF('GREEN SHEET'!AB14="","",'GREEN SHEET'!AB14)</f>
        <v/>
      </c>
      <c r="P15" s="53" t="str">
        <f>IF('GREEN SHEET'!AC14="","",'GREEN SHEET'!AC14)</f>
        <v/>
      </c>
      <c r="Q15" s="13"/>
    </row>
    <row r="16" spans="1:17" s="15" customFormat="1" ht="17.399999999999999" x14ac:dyDescent="0.3">
      <c r="A16" s="54"/>
      <c r="B16" s="55">
        <v>9</v>
      </c>
      <c r="C16" s="56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1" t="str">
        <f>IF('GREEN SHEET'!R15="","",'GREEN SHEET'!R15)</f>
        <v/>
      </c>
      <c r="N16" s="52" t="str">
        <f>IF('GREEN SHEET'!Z15="","",'GREEN SHEET'!Z15)</f>
        <v/>
      </c>
      <c r="O16" s="52" t="str">
        <f>IF('GREEN SHEET'!AB15="","",'GREEN SHEET'!AB15)</f>
        <v/>
      </c>
      <c r="P16" s="53" t="str">
        <f>IF('GREEN SHEET'!AC15="","",'GREEN SHEET'!AC15)</f>
        <v/>
      </c>
      <c r="Q16" s="13"/>
    </row>
    <row r="17" spans="1:17" s="15" customFormat="1" ht="17.399999999999999" x14ac:dyDescent="0.3">
      <c r="A17" s="54"/>
      <c r="B17" s="55">
        <v>10</v>
      </c>
      <c r="C17" s="56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1" t="str">
        <f>IF('GREEN SHEET'!R16="","",'GREEN SHEET'!R16)</f>
        <v/>
      </c>
      <c r="N17" s="52" t="str">
        <f>IF('GREEN SHEET'!Z16="","",'GREEN SHEET'!Z16)</f>
        <v/>
      </c>
      <c r="O17" s="52" t="str">
        <f>IF('GREEN SHEET'!AB16="","",'GREEN SHEET'!AB16)</f>
        <v/>
      </c>
      <c r="P17" s="53" t="str">
        <f>IF('GREEN SHEET'!AC16="","",'GREEN SHEET'!AC16)</f>
        <v/>
      </c>
      <c r="Q17" s="13"/>
    </row>
    <row r="18" spans="1:17" s="15" customFormat="1" ht="17.399999999999999" x14ac:dyDescent="0.3">
      <c r="A18" s="54"/>
      <c r="B18" s="55">
        <v>11</v>
      </c>
      <c r="C18" s="56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1" t="str">
        <f>IF('GREEN SHEET'!R17="","",'GREEN SHEET'!R17)</f>
        <v/>
      </c>
      <c r="N18" s="52" t="str">
        <f>IF('GREEN SHEET'!Z17="","",'GREEN SHEET'!Z17)</f>
        <v/>
      </c>
      <c r="O18" s="52" t="str">
        <f>IF('GREEN SHEET'!AB17="","",'GREEN SHEET'!AB17)</f>
        <v/>
      </c>
      <c r="P18" s="53" t="str">
        <f>IF('GREEN SHEET'!AC17="","",'GREEN SHEET'!AC17)</f>
        <v/>
      </c>
      <c r="Q18" s="13"/>
    </row>
    <row r="19" spans="1:17" s="15" customFormat="1" ht="17.399999999999999" x14ac:dyDescent="0.3">
      <c r="A19" s="54"/>
      <c r="B19" s="55">
        <v>12</v>
      </c>
      <c r="C19" s="56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1" t="str">
        <f>IF('GREEN SHEET'!R18="","",'GREEN SHEET'!R18)</f>
        <v/>
      </c>
      <c r="N19" s="52" t="str">
        <f>IF('GREEN SHEET'!Z18="","",'GREEN SHEET'!Z18)</f>
        <v/>
      </c>
      <c r="O19" s="52" t="str">
        <f>IF('GREEN SHEET'!AB18="","",'GREEN SHEET'!AB18)</f>
        <v/>
      </c>
      <c r="P19" s="53" t="str">
        <f>IF('GREEN SHEET'!AC18="","",'GREEN SHEET'!AC18)</f>
        <v/>
      </c>
      <c r="Q19" s="13"/>
    </row>
    <row r="20" spans="1:17" s="15" customFormat="1" ht="17.399999999999999" x14ac:dyDescent="0.3">
      <c r="A20" s="54"/>
      <c r="B20" s="55">
        <v>13</v>
      </c>
      <c r="C20" s="56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1" t="str">
        <f>IF('GREEN SHEET'!R19="","",'GREEN SHEET'!R19)</f>
        <v/>
      </c>
      <c r="N20" s="52" t="str">
        <f>IF('GREEN SHEET'!Z19="","",'GREEN SHEET'!Z19)</f>
        <v/>
      </c>
      <c r="O20" s="52" t="str">
        <f>IF('GREEN SHEET'!AB19="","",'GREEN SHEET'!AB19)</f>
        <v/>
      </c>
      <c r="P20" s="53" t="str">
        <f>IF('GREEN SHEET'!AC19="","",'GREEN SHEET'!AC19)</f>
        <v/>
      </c>
      <c r="Q20" s="13"/>
    </row>
    <row r="21" spans="1:17" s="15" customFormat="1" ht="17.399999999999999" x14ac:dyDescent="0.3">
      <c r="A21" s="54"/>
      <c r="B21" s="55">
        <v>14</v>
      </c>
      <c r="C21" s="56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1" t="str">
        <f>IF('GREEN SHEET'!R20="","",'GREEN SHEET'!R20)</f>
        <v/>
      </c>
      <c r="N21" s="52" t="str">
        <f>IF('GREEN SHEET'!Z20="","",'GREEN SHEET'!Z20)</f>
        <v/>
      </c>
      <c r="O21" s="52" t="str">
        <f>IF('GREEN SHEET'!AB20="","",'GREEN SHEET'!AB20)</f>
        <v/>
      </c>
      <c r="P21" s="53" t="str">
        <f>IF('GREEN SHEET'!AC20="","",'GREEN SHEET'!AC20)</f>
        <v/>
      </c>
      <c r="Q21" s="13"/>
    </row>
    <row r="22" spans="1:17" s="15" customFormat="1" ht="17.399999999999999" x14ac:dyDescent="0.3">
      <c r="A22" s="54"/>
      <c r="B22" s="55">
        <v>15</v>
      </c>
      <c r="C22" s="56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1" t="str">
        <f>IF('GREEN SHEET'!R21="","",'GREEN SHEET'!R21)</f>
        <v/>
      </c>
      <c r="N22" s="52" t="str">
        <f>IF('GREEN SHEET'!Z21="","",'GREEN SHEET'!Z21)</f>
        <v/>
      </c>
      <c r="O22" s="52" t="str">
        <f>IF('GREEN SHEET'!AB21="","",'GREEN SHEET'!AB21)</f>
        <v/>
      </c>
      <c r="P22" s="53" t="str">
        <f>IF('GREEN SHEET'!AC21="","",'GREEN SHEET'!AC21)</f>
        <v/>
      </c>
      <c r="Q22" s="13"/>
    </row>
    <row r="23" spans="1:17" s="15" customFormat="1" ht="17.399999999999999" x14ac:dyDescent="0.3">
      <c r="A23" s="54"/>
      <c r="B23" s="55">
        <v>16</v>
      </c>
      <c r="C23" s="56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1" t="str">
        <f>IF('GREEN SHEET'!R22="","",'GREEN SHEET'!R22)</f>
        <v/>
      </c>
      <c r="N23" s="52" t="str">
        <f>IF('GREEN SHEET'!Z22="","",'GREEN SHEET'!Z22)</f>
        <v/>
      </c>
      <c r="O23" s="52" t="str">
        <f>IF('GREEN SHEET'!AB22="","",'GREEN SHEET'!AB22)</f>
        <v/>
      </c>
      <c r="P23" s="53" t="str">
        <f>IF('GREEN SHEET'!AC22="","",'GREEN SHEET'!AC22)</f>
        <v/>
      </c>
      <c r="Q23" s="13"/>
    </row>
    <row r="24" spans="1:17" s="15" customFormat="1" ht="17.399999999999999" x14ac:dyDescent="0.3">
      <c r="A24" s="54"/>
      <c r="B24" s="55">
        <v>17</v>
      </c>
      <c r="C24" s="56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1" t="str">
        <f>IF('GREEN SHEET'!R23="","",'GREEN SHEET'!R23)</f>
        <v/>
      </c>
      <c r="N24" s="52" t="str">
        <f>IF('GREEN SHEET'!Z23="","",'GREEN SHEET'!Z23)</f>
        <v/>
      </c>
      <c r="O24" s="52" t="str">
        <f>IF('GREEN SHEET'!AB23="","",'GREEN SHEET'!AB23)</f>
        <v/>
      </c>
      <c r="P24" s="53" t="str">
        <f>IF('GREEN SHEET'!AC23="","",'GREEN SHEET'!AC23)</f>
        <v/>
      </c>
      <c r="Q24" s="13"/>
    </row>
    <row r="25" spans="1:17" s="15" customFormat="1" ht="17.399999999999999" x14ac:dyDescent="0.3">
      <c r="A25" s="54"/>
      <c r="B25" s="55">
        <v>18</v>
      </c>
      <c r="C25" s="56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1" t="str">
        <f>IF('GREEN SHEET'!R24="","",'GREEN SHEET'!R24)</f>
        <v/>
      </c>
      <c r="N25" s="52" t="str">
        <f>IF('GREEN SHEET'!Z24="","",'GREEN SHEET'!Z24)</f>
        <v/>
      </c>
      <c r="O25" s="52" t="str">
        <f>IF('GREEN SHEET'!AB24="","",'GREEN SHEET'!AB24)</f>
        <v/>
      </c>
      <c r="P25" s="53" t="str">
        <f>IF('GREEN SHEET'!AC24="","",'GREEN SHEET'!AC24)</f>
        <v/>
      </c>
      <c r="Q25" s="13"/>
    </row>
    <row r="26" spans="1:17" s="15" customFormat="1" ht="17.399999999999999" x14ac:dyDescent="0.3">
      <c r="A26" s="54"/>
      <c r="B26" s="55">
        <v>19</v>
      </c>
      <c r="C26" s="56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1" t="str">
        <f>IF('GREEN SHEET'!R25="","",'GREEN SHEET'!R25)</f>
        <v/>
      </c>
      <c r="N26" s="52" t="str">
        <f>IF('GREEN SHEET'!Z25="","",'GREEN SHEET'!Z25)</f>
        <v/>
      </c>
      <c r="O26" s="52" t="str">
        <f>IF('GREEN SHEET'!AB25="","",'GREEN SHEET'!AB25)</f>
        <v/>
      </c>
      <c r="P26" s="53" t="str">
        <f>IF('GREEN SHEET'!AC25="","",'GREEN SHEET'!AC25)</f>
        <v/>
      </c>
      <c r="Q26" s="13"/>
    </row>
    <row r="27" spans="1:17" s="15" customFormat="1" ht="17.399999999999999" x14ac:dyDescent="0.3">
      <c r="A27" s="54"/>
      <c r="B27" s="55">
        <v>20</v>
      </c>
      <c r="C27" s="56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1" t="str">
        <f>IF('GREEN SHEET'!R26="","",'GREEN SHEET'!R26)</f>
        <v/>
      </c>
      <c r="N27" s="52" t="str">
        <f>IF('GREEN SHEET'!Z26="","",'GREEN SHEET'!Z26)</f>
        <v/>
      </c>
      <c r="O27" s="52" t="str">
        <f>IF('GREEN SHEET'!AB26="","",'GREEN SHEET'!AB26)</f>
        <v/>
      </c>
      <c r="P27" s="53" t="str">
        <f>IF('GREEN SHEET'!AC26="","",'GREEN SHEET'!AC26)</f>
        <v/>
      </c>
      <c r="Q27" s="13"/>
    </row>
    <row r="28" spans="1:17" s="15" customFormat="1" ht="17.399999999999999" x14ac:dyDescent="0.3">
      <c r="A28" s="54"/>
      <c r="B28" s="55">
        <v>21</v>
      </c>
      <c r="C28" s="56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1" t="str">
        <f>IF('GREEN SHEET'!R27="","",'GREEN SHEET'!R27)</f>
        <v/>
      </c>
      <c r="N28" s="52" t="str">
        <f>IF('GREEN SHEET'!Z27="","",'GREEN SHEET'!Z27)</f>
        <v/>
      </c>
      <c r="O28" s="52" t="str">
        <f>IF('GREEN SHEET'!AB27="","",'GREEN SHEET'!AB27)</f>
        <v/>
      </c>
      <c r="P28" s="53" t="str">
        <f>IF('GREEN SHEET'!AC27="","",'GREEN SHEET'!AC27)</f>
        <v/>
      </c>
      <c r="Q28" s="13"/>
    </row>
    <row r="29" spans="1:17" s="15" customFormat="1" ht="17.399999999999999" x14ac:dyDescent="0.3">
      <c r="A29" s="54"/>
      <c r="B29" s="55">
        <v>22</v>
      </c>
      <c r="C29" s="56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1" t="str">
        <f>IF('GREEN SHEET'!R28="","",'GREEN SHEET'!R28)</f>
        <v/>
      </c>
      <c r="N29" s="52" t="str">
        <f>IF('GREEN SHEET'!Z28="","",'GREEN SHEET'!Z28)</f>
        <v/>
      </c>
      <c r="O29" s="52" t="str">
        <f>IF('GREEN SHEET'!AB28="","",'GREEN SHEET'!AB28)</f>
        <v/>
      </c>
      <c r="P29" s="53" t="str">
        <f>IF('GREEN SHEET'!AC28="","",'GREEN SHEET'!AC28)</f>
        <v/>
      </c>
      <c r="Q29" s="13"/>
    </row>
    <row r="30" spans="1:17" s="15" customFormat="1" ht="17.399999999999999" x14ac:dyDescent="0.3">
      <c r="A30" s="54"/>
      <c r="B30" s="55">
        <v>23</v>
      </c>
      <c r="C30" s="56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1" t="str">
        <f>IF('GREEN SHEET'!R29="","",'GREEN SHEET'!R29)</f>
        <v/>
      </c>
      <c r="N30" s="52" t="str">
        <f>IF('GREEN SHEET'!Z29="","",'GREEN SHEET'!Z29)</f>
        <v/>
      </c>
      <c r="O30" s="52" t="str">
        <f>IF('GREEN SHEET'!AB29="","",'GREEN SHEET'!AB29)</f>
        <v/>
      </c>
      <c r="P30" s="53" t="str">
        <f>IF('GREEN SHEET'!AC29="","",'GREEN SHEET'!AC29)</f>
        <v/>
      </c>
      <c r="Q30" s="13"/>
    </row>
    <row r="31" spans="1:17" s="15" customFormat="1" ht="17.399999999999999" x14ac:dyDescent="0.3">
      <c r="A31" s="54"/>
      <c r="B31" s="55">
        <v>24</v>
      </c>
      <c r="C31" s="56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1" t="str">
        <f>IF('GREEN SHEET'!R30="","",'GREEN SHEET'!R30)</f>
        <v/>
      </c>
      <c r="N31" s="52" t="str">
        <f>IF('GREEN SHEET'!Z30="","",'GREEN SHEET'!Z30)</f>
        <v/>
      </c>
      <c r="O31" s="52" t="str">
        <f>IF('GREEN SHEET'!AB30="","",'GREEN SHEET'!AB30)</f>
        <v/>
      </c>
      <c r="P31" s="53" t="str">
        <f>IF('GREEN SHEET'!AC30="","",'GREEN SHEET'!AC30)</f>
        <v/>
      </c>
      <c r="Q31" s="13"/>
    </row>
    <row r="32" spans="1:17" s="15" customFormat="1" ht="17.399999999999999" x14ac:dyDescent="0.3">
      <c r="A32" s="54"/>
      <c r="B32" s="55">
        <v>25</v>
      </c>
      <c r="C32" s="56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1" t="str">
        <f>IF('GREEN SHEET'!R31="","",'GREEN SHEET'!R31)</f>
        <v/>
      </c>
      <c r="N32" s="52" t="str">
        <f>IF('GREEN SHEET'!Z31="","",'GREEN SHEET'!Z31)</f>
        <v/>
      </c>
      <c r="O32" s="52" t="str">
        <f>IF('GREEN SHEET'!AB31="","",'GREEN SHEET'!AB31)</f>
        <v/>
      </c>
      <c r="P32" s="53" t="str">
        <f>IF('GREEN SHEET'!AC31="","",'GREEN SHEET'!AC31)</f>
        <v/>
      </c>
      <c r="Q32" s="13"/>
    </row>
    <row r="33" spans="1:17" s="15" customFormat="1" ht="17.399999999999999" x14ac:dyDescent="0.3">
      <c r="A33" s="54"/>
      <c r="B33" s="55">
        <v>26</v>
      </c>
      <c r="C33" s="56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1" t="str">
        <f>IF('GREEN SHEET'!R32="","",'GREEN SHEET'!R32)</f>
        <v/>
      </c>
      <c r="N33" s="52" t="str">
        <f>IF('GREEN SHEET'!Z32="","",'GREEN SHEET'!Z32)</f>
        <v/>
      </c>
      <c r="O33" s="52" t="str">
        <f>IF('GREEN SHEET'!AB32="","",'GREEN SHEET'!AB32)</f>
        <v/>
      </c>
      <c r="P33" s="53" t="str">
        <f>IF('GREEN SHEET'!AC32="","",'GREEN SHEET'!AC32)</f>
        <v/>
      </c>
      <c r="Q33" s="13"/>
    </row>
    <row r="34" spans="1:17" s="15" customFormat="1" ht="17.399999999999999" x14ac:dyDescent="0.3">
      <c r="A34" s="54"/>
      <c r="B34" s="55">
        <v>27</v>
      </c>
      <c r="C34" s="56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1" t="str">
        <f>IF('GREEN SHEET'!R33="","",'GREEN SHEET'!R33)</f>
        <v/>
      </c>
      <c r="N34" s="52" t="str">
        <f>IF('GREEN SHEET'!Z33="","",'GREEN SHEET'!Z33)</f>
        <v/>
      </c>
      <c r="O34" s="52" t="str">
        <f>IF('GREEN SHEET'!AB33="","",'GREEN SHEET'!AB33)</f>
        <v/>
      </c>
      <c r="P34" s="53" t="str">
        <f>IF('GREEN SHEET'!AC33="","",'GREEN SHEET'!AC33)</f>
        <v/>
      </c>
      <c r="Q34" s="13"/>
    </row>
    <row r="35" spans="1:17" s="15" customFormat="1" ht="17.399999999999999" x14ac:dyDescent="0.3">
      <c r="A35" s="54"/>
      <c r="B35" s="55">
        <v>28</v>
      </c>
      <c r="C35" s="56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1" t="str">
        <f>IF('GREEN SHEET'!R34="","",'GREEN SHEET'!R34)</f>
        <v/>
      </c>
      <c r="N35" s="52" t="str">
        <f>IF('GREEN SHEET'!Z34="","",'GREEN SHEET'!Z34)</f>
        <v/>
      </c>
      <c r="O35" s="52" t="str">
        <f>IF('GREEN SHEET'!AB34="","",'GREEN SHEET'!AB34)</f>
        <v/>
      </c>
      <c r="P35" s="53" t="str">
        <f>IF('GREEN SHEET'!AC34="","",'GREEN SHEET'!AC34)</f>
        <v/>
      </c>
      <c r="Q35" s="13"/>
    </row>
    <row r="36" spans="1:17" s="15" customFormat="1" ht="17.399999999999999" x14ac:dyDescent="0.3">
      <c r="A36" s="54"/>
      <c r="B36" s="55">
        <v>29</v>
      </c>
      <c r="C36" s="56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1" t="str">
        <f>IF('GREEN SHEET'!R35="","",'GREEN SHEET'!R35)</f>
        <v/>
      </c>
      <c r="N36" s="52" t="str">
        <f>IF('GREEN SHEET'!Z35="","",'GREEN SHEET'!Z35)</f>
        <v/>
      </c>
      <c r="O36" s="52" t="str">
        <f>IF('GREEN SHEET'!AB35="","",'GREEN SHEET'!AB35)</f>
        <v/>
      </c>
      <c r="P36" s="53" t="str">
        <f>IF('GREEN SHEET'!AC35="","",'GREEN SHEET'!AC35)</f>
        <v/>
      </c>
      <c r="Q36" s="13"/>
    </row>
    <row r="37" spans="1:17" s="15" customFormat="1" ht="17.399999999999999" x14ac:dyDescent="0.3">
      <c r="A37" s="54"/>
      <c r="B37" s="55">
        <v>30</v>
      </c>
      <c r="C37" s="56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1" t="str">
        <f>IF('GREEN SHEET'!R36="","",'GREEN SHEET'!R36)</f>
        <v/>
      </c>
      <c r="N37" s="52" t="str">
        <f>IF('GREEN SHEET'!Z36="","",'GREEN SHEET'!Z36)</f>
        <v/>
      </c>
      <c r="O37" s="52" t="str">
        <f>IF('GREEN SHEET'!AB36="","",'GREEN SHEET'!AB36)</f>
        <v/>
      </c>
      <c r="P37" s="53" t="str">
        <f>IF('GREEN SHEET'!AC36="","",'GREEN SHEET'!AC36)</f>
        <v/>
      </c>
      <c r="Q37" s="13"/>
    </row>
    <row r="38" spans="1:17" s="15" customFormat="1" ht="17.399999999999999" x14ac:dyDescent="0.3">
      <c r="A38" s="54"/>
      <c r="B38" s="55">
        <v>31</v>
      </c>
      <c r="C38" s="56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1" t="str">
        <f>IF('GREEN SHEET'!R37="","",'GREEN SHEET'!R37)</f>
        <v/>
      </c>
      <c r="N38" s="52" t="str">
        <f>IF('GREEN SHEET'!Z37="","",'GREEN SHEET'!Z37)</f>
        <v/>
      </c>
      <c r="O38" s="52" t="str">
        <f>IF('GREEN SHEET'!AB37="","",'GREEN SHEET'!AB37)</f>
        <v/>
      </c>
      <c r="P38" s="53" t="str">
        <f>IF('GREEN SHEET'!AC37="","",'GREEN SHEET'!AC37)</f>
        <v/>
      </c>
      <c r="Q38" s="13"/>
    </row>
    <row r="39" spans="1:17" s="15" customFormat="1" ht="17.399999999999999" x14ac:dyDescent="0.3">
      <c r="A39" s="54"/>
      <c r="B39" s="55">
        <v>32</v>
      </c>
      <c r="C39" s="56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1" t="str">
        <f>IF('GREEN SHEET'!R38="","",'GREEN SHEET'!R38)</f>
        <v/>
      </c>
      <c r="N39" s="52" t="str">
        <f>IF('GREEN SHEET'!Z38="","",'GREEN SHEET'!Z38)</f>
        <v/>
      </c>
      <c r="O39" s="52" t="str">
        <f>IF('GREEN SHEET'!AB38="","",'GREEN SHEET'!AB38)</f>
        <v/>
      </c>
      <c r="P39" s="53" t="str">
        <f>IF('GREEN SHEET'!AC38="","",'GREEN SHEET'!AC38)</f>
        <v/>
      </c>
      <c r="Q39" s="13"/>
    </row>
    <row r="40" spans="1:17" s="15" customFormat="1" ht="17.399999999999999" x14ac:dyDescent="0.3">
      <c r="A40" s="54"/>
      <c r="B40" s="55">
        <v>33</v>
      </c>
      <c r="C40" s="56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1" t="str">
        <f>IF('GREEN SHEET'!R39="","",'GREEN SHEET'!R39)</f>
        <v/>
      </c>
      <c r="N40" s="52" t="str">
        <f>IF('GREEN SHEET'!Z39="","",'GREEN SHEET'!Z39)</f>
        <v/>
      </c>
      <c r="O40" s="52" t="str">
        <f>IF('GREEN SHEET'!AB39="","",'GREEN SHEET'!AB39)</f>
        <v/>
      </c>
      <c r="P40" s="53" t="str">
        <f>IF('GREEN SHEET'!AC39="","",'GREEN SHEET'!AC39)</f>
        <v/>
      </c>
      <c r="Q40" s="13"/>
    </row>
    <row r="41" spans="1:17" s="15" customFormat="1" ht="17.399999999999999" x14ac:dyDescent="0.3">
      <c r="A41" s="54"/>
      <c r="B41" s="55">
        <v>34</v>
      </c>
      <c r="C41" s="56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1" t="str">
        <f>IF('GREEN SHEET'!R40="","",'GREEN SHEET'!R40)</f>
        <v/>
      </c>
      <c r="N41" s="52" t="str">
        <f>IF('GREEN SHEET'!Z40="","",'GREEN SHEET'!Z40)</f>
        <v/>
      </c>
      <c r="O41" s="52" t="str">
        <f>IF('GREEN SHEET'!AB40="","",'GREEN SHEET'!AB40)</f>
        <v/>
      </c>
      <c r="P41" s="53" t="str">
        <f>IF('GREEN SHEET'!AC40="","",'GREEN SHEET'!AC40)</f>
        <v/>
      </c>
      <c r="Q41" s="13"/>
    </row>
    <row r="42" spans="1:17" s="15" customFormat="1" ht="17.399999999999999" x14ac:dyDescent="0.3">
      <c r="A42" s="54"/>
      <c r="B42" s="55">
        <v>35</v>
      </c>
      <c r="C42" s="56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1" t="str">
        <f>IF('GREEN SHEET'!R41="","",'GREEN SHEET'!R41)</f>
        <v/>
      </c>
      <c r="N42" s="52" t="str">
        <f>IF('GREEN SHEET'!Z41="","",'GREEN SHEET'!Z41)</f>
        <v/>
      </c>
      <c r="O42" s="52" t="str">
        <f>IF('GREEN SHEET'!AB41="","",'GREEN SHEET'!AB41)</f>
        <v/>
      </c>
      <c r="P42" s="53" t="str">
        <f>IF('GREEN SHEET'!AC41="","",'GREEN SHEET'!AC41)</f>
        <v/>
      </c>
      <c r="Q42" s="13"/>
    </row>
    <row r="43" spans="1:17" s="15" customFormat="1" ht="17.399999999999999" x14ac:dyDescent="0.3">
      <c r="A43" s="54"/>
      <c r="B43" s="55">
        <v>36</v>
      </c>
      <c r="C43" s="56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1" t="str">
        <f>IF('GREEN SHEET'!R42="","",'GREEN SHEET'!R42)</f>
        <v/>
      </c>
      <c r="N43" s="52" t="str">
        <f>IF('GREEN SHEET'!Z42="","",'GREEN SHEET'!Z42)</f>
        <v/>
      </c>
      <c r="O43" s="52" t="str">
        <f>IF('GREEN SHEET'!AB42="","",'GREEN SHEET'!AB42)</f>
        <v/>
      </c>
      <c r="P43" s="53" t="str">
        <f>IF('GREEN SHEET'!AC42="","",'GREEN SHEET'!AC42)</f>
        <v/>
      </c>
      <c r="Q43" s="13"/>
    </row>
    <row r="44" spans="1:17" s="15" customFormat="1" ht="17.399999999999999" x14ac:dyDescent="0.3">
      <c r="A44" s="54"/>
      <c r="B44" s="55">
        <v>37</v>
      </c>
      <c r="C44" s="56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1" t="str">
        <f>IF('GREEN SHEET'!R43="","",'GREEN SHEET'!R43)</f>
        <v/>
      </c>
      <c r="N44" s="52" t="str">
        <f>IF('GREEN SHEET'!Z43="","",'GREEN SHEET'!Z43)</f>
        <v/>
      </c>
      <c r="O44" s="52" t="str">
        <f>IF('GREEN SHEET'!AB43="","",'GREEN SHEET'!AB43)</f>
        <v/>
      </c>
      <c r="P44" s="53" t="str">
        <f>IF('GREEN SHEET'!AC43="","",'GREEN SHEET'!AC43)</f>
        <v/>
      </c>
      <c r="Q44" s="13"/>
    </row>
    <row r="45" spans="1:17" s="15" customFormat="1" ht="17.399999999999999" x14ac:dyDescent="0.3">
      <c r="A45" s="54"/>
      <c r="B45" s="55">
        <v>38</v>
      </c>
      <c r="C45" s="56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1" t="str">
        <f>IF('GREEN SHEET'!R44="","",'GREEN SHEET'!R44)</f>
        <v/>
      </c>
      <c r="N45" s="52" t="str">
        <f>IF('GREEN SHEET'!Z44="","",'GREEN SHEET'!Z44)</f>
        <v/>
      </c>
      <c r="O45" s="52" t="str">
        <f>IF('GREEN SHEET'!AB44="","",'GREEN SHEET'!AB44)</f>
        <v/>
      </c>
      <c r="P45" s="53" t="str">
        <f>IF('GREEN SHEET'!AC44="","",'GREEN SHEET'!AC44)</f>
        <v/>
      </c>
      <c r="Q45" s="13"/>
    </row>
    <row r="46" spans="1:17" s="15" customFormat="1" ht="17.399999999999999" x14ac:dyDescent="0.3">
      <c r="A46" s="54"/>
      <c r="B46" s="55">
        <v>39</v>
      </c>
      <c r="C46" s="56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1" t="str">
        <f>IF('GREEN SHEET'!R45="","",'GREEN SHEET'!R45)</f>
        <v/>
      </c>
      <c r="N46" s="52" t="str">
        <f>IF('GREEN SHEET'!Z45="","",'GREEN SHEET'!Z45)</f>
        <v/>
      </c>
      <c r="O46" s="52" t="str">
        <f>IF('GREEN SHEET'!AB45="","",'GREEN SHEET'!AB45)</f>
        <v/>
      </c>
      <c r="P46" s="53" t="str">
        <f>IF('GREEN SHEET'!AC45="","",'GREEN SHEET'!AC45)</f>
        <v/>
      </c>
      <c r="Q46" s="13"/>
    </row>
    <row r="47" spans="1:17" s="15" customFormat="1" ht="17.399999999999999" x14ac:dyDescent="0.3">
      <c r="A47" s="54"/>
      <c r="B47" s="55">
        <v>40</v>
      </c>
      <c r="C47" s="56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1" t="str">
        <f>IF('GREEN SHEET'!R46="","",'GREEN SHEET'!R46)</f>
        <v/>
      </c>
      <c r="N47" s="52" t="str">
        <f>IF('GREEN SHEET'!Z46="","",'GREEN SHEET'!Z46)</f>
        <v/>
      </c>
      <c r="O47" s="52" t="str">
        <f>IF('GREEN SHEET'!AB46="","",'GREEN SHEET'!AB46)</f>
        <v/>
      </c>
      <c r="P47" s="53" t="str">
        <f>IF('GREEN SHEET'!AC46="","",'GREEN SHEET'!AC46)</f>
        <v/>
      </c>
      <c r="Q47" s="13"/>
    </row>
    <row r="48" spans="1:17" s="15" customFormat="1" ht="17.399999999999999" x14ac:dyDescent="0.3">
      <c r="A48" s="54"/>
      <c r="B48" s="55">
        <v>41</v>
      </c>
      <c r="C48" s="56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1" t="str">
        <f>IF('GREEN SHEET'!R47="","",'GREEN SHEET'!R47)</f>
        <v/>
      </c>
      <c r="N48" s="52" t="str">
        <f>IF('GREEN SHEET'!Z47="","",'GREEN SHEET'!Z47)</f>
        <v/>
      </c>
      <c r="O48" s="52" t="str">
        <f>IF('GREEN SHEET'!AB47="","",'GREEN SHEET'!AB47)</f>
        <v/>
      </c>
      <c r="P48" s="53" t="str">
        <f>IF('GREEN SHEET'!AC47="","",'GREEN SHEET'!AC47)</f>
        <v/>
      </c>
      <c r="Q48" s="13"/>
    </row>
    <row r="49" spans="1:17" s="15" customFormat="1" ht="17.399999999999999" x14ac:dyDescent="0.3">
      <c r="A49" s="54"/>
      <c r="B49" s="55">
        <v>42</v>
      </c>
      <c r="C49" s="56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1" t="str">
        <f>IF('GREEN SHEET'!R48="","",'GREEN SHEET'!R48)</f>
        <v/>
      </c>
      <c r="N49" s="52" t="str">
        <f>IF('GREEN SHEET'!Z48="","",'GREEN SHEET'!Z48)</f>
        <v/>
      </c>
      <c r="O49" s="52" t="str">
        <f>IF('GREEN SHEET'!AB48="","",'GREEN SHEET'!AB48)</f>
        <v/>
      </c>
      <c r="P49" s="53" t="str">
        <f>IF('GREEN SHEET'!AC48="","",'GREEN SHEET'!AC48)</f>
        <v/>
      </c>
      <c r="Q49" s="13"/>
    </row>
    <row r="50" spans="1:17" s="15" customFormat="1" ht="17.399999999999999" x14ac:dyDescent="0.3">
      <c r="A50" s="54"/>
      <c r="B50" s="55">
        <v>43</v>
      </c>
      <c r="C50" s="56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1" t="str">
        <f>IF('GREEN SHEET'!R49="","",'GREEN SHEET'!R49)</f>
        <v/>
      </c>
      <c r="N50" s="52" t="str">
        <f>IF('GREEN SHEET'!Z49="","",'GREEN SHEET'!Z49)</f>
        <v/>
      </c>
      <c r="O50" s="52" t="str">
        <f>IF('GREEN SHEET'!AB49="","",'GREEN SHEET'!AB49)</f>
        <v/>
      </c>
      <c r="P50" s="53" t="str">
        <f>IF('GREEN SHEET'!AC49="","",'GREEN SHEET'!AC49)</f>
        <v/>
      </c>
      <c r="Q50" s="13"/>
    </row>
    <row r="51" spans="1:17" s="15" customFormat="1" ht="17.399999999999999" x14ac:dyDescent="0.3">
      <c r="A51" s="54"/>
      <c r="B51" s="55">
        <v>44</v>
      </c>
      <c r="C51" s="56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1" t="str">
        <f>IF('GREEN SHEET'!R50="","",'GREEN SHEET'!R50)</f>
        <v/>
      </c>
      <c r="N51" s="52" t="str">
        <f>IF('GREEN SHEET'!Z50="","",'GREEN SHEET'!Z50)</f>
        <v/>
      </c>
      <c r="O51" s="52" t="str">
        <f>IF('GREEN SHEET'!AB50="","",'GREEN SHEET'!AB50)</f>
        <v/>
      </c>
      <c r="P51" s="53" t="str">
        <f>IF('GREEN SHEET'!AC50="","",'GREEN SHEET'!AC50)</f>
        <v/>
      </c>
      <c r="Q51" s="13"/>
    </row>
    <row r="52" spans="1:17" s="15" customFormat="1" ht="14.25" customHeight="1" thickBot="1" x14ac:dyDescent="0.35">
      <c r="A52" s="54"/>
      <c r="B52" s="61">
        <v>45</v>
      </c>
      <c r="C52" s="62" t="str">
        <f>IF(DATA!E49="","",DATA!E49)</f>
        <v/>
      </c>
      <c r="D52" s="63" t="str">
        <f>IF(DATA!C49="","",DATA!C49)</f>
        <v/>
      </c>
      <c r="E52" s="64"/>
      <c r="F52" s="65"/>
      <c r="G52" s="65"/>
      <c r="H52" s="66"/>
      <c r="I52" s="64"/>
      <c r="J52" s="65"/>
      <c r="K52" s="65"/>
      <c r="L52" s="66"/>
      <c r="M52" s="51" t="str">
        <f>IF('GREEN SHEET'!R51="","",'GREEN SHEET'!R51)</f>
        <v/>
      </c>
      <c r="N52" s="52" t="str">
        <f>IF('GREEN SHEET'!Z51="","",'GREEN SHEET'!Z51)</f>
        <v/>
      </c>
      <c r="O52" s="52" t="str">
        <f>IF('GREEN SHEET'!AB51="","",'GREEN SHEET'!AB51)</f>
        <v/>
      </c>
      <c r="P52" s="53" t="str">
        <f>IF('GREEN SHEET'!AC51="","",'GREEN SHEET'!AC51)</f>
        <v/>
      </c>
      <c r="Q52" s="13"/>
    </row>
    <row r="53" spans="1:17" s="6" customFormat="1" ht="6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</sheetData>
  <sheetProtection algorithmName="SHA-512" hashValue="m/wW+413fccjSTdIaEX/HhxUQuF2q6geFcN5EQXhG8pWlcDj9Eog0jxm8C/Xn3gQpQ/CSNKswUHGGKJd2dZnNw==" saltValue="GU2LCgKRm2hAmaaX5wkC8A==" spinCount="100000" sheet="1" objects="1" scenarios="1" selectLockedCells="1"/>
  <mergeCells count="9">
    <mergeCell ref="B2:P2"/>
    <mergeCell ref="O5:P5"/>
    <mergeCell ref="I5:L5"/>
    <mergeCell ref="B7:D7"/>
    <mergeCell ref="B5:B6"/>
    <mergeCell ref="C5:C6"/>
    <mergeCell ref="D5:D6"/>
    <mergeCell ref="E5:H5"/>
    <mergeCell ref="B3:P3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28000000000000003" right="0.2" top="0.2" bottom="0.2" header="0.2" footer="0.2"/>
  <pageSetup paperSize="9" scale="72" orientation="portrait" r:id="rId1"/>
  <ignoredErrors>
    <ignoredError sqref="Q9 Q12:Q38 Q10:Q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53"/>
  <sheetViews>
    <sheetView workbookViewId="0">
      <selection activeCell="E7" sqref="E7"/>
    </sheetView>
  </sheetViews>
  <sheetFormatPr defaultColWidth="0" defaultRowHeight="14.4" zeroHeight="1" x14ac:dyDescent="0.3"/>
  <cols>
    <col min="1" max="1" width="1.88671875" customWidth="1"/>
    <col min="2" max="2" width="5.109375" customWidth="1"/>
    <col min="3" max="3" width="33.109375" customWidth="1"/>
    <col min="4" max="4" width="8.5546875" customWidth="1"/>
    <col min="5" max="5" width="6.88671875" customWidth="1"/>
    <col min="6" max="6" width="11" customWidth="1"/>
    <col min="7" max="7" width="5.6640625" customWidth="1"/>
    <col min="8" max="8" width="10" customWidth="1"/>
    <col min="9" max="9" width="6.33203125" customWidth="1"/>
    <col min="10" max="10" width="10.5546875" customWidth="1"/>
    <col min="11" max="11" width="5.109375" customWidth="1"/>
    <col min="12" max="12" width="10" customWidth="1"/>
    <col min="13" max="13" width="9.44140625" style="1" customWidth="1"/>
    <col min="14" max="14" width="9" style="1" customWidth="1"/>
    <col min="15" max="16" width="8" style="1" customWidth="1"/>
    <col min="17" max="17" width="2" style="2" customWidth="1"/>
    <col min="18" max="16384" width="9.109375" style="2" hidden="1"/>
  </cols>
  <sheetData>
    <row r="1" spans="1:17" ht="7.5" customHeight="1" x14ac:dyDescent="0.3">
      <c r="A1" s="37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5"/>
    </row>
    <row r="2" spans="1:17" ht="17.399999999999999" x14ac:dyDescent="0.3">
      <c r="A2" s="44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5"/>
    </row>
    <row r="3" spans="1:17" ht="17.399999999999999" x14ac:dyDescent="0.3">
      <c r="A3" s="44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5"/>
    </row>
    <row r="4" spans="1:17" ht="23.4" thickBot="1" x14ac:dyDescent="0.45">
      <c r="A4" s="44"/>
      <c r="B4" s="67"/>
      <c r="C4" s="68" t="s">
        <v>126</v>
      </c>
      <c r="D4" s="69" t="str">
        <f>DASHBOARD!B8&amp;DASHBOARD!C8</f>
        <v>1A</v>
      </c>
      <c r="E4" s="69"/>
      <c r="F4" s="69"/>
      <c r="G4" s="419" t="s">
        <v>125</v>
      </c>
      <c r="H4" s="419"/>
      <c r="I4" s="419"/>
      <c r="J4" s="419"/>
      <c r="K4" s="419"/>
      <c r="L4" s="419"/>
      <c r="M4" s="68"/>
      <c r="N4" s="68"/>
      <c r="O4" s="68"/>
      <c r="P4" s="68"/>
      <c r="Q4" s="5"/>
    </row>
    <row r="5" spans="1:17" ht="26.25" customHeight="1" x14ac:dyDescent="0.3">
      <c r="A5" s="44"/>
      <c r="B5" s="411" t="s">
        <v>4</v>
      </c>
      <c r="C5" s="409" t="s">
        <v>7</v>
      </c>
      <c r="D5" s="410" t="s">
        <v>21</v>
      </c>
      <c r="E5" s="411" t="s">
        <v>22</v>
      </c>
      <c r="F5" s="409"/>
      <c r="G5" s="409"/>
      <c r="H5" s="410"/>
      <c r="I5" s="411" t="s">
        <v>23</v>
      </c>
      <c r="J5" s="409"/>
      <c r="K5" s="409"/>
      <c r="L5" s="410"/>
      <c r="M5" s="45" t="s">
        <v>22</v>
      </c>
      <c r="N5" s="46" t="s">
        <v>23</v>
      </c>
      <c r="O5" s="409" t="s">
        <v>139</v>
      </c>
      <c r="P5" s="410"/>
      <c r="Q5" s="5"/>
    </row>
    <row r="6" spans="1:17" ht="43.8" x14ac:dyDescent="0.3">
      <c r="A6" s="44"/>
      <c r="B6" s="415"/>
      <c r="C6" s="416"/>
      <c r="D6" s="417"/>
      <c r="E6" s="47" t="s">
        <v>24</v>
      </c>
      <c r="F6" s="48" t="s">
        <v>262</v>
      </c>
      <c r="G6" s="48" t="s">
        <v>25</v>
      </c>
      <c r="H6" s="49" t="s">
        <v>26</v>
      </c>
      <c r="I6" s="47" t="s">
        <v>127</v>
      </c>
      <c r="J6" s="48" t="s">
        <v>263</v>
      </c>
      <c r="K6" s="48" t="s">
        <v>25</v>
      </c>
      <c r="L6" s="49" t="s">
        <v>26</v>
      </c>
      <c r="M6" s="47" t="s">
        <v>138</v>
      </c>
      <c r="N6" s="48" t="s">
        <v>138</v>
      </c>
      <c r="O6" s="48" t="s">
        <v>97</v>
      </c>
      <c r="P6" s="50" t="s">
        <v>137</v>
      </c>
      <c r="Q6" s="5"/>
    </row>
    <row r="7" spans="1:17" s="5" customFormat="1" ht="18.75" customHeight="1" x14ac:dyDescent="0.3">
      <c r="A7" s="44"/>
      <c r="B7" s="412" t="s">
        <v>27</v>
      </c>
      <c r="C7" s="413"/>
      <c r="D7" s="414"/>
      <c r="E7" s="279">
        <v>10</v>
      </c>
      <c r="F7" s="280">
        <v>80</v>
      </c>
      <c r="G7" s="280">
        <v>5</v>
      </c>
      <c r="H7" s="281">
        <v>5</v>
      </c>
      <c r="I7" s="279">
        <v>10</v>
      </c>
      <c r="J7" s="280">
        <v>80</v>
      </c>
      <c r="K7" s="280">
        <v>5</v>
      </c>
      <c r="L7" s="281">
        <v>5</v>
      </c>
      <c r="M7" s="51">
        <f>IF('GREEN SHEET'!AJ6="","",'GREEN SHEET'!AJ6)</f>
        <v>100</v>
      </c>
      <c r="N7" s="52">
        <f>IF('GREEN SHEET'!AR6="","",'GREEN SHEET'!AR6)</f>
        <v>100</v>
      </c>
      <c r="O7" s="52">
        <f>IF('GREEN SHEET'!AT6="","",'GREEN SHEET'!AT6)</f>
        <v>200</v>
      </c>
      <c r="P7" s="53" t="str">
        <f>IF('GREEN SHEET'!AU6="","",'GREEN SHEET'!AU6)</f>
        <v>A1</v>
      </c>
    </row>
    <row r="8" spans="1:17" s="5" customFormat="1" ht="17.399999999999999" x14ac:dyDescent="0.3">
      <c r="A8" s="44"/>
      <c r="B8" s="55">
        <v>1</v>
      </c>
      <c r="C8" s="56" t="str">
        <f>IF(DATA!E5="","",DATA!E5)</f>
        <v>ANANT KUMAR REGAR</v>
      </c>
      <c r="D8" s="57">
        <f>IF(DATA!C5="","",DATA!C5)</f>
        <v>101</v>
      </c>
      <c r="E8" s="58">
        <v>9</v>
      </c>
      <c r="F8" s="59">
        <v>67</v>
      </c>
      <c r="G8" s="59">
        <v>5</v>
      </c>
      <c r="H8" s="60">
        <v>5</v>
      </c>
      <c r="I8" s="58">
        <v>9</v>
      </c>
      <c r="J8" s="59">
        <v>60</v>
      </c>
      <c r="K8" s="59">
        <v>5</v>
      </c>
      <c r="L8" s="60">
        <v>4</v>
      </c>
      <c r="M8" s="51">
        <f>IF('GREEN SHEET'!AJ7="","",'GREEN SHEET'!AJ7)</f>
        <v>86</v>
      </c>
      <c r="N8" s="52">
        <f>IF('GREEN SHEET'!AR7="","",'GREEN SHEET'!AR7)</f>
        <v>78</v>
      </c>
      <c r="O8" s="52">
        <f>IF('GREEN SHEET'!AT7="","",'GREEN SHEET'!AT7)</f>
        <v>164</v>
      </c>
      <c r="P8" s="53" t="str">
        <f>IF('GREEN SHEET'!AU7="","",'GREEN SHEET'!AU7)</f>
        <v>A2</v>
      </c>
    </row>
    <row r="9" spans="1:17" s="5" customFormat="1" ht="17.399999999999999" x14ac:dyDescent="0.3">
      <c r="A9" s="44"/>
      <c r="B9" s="55">
        <v>2</v>
      </c>
      <c r="C9" s="56" t="str">
        <f>IF(DATA!E6="","",DATA!E6)</f>
        <v>ANAS HUSSAIN MANSURI</v>
      </c>
      <c r="D9" s="57">
        <f>IF(DATA!C6="","",DATA!C6)</f>
        <v>102</v>
      </c>
      <c r="E9" s="58">
        <v>6</v>
      </c>
      <c r="F9" s="59">
        <v>53</v>
      </c>
      <c r="G9" s="59">
        <v>5</v>
      </c>
      <c r="H9" s="60">
        <v>4</v>
      </c>
      <c r="I9" s="58">
        <v>6</v>
      </c>
      <c r="J9" s="59">
        <v>60</v>
      </c>
      <c r="K9" s="59">
        <v>5</v>
      </c>
      <c r="L9" s="60">
        <v>4</v>
      </c>
      <c r="M9" s="51">
        <f>IF('GREEN SHEET'!AJ8="","",'GREEN SHEET'!AJ8)</f>
        <v>68</v>
      </c>
      <c r="N9" s="52">
        <f>IF('GREEN SHEET'!AR8="","",'GREEN SHEET'!AR8)</f>
        <v>75</v>
      </c>
      <c r="O9" s="52">
        <f>IF('GREEN SHEET'!AT8="","",'GREEN SHEET'!AT8)</f>
        <v>143</v>
      </c>
      <c r="P9" s="53" t="str">
        <f>IF('GREEN SHEET'!AU8="","",'GREEN SHEET'!AU8)</f>
        <v>B1</v>
      </c>
    </row>
    <row r="10" spans="1:17" s="5" customFormat="1" ht="17.399999999999999" x14ac:dyDescent="0.3">
      <c r="A10" s="44"/>
      <c r="B10" s="55">
        <v>3</v>
      </c>
      <c r="C10" s="56" t="str">
        <f>IF(DATA!E7="","",DATA!E7)</f>
        <v>ASHISH BALAI</v>
      </c>
      <c r="D10" s="57">
        <f>IF(DATA!C7="","",DATA!C7)</f>
        <v>103</v>
      </c>
      <c r="E10" s="58">
        <v>8</v>
      </c>
      <c r="F10" s="59">
        <v>65</v>
      </c>
      <c r="G10" s="59">
        <v>5</v>
      </c>
      <c r="H10" s="60">
        <v>3</v>
      </c>
      <c r="I10" s="58">
        <v>6</v>
      </c>
      <c r="J10" s="59">
        <v>25</v>
      </c>
      <c r="K10" s="59">
        <v>5</v>
      </c>
      <c r="L10" s="60">
        <v>4</v>
      </c>
      <c r="M10" s="51">
        <f>IF('GREEN SHEET'!AJ9="","",'GREEN SHEET'!AJ9)</f>
        <v>81</v>
      </c>
      <c r="N10" s="52">
        <f>IF('GREEN SHEET'!AR9="","",'GREEN SHEET'!AR9)</f>
        <v>40</v>
      </c>
      <c r="O10" s="52">
        <f>IF('GREEN SHEET'!AT9="","",'GREEN SHEET'!AT9)</f>
        <v>121</v>
      </c>
      <c r="P10" s="53" t="str">
        <f>IF('GREEN SHEET'!AU9="","",'GREEN SHEET'!AU9)</f>
        <v>C1</v>
      </c>
    </row>
    <row r="11" spans="1:17" s="5" customFormat="1" ht="17.399999999999999" x14ac:dyDescent="0.3">
      <c r="A11" s="44"/>
      <c r="B11" s="55">
        <v>4</v>
      </c>
      <c r="C11" s="56" t="str">
        <f>IF(DATA!E8="","",DATA!E8)</f>
        <v>ASHISH BALAI</v>
      </c>
      <c r="D11" s="57">
        <f>IF(DATA!C8="","",DATA!C8)</f>
        <v>104</v>
      </c>
      <c r="E11" s="58">
        <v>2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SHEET'!AJ10="","",'GREEN SHEET'!AJ10)</f>
        <v>48</v>
      </c>
      <c r="N11" s="52">
        <f>IF('GREEN SHEET'!AR10="","",'GREEN SHEET'!AR10)</f>
        <v>79</v>
      </c>
      <c r="O11" s="52">
        <f>IF('GREEN SHEET'!AT10="","",'GREEN SHEET'!AT10)</f>
        <v>127</v>
      </c>
      <c r="P11" s="53" t="str">
        <f>IF('GREEN SHEET'!AU10="","",'GREEN SHEET'!AU10)</f>
        <v>B2</v>
      </c>
    </row>
    <row r="12" spans="1:17" s="5" customFormat="1" ht="17.399999999999999" x14ac:dyDescent="0.3">
      <c r="A12" s="44"/>
      <c r="B12" s="55">
        <v>5</v>
      </c>
      <c r="C12" s="56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1" t="str">
        <f>IF('GREEN SHEET'!AJ11="","",'GREEN SHEET'!AJ11)</f>
        <v/>
      </c>
      <c r="N12" s="52" t="str">
        <f>IF('GREEN SHEET'!AR11="","",'GREEN SHEET'!AR11)</f>
        <v/>
      </c>
      <c r="O12" s="52" t="str">
        <f>IF('GREEN SHEET'!AT11="","",'GREEN SHEET'!AT11)</f>
        <v/>
      </c>
      <c r="P12" s="53" t="str">
        <f>IF('GREEN SHEET'!AU11="","",'GREEN SHEET'!AU11)</f>
        <v/>
      </c>
    </row>
    <row r="13" spans="1:17" s="5" customFormat="1" ht="17.399999999999999" x14ac:dyDescent="0.3">
      <c r="A13" s="44"/>
      <c r="B13" s="55">
        <v>6</v>
      </c>
      <c r="C13" s="56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1" t="str">
        <f>IF('GREEN SHEET'!AJ12="","",'GREEN SHEET'!AJ12)</f>
        <v/>
      </c>
      <c r="N13" s="52" t="str">
        <f>IF('GREEN SHEET'!AR12="","",'GREEN SHEET'!AR12)</f>
        <v/>
      </c>
      <c r="O13" s="52" t="str">
        <f>IF('GREEN SHEET'!AT12="","",'GREEN SHEET'!AT12)</f>
        <v/>
      </c>
      <c r="P13" s="53" t="str">
        <f>IF('GREEN SHEET'!AU12="","",'GREEN SHEET'!AU12)</f>
        <v/>
      </c>
    </row>
    <row r="14" spans="1:17" s="5" customFormat="1" ht="17.399999999999999" x14ac:dyDescent="0.3">
      <c r="A14" s="44"/>
      <c r="B14" s="55">
        <v>7</v>
      </c>
      <c r="C14" s="56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1" t="str">
        <f>IF('GREEN SHEET'!AJ13="","",'GREEN SHEET'!AJ13)</f>
        <v/>
      </c>
      <c r="N14" s="52" t="str">
        <f>IF('GREEN SHEET'!AR13="","",'GREEN SHEET'!AR13)</f>
        <v/>
      </c>
      <c r="O14" s="52" t="str">
        <f>IF('GREEN SHEET'!AT13="","",'GREEN SHEET'!AT13)</f>
        <v/>
      </c>
      <c r="P14" s="53" t="str">
        <f>IF('GREEN SHEET'!AU13="","",'GREEN SHEET'!AU13)</f>
        <v/>
      </c>
    </row>
    <row r="15" spans="1:17" s="5" customFormat="1" ht="17.399999999999999" x14ac:dyDescent="0.3">
      <c r="A15" s="44"/>
      <c r="B15" s="55">
        <v>8</v>
      </c>
      <c r="C15" s="56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1" t="str">
        <f>IF('GREEN SHEET'!AJ14="","",'GREEN SHEET'!AJ14)</f>
        <v/>
      </c>
      <c r="N15" s="52" t="str">
        <f>IF('GREEN SHEET'!AR14="","",'GREEN SHEET'!AR14)</f>
        <v/>
      </c>
      <c r="O15" s="52" t="str">
        <f>IF('GREEN SHEET'!AT14="","",'GREEN SHEET'!AT14)</f>
        <v/>
      </c>
      <c r="P15" s="53" t="str">
        <f>IF('GREEN SHEET'!AU14="","",'GREEN SHEET'!AU14)</f>
        <v/>
      </c>
    </row>
    <row r="16" spans="1:17" s="5" customFormat="1" ht="17.399999999999999" x14ac:dyDescent="0.3">
      <c r="A16" s="44"/>
      <c r="B16" s="55">
        <v>9</v>
      </c>
      <c r="C16" s="56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1" t="str">
        <f>IF('GREEN SHEET'!AJ15="","",'GREEN SHEET'!AJ15)</f>
        <v/>
      </c>
      <c r="N16" s="52" t="str">
        <f>IF('GREEN SHEET'!AR15="","",'GREEN SHEET'!AR15)</f>
        <v/>
      </c>
      <c r="O16" s="52" t="str">
        <f>IF('GREEN SHEET'!AT15="","",'GREEN SHEET'!AT15)</f>
        <v/>
      </c>
      <c r="P16" s="53" t="str">
        <f>IF('GREEN SHEET'!AU15="","",'GREEN SHEET'!AU15)</f>
        <v/>
      </c>
    </row>
    <row r="17" spans="1:16" s="5" customFormat="1" ht="17.399999999999999" x14ac:dyDescent="0.3">
      <c r="A17" s="44"/>
      <c r="B17" s="55">
        <v>10</v>
      </c>
      <c r="C17" s="56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1" t="str">
        <f>IF('GREEN SHEET'!AJ16="","",'GREEN SHEET'!AJ16)</f>
        <v/>
      </c>
      <c r="N17" s="52" t="str">
        <f>IF('GREEN SHEET'!AR16="","",'GREEN SHEET'!AR16)</f>
        <v/>
      </c>
      <c r="O17" s="52" t="str">
        <f>IF('GREEN SHEET'!AT16="","",'GREEN SHEET'!AT16)</f>
        <v/>
      </c>
      <c r="P17" s="53" t="str">
        <f>IF('GREEN SHEET'!AU16="","",'GREEN SHEET'!AU16)</f>
        <v/>
      </c>
    </row>
    <row r="18" spans="1:16" s="5" customFormat="1" ht="17.399999999999999" x14ac:dyDescent="0.3">
      <c r="A18" s="44"/>
      <c r="B18" s="55">
        <v>11</v>
      </c>
      <c r="C18" s="56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1" t="str">
        <f>IF('GREEN SHEET'!AJ17="","",'GREEN SHEET'!AJ17)</f>
        <v/>
      </c>
      <c r="N18" s="52" t="str">
        <f>IF('GREEN SHEET'!AR17="","",'GREEN SHEET'!AR17)</f>
        <v/>
      </c>
      <c r="O18" s="52" t="str">
        <f>IF('GREEN SHEET'!AT17="","",'GREEN SHEET'!AT17)</f>
        <v/>
      </c>
      <c r="P18" s="53" t="str">
        <f>IF('GREEN SHEET'!AU17="","",'GREEN SHEET'!AU17)</f>
        <v/>
      </c>
    </row>
    <row r="19" spans="1:16" s="5" customFormat="1" ht="17.399999999999999" x14ac:dyDescent="0.3">
      <c r="A19" s="44"/>
      <c r="B19" s="55">
        <v>12</v>
      </c>
      <c r="C19" s="56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1" t="str">
        <f>IF('GREEN SHEET'!AJ18="","",'GREEN SHEET'!AJ18)</f>
        <v/>
      </c>
      <c r="N19" s="52" t="str">
        <f>IF('GREEN SHEET'!AR18="","",'GREEN SHEET'!AR18)</f>
        <v/>
      </c>
      <c r="O19" s="52" t="str">
        <f>IF('GREEN SHEET'!AT18="","",'GREEN SHEET'!AT18)</f>
        <v/>
      </c>
      <c r="P19" s="53" t="str">
        <f>IF('GREEN SHEET'!AU18="","",'GREEN SHEET'!AU18)</f>
        <v/>
      </c>
    </row>
    <row r="20" spans="1:16" s="5" customFormat="1" ht="17.399999999999999" x14ac:dyDescent="0.3">
      <c r="A20" s="44"/>
      <c r="B20" s="55">
        <v>13</v>
      </c>
      <c r="C20" s="56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1" t="str">
        <f>IF('GREEN SHEET'!AJ19="","",'GREEN SHEET'!AJ19)</f>
        <v/>
      </c>
      <c r="N20" s="52" t="str">
        <f>IF('GREEN SHEET'!AR19="","",'GREEN SHEET'!AR19)</f>
        <v/>
      </c>
      <c r="O20" s="52" t="str">
        <f>IF('GREEN SHEET'!AT19="","",'GREEN SHEET'!AT19)</f>
        <v/>
      </c>
      <c r="P20" s="53" t="str">
        <f>IF('GREEN SHEET'!AU19="","",'GREEN SHEET'!AU19)</f>
        <v/>
      </c>
    </row>
    <row r="21" spans="1:16" s="5" customFormat="1" ht="17.399999999999999" x14ac:dyDescent="0.3">
      <c r="A21" s="44"/>
      <c r="B21" s="55">
        <v>14</v>
      </c>
      <c r="C21" s="56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1" t="str">
        <f>IF('GREEN SHEET'!AJ20="","",'GREEN SHEET'!AJ20)</f>
        <v/>
      </c>
      <c r="N21" s="52" t="str">
        <f>IF('GREEN SHEET'!AR20="","",'GREEN SHEET'!AR20)</f>
        <v/>
      </c>
      <c r="O21" s="52" t="str">
        <f>IF('GREEN SHEET'!AT20="","",'GREEN SHEET'!AT20)</f>
        <v/>
      </c>
      <c r="P21" s="53" t="str">
        <f>IF('GREEN SHEET'!AU20="","",'GREEN SHEET'!AU20)</f>
        <v/>
      </c>
    </row>
    <row r="22" spans="1:16" s="5" customFormat="1" ht="17.399999999999999" x14ac:dyDescent="0.3">
      <c r="A22" s="44"/>
      <c r="B22" s="55">
        <v>15</v>
      </c>
      <c r="C22" s="56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1" t="str">
        <f>IF('GREEN SHEET'!AJ21="","",'GREEN SHEET'!AJ21)</f>
        <v/>
      </c>
      <c r="N22" s="52" t="str">
        <f>IF('GREEN SHEET'!AR21="","",'GREEN SHEET'!AR21)</f>
        <v/>
      </c>
      <c r="O22" s="52" t="str">
        <f>IF('GREEN SHEET'!AT21="","",'GREEN SHEET'!AT21)</f>
        <v/>
      </c>
      <c r="P22" s="53" t="str">
        <f>IF('GREEN SHEET'!AU21="","",'GREEN SHEET'!AU21)</f>
        <v/>
      </c>
    </row>
    <row r="23" spans="1:16" s="5" customFormat="1" ht="17.399999999999999" x14ac:dyDescent="0.3">
      <c r="A23" s="44"/>
      <c r="B23" s="55">
        <v>16</v>
      </c>
      <c r="C23" s="56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1" t="str">
        <f>IF('GREEN SHEET'!AJ22="","",'GREEN SHEET'!AJ22)</f>
        <v/>
      </c>
      <c r="N23" s="52" t="str">
        <f>IF('GREEN SHEET'!AR22="","",'GREEN SHEET'!AR22)</f>
        <v/>
      </c>
      <c r="O23" s="52" t="str">
        <f>IF('GREEN SHEET'!AT22="","",'GREEN SHEET'!AT22)</f>
        <v/>
      </c>
      <c r="P23" s="53" t="str">
        <f>IF('GREEN SHEET'!AU22="","",'GREEN SHEET'!AU22)</f>
        <v/>
      </c>
    </row>
    <row r="24" spans="1:16" s="5" customFormat="1" ht="17.399999999999999" x14ac:dyDescent="0.3">
      <c r="A24" s="44"/>
      <c r="B24" s="55">
        <v>17</v>
      </c>
      <c r="C24" s="56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1" t="str">
        <f>IF('GREEN SHEET'!AJ23="","",'GREEN SHEET'!AJ23)</f>
        <v/>
      </c>
      <c r="N24" s="52" t="str">
        <f>IF('GREEN SHEET'!AR23="","",'GREEN SHEET'!AR23)</f>
        <v/>
      </c>
      <c r="O24" s="52" t="str">
        <f>IF('GREEN SHEET'!AT23="","",'GREEN SHEET'!AT23)</f>
        <v/>
      </c>
      <c r="P24" s="53" t="str">
        <f>IF('GREEN SHEET'!AU23="","",'GREEN SHEET'!AU23)</f>
        <v/>
      </c>
    </row>
    <row r="25" spans="1:16" s="5" customFormat="1" ht="17.399999999999999" x14ac:dyDescent="0.3">
      <c r="A25" s="44"/>
      <c r="B25" s="55">
        <v>18</v>
      </c>
      <c r="C25" s="56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1" t="str">
        <f>IF('GREEN SHEET'!AJ24="","",'GREEN SHEET'!AJ24)</f>
        <v/>
      </c>
      <c r="N25" s="52" t="str">
        <f>IF('GREEN SHEET'!AR24="","",'GREEN SHEET'!AR24)</f>
        <v/>
      </c>
      <c r="O25" s="52" t="str">
        <f>IF('GREEN SHEET'!AT24="","",'GREEN SHEET'!AT24)</f>
        <v/>
      </c>
      <c r="P25" s="53" t="str">
        <f>IF('GREEN SHEET'!AU24="","",'GREEN SHEET'!AU24)</f>
        <v/>
      </c>
    </row>
    <row r="26" spans="1:16" s="5" customFormat="1" ht="17.399999999999999" x14ac:dyDescent="0.3">
      <c r="A26" s="44"/>
      <c r="B26" s="55">
        <v>19</v>
      </c>
      <c r="C26" s="56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1" t="str">
        <f>IF('GREEN SHEET'!AJ25="","",'GREEN SHEET'!AJ25)</f>
        <v/>
      </c>
      <c r="N26" s="52" t="str">
        <f>IF('GREEN SHEET'!AR25="","",'GREEN SHEET'!AR25)</f>
        <v/>
      </c>
      <c r="O26" s="52" t="str">
        <f>IF('GREEN SHEET'!AT25="","",'GREEN SHEET'!AT25)</f>
        <v/>
      </c>
      <c r="P26" s="53" t="str">
        <f>IF('GREEN SHEET'!AU25="","",'GREEN SHEET'!AU25)</f>
        <v/>
      </c>
    </row>
    <row r="27" spans="1:16" s="5" customFormat="1" ht="17.399999999999999" x14ac:dyDescent="0.3">
      <c r="A27" s="44"/>
      <c r="B27" s="55">
        <v>20</v>
      </c>
      <c r="C27" s="56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1" t="str">
        <f>IF('GREEN SHEET'!AJ26="","",'GREEN SHEET'!AJ26)</f>
        <v/>
      </c>
      <c r="N27" s="52" t="str">
        <f>IF('GREEN SHEET'!AR26="","",'GREEN SHEET'!AR26)</f>
        <v/>
      </c>
      <c r="O27" s="52" t="str">
        <f>IF('GREEN SHEET'!AT26="","",'GREEN SHEET'!AT26)</f>
        <v/>
      </c>
      <c r="P27" s="53" t="str">
        <f>IF('GREEN SHEET'!AU26="","",'GREEN SHEET'!AU26)</f>
        <v/>
      </c>
    </row>
    <row r="28" spans="1:16" s="5" customFormat="1" ht="17.399999999999999" x14ac:dyDescent="0.3">
      <c r="A28" s="44"/>
      <c r="B28" s="55">
        <v>21</v>
      </c>
      <c r="C28" s="56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1" t="str">
        <f>IF('GREEN SHEET'!AJ27="","",'GREEN SHEET'!AJ27)</f>
        <v/>
      </c>
      <c r="N28" s="52" t="str">
        <f>IF('GREEN SHEET'!AR27="","",'GREEN SHEET'!AR27)</f>
        <v/>
      </c>
      <c r="O28" s="52" t="str">
        <f>IF('GREEN SHEET'!AT27="","",'GREEN SHEET'!AT27)</f>
        <v/>
      </c>
      <c r="P28" s="53" t="str">
        <f>IF('GREEN SHEET'!AU27="","",'GREEN SHEET'!AU27)</f>
        <v/>
      </c>
    </row>
    <row r="29" spans="1:16" s="5" customFormat="1" ht="17.399999999999999" x14ac:dyDescent="0.3">
      <c r="A29" s="44"/>
      <c r="B29" s="55">
        <v>22</v>
      </c>
      <c r="C29" s="56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1" t="str">
        <f>IF('GREEN SHEET'!AJ28="","",'GREEN SHEET'!AJ28)</f>
        <v/>
      </c>
      <c r="N29" s="52" t="str">
        <f>IF('GREEN SHEET'!AR28="","",'GREEN SHEET'!AR28)</f>
        <v/>
      </c>
      <c r="O29" s="52" t="str">
        <f>IF('GREEN SHEET'!AT28="","",'GREEN SHEET'!AT28)</f>
        <v/>
      </c>
      <c r="P29" s="53" t="str">
        <f>IF('GREEN SHEET'!AU28="","",'GREEN SHEET'!AU28)</f>
        <v/>
      </c>
    </row>
    <row r="30" spans="1:16" s="5" customFormat="1" ht="17.399999999999999" x14ac:dyDescent="0.3">
      <c r="A30" s="44"/>
      <c r="B30" s="55">
        <v>23</v>
      </c>
      <c r="C30" s="56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1" t="str">
        <f>IF('GREEN SHEET'!AJ29="","",'GREEN SHEET'!AJ29)</f>
        <v/>
      </c>
      <c r="N30" s="52" t="str">
        <f>IF('GREEN SHEET'!AR29="","",'GREEN SHEET'!AR29)</f>
        <v/>
      </c>
      <c r="O30" s="52" t="str">
        <f>IF('GREEN SHEET'!AT29="","",'GREEN SHEET'!AT29)</f>
        <v/>
      </c>
      <c r="P30" s="53" t="str">
        <f>IF('GREEN SHEET'!AU29="","",'GREEN SHEET'!AU29)</f>
        <v/>
      </c>
    </row>
    <row r="31" spans="1:16" s="5" customFormat="1" ht="17.399999999999999" x14ac:dyDescent="0.3">
      <c r="A31" s="44"/>
      <c r="B31" s="55">
        <v>24</v>
      </c>
      <c r="C31" s="56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1" t="str">
        <f>IF('GREEN SHEET'!AJ30="","",'GREEN SHEET'!AJ30)</f>
        <v/>
      </c>
      <c r="N31" s="52" t="str">
        <f>IF('GREEN SHEET'!AR30="","",'GREEN SHEET'!AR30)</f>
        <v/>
      </c>
      <c r="O31" s="52" t="str">
        <f>IF('GREEN SHEET'!AT30="","",'GREEN SHEET'!AT30)</f>
        <v/>
      </c>
      <c r="P31" s="53" t="str">
        <f>IF('GREEN SHEET'!AU30="","",'GREEN SHEET'!AU30)</f>
        <v/>
      </c>
    </row>
    <row r="32" spans="1:16" s="5" customFormat="1" ht="17.399999999999999" x14ac:dyDescent="0.3">
      <c r="A32" s="44"/>
      <c r="B32" s="55">
        <v>25</v>
      </c>
      <c r="C32" s="56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1" t="str">
        <f>IF('GREEN SHEET'!AJ31="","",'GREEN SHEET'!AJ31)</f>
        <v/>
      </c>
      <c r="N32" s="52" t="str">
        <f>IF('GREEN SHEET'!AR31="","",'GREEN SHEET'!AR31)</f>
        <v/>
      </c>
      <c r="O32" s="52" t="str">
        <f>IF('GREEN SHEET'!AT31="","",'GREEN SHEET'!AT31)</f>
        <v/>
      </c>
      <c r="P32" s="53" t="str">
        <f>IF('GREEN SHEET'!AU31="","",'GREEN SHEET'!AU31)</f>
        <v/>
      </c>
    </row>
    <row r="33" spans="1:16" s="5" customFormat="1" ht="17.399999999999999" x14ac:dyDescent="0.3">
      <c r="A33" s="44"/>
      <c r="B33" s="55">
        <v>26</v>
      </c>
      <c r="C33" s="56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1" t="str">
        <f>IF('GREEN SHEET'!AJ32="","",'GREEN SHEET'!AJ32)</f>
        <v/>
      </c>
      <c r="N33" s="52" t="str">
        <f>IF('GREEN SHEET'!AR32="","",'GREEN SHEET'!AR32)</f>
        <v/>
      </c>
      <c r="O33" s="52" t="str">
        <f>IF('GREEN SHEET'!AT32="","",'GREEN SHEET'!AT32)</f>
        <v/>
      </c>
      <c r="P33" s="53" t="str">
        <f>IF('GREEN SHEET'!AU32="","",'GREEN SHEET'!AU32)</f>
        <v/>
      </c>
    </row>
    <row r="34" spans="1:16" s="5" customFormat="1" ht="17.399999999999999" x14ac:dyDescent="0.3">
      <c r="A34" s="44"/>
      <c r="B34" s="55">
        <v>27</v>
      </c>
      <c r="C34" s="56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1" t="str">
        <f>IF('GREEN SHEET'!AJ33="","",'GREEN SHEET'!AJ33)</f>
        <v/>
      </c>
      <c r="N34" s="52" t="str">
        <f>IF('GREEN SHEET'!AR33="","",'GREEN SHEET'!AR33)</f>
        <v/>
      </c>
      <c r="O34" s="52" t="str">
        <f>IF('GREEN SHEET'!AT33="","",'GREEN SHEET'!AT33)</f>
        <v/>
      </c>
      <c r="P34" s="53" t="str">
        <f>IF('GREEN SHEET'!AU33="","",'GREEN SHEET'!AU33)</f>
        <v/>
      </c>
    </row>
    <row r="35" spans="1:16" s="5" customFormat="1" ht="17.399999999999999" x14ac:dyDescent="0.3">
      <c r="A35" s="44"/>
      <c r="B35" s="55">
        <v>28</v>
      </c>
      <c r="C35" s="56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1" t="str">
        <f>IF('GREEN SHEET'!AJ34="","",'GREEN SHEET'!AJ34)</f>
        <v/>
      </c>
      <c r="N35" s="52" t="str">
        <f>IF('GREEN SHEET'!AR34="","",'GREEN SHEET'!AR34)</f>
        <v/>
      </c>
      <c r="O35" s="52" t="str">
        <f>IF('GREEN SHEET'!AT34="","",'GREEN SHEET'!AT34)</f>
        <v/>
      </c>
      <c r="P35" s="53" t="str">
        <f>IF('GREEN SHEET'!AU34="","",'GREEN SHEET'!AU34)</f>
        <v/>
      </c>
    </row>
    <row r="36" spans="1:16" s="5" customFormat="1" ht="17.399999999999999" x14ac:dyDescent="0.3">
      <c r="A36" s="44"/>
      <c r="B36" s="55">
        <v>29</v>
      </c>
      <c r="C36" s="56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1" t="str">
        <f>IF('GREEN SHEET'!AJ35="","",'GREEN SHEET'!AJ35)</f>
        <v/>
      </c>
      <c r="N36" s="52" t="str">
        <f>IF('GREEN SHEET'!AR35="","",'GREEN SHEET'!AR35)</f>
        <v/>
      </c>
      <c r="O36" s="52" t="str">
        <f>IF('GREEN SHEET'!AT35="","",'GREEN SHEET'!AT35)</f>
        <v/>
      </c>
      <c r="P36" s="53" t="str">
        <f>IF('GREEN SHEET'!AU35="","",'GREEN SHEET'!AU35)</f>
        <v/>
      </c>
    </row>
    <row r="37" spans="1:16" s="5" customFormat="1" ht="17.399999999999999" x14ac:dyDescent="0.3">
      <c r="A37" s="44"/>
      <c r="B37" s="55">
        <v>30</v>
      </c>
      <c r="C37" s="56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1" t="str">
        <f>IF('GREEN SHEET'!AJ36="","",'GREEN SHEET'!AJ36)</f>
        <v/>
      </c>
      <c r="N37" s="52" t="str">
        <f>IF('GREEN SHEET'!AR36="","",'GREEN SHEET'!AR36)</f>
        <v/>
      </c>
      <c r="O37" s="52" t="str">
        <f>IF('GREEN SHEET'!AT36="","",'GREEN SHEET'!AT36)</f>
        <v/>
      </c>
      <c r="P37" s="53" t="str">
        <f>IF('GREEN SHEET'!AU36="","",'GREEN SHEET'!AU36)</f>
        <v/>
      </c>
    </row>
    <row r="38" spans="1:16" s="5" customFormat="1" ht="17.399999999999999" x14ac:dyDescent="0.3">
      <c r="A38" s="44"/>
      <c r="B38" s="55">
        <v>31</v>
      </c>
      <c r="C38" s="56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1" t="str">
        <f>IF('GREEN SHEET'!AJ37="","",'GREEN SHEET'!AJ37)</f>
        <v/>
      </c>
      <c r="N38" s="52" t="str">
        <f>IF('GREEN SHEET'!AR37="","",'GREEN SHEET'!AR37)</f>
        <v/>
      </c>
      <c r="O38" s="52" t="str">
        <f>IF('GREEN SHEET'!AT37="","",'GREEN SHEET'!AT37)</f>
        <v/>
      </c>
      <c r="P38" s="53" t="str">
        <f>IF('GREEN SHEET'!AU37="","",'GREEN SHEET'!AU37)</f>
        <v/>
      </c>
    </row>
    <row r="39" spans="1:16" s="5" customFormat="1" ht="17.399999999999999" x14ac:dyDescent="0.3">
      <c r="A39" s="44"/>
      <c r="B39" s="55">
        <v>32</v>
      </c>
      <c r="C39" s="56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1" t="str">
        <f>IF('GREEN SHEET'!AJ38="","",'GREEN SHEET'!AJ38)</f>
        <v/>
      </c>
      <c r="N39" s="52" t="str">
        <f>IF('GREEN SHEET'!AR38="","",'GREEN SHEET'!AR38)</f>
        <v/>
      </c>
      <c r="O39" s="52" t="str">
        <f>IF('GREEN SHEET'!AT38="","",'GREEN SHEET'!AT38)</f>
        <v/>
      </c>
      <c r="P39" s="53" t="str">
        <f>IF('GREEN SHEET'!AU38="","",'GREEN SHEET'!AU38)</f>
        <v/>
      </c>
    </row>
    <row r="40" spans="1:16" s="5" customFormat="1" ht="17.399999999999999" x14ac:dyDescent="0.3">
      <c r="A40" s="44"/>
      <c r="B40" s="55">
        <v>33</v>
      </c>
      <c r="C40" s="56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1" t="str">
        <f>IF('GREEN SHEET'!AJ39="","",'GREEN SHEET'!AJ39)</f>
        <v/>
      </c>
      <c r="N40" s="52" t="str">
        <f>IF('GREEN SHEET'!AR39="","",'GREEN SHEET'!AR39)</f>
        <v/>
      </c>
      <c r="O40" s="52" t="str">
        <f>IF('GREEN SHEET'!AT39="","",'GREEN SHEET'!AT39)</f>
        <v/>
      </c>
      <c r="P40" s="53" t="str">
        <f>IF('GREEN SHEET'!AU39="","",'GREEN SHEET'!AU39)</f>
        <v/>
      </c>
    </row>
    <row r="41" spans="1:16" s="5" customFormat="1" ht="17.399999999999999" x14ac:dyDescent="0.3">
      <c r="A41" s="44"/>
      <c r="B41" s="55">
        <v>34</v>
      </c>
      <c r="C41" s="56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1" t="str">
        <f>IF('GREEN SHEET'!AJ40="","",'GREEN SHEET'!AJ40)</f>
        <v/>
      </c>
      <c r="N41" s="52" t="str">
        <f>IF('GREEN SHEET'!AR40="","",'GREEN SHEET'!AR40)</f>
        <v/>
      </c>
      <c r="O41" s="52" t="str">
        <f>IF('GREEN SHEET'!AT40="","",'GREEN SHEET'!AT40)</f>
        <v/>
      </c>
      <c r="P41" s="53" t="str">
        <f>IF('GREEN SHEET'!AU40="","",'GREEN SHEET'!AU40)</f>
        <v/>
      </c>
    </row>
    <row r="42" spans="1:16" s="5" customFormat="1" ht="17.399999999999999" x14ac:dyDescent="0.3">
      <c r="A42" s="44"/>
      <c r="B42" s="55">
        <v>35</v>
      </c>
      <c r="C42" s="56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1" t="str">
        <f>IF('GREEN SHEET'!AJ41="","",'GREEN SHEET'!AJ41)</f>
        <v/>
      </c>
      <c r="N42" s="52" t="str">
        <f>IF('GREEN SHEET'!AR41="","",'GREEN SHEET'!AR41)</f>
        <v/>
      </c>
      <c r="O42" s="52" t="str">
        <f>IF('GREEN SHEET'!AT41="","",'GREEN SHEET'!AT41)</f>
        <v/>
      </c>
      <c r="P42" s="53" t="str">
        <f>IF('GREEN SHEET'!AU41="","",'GREEN SHEET'!AU41)</f>
        <v/>
      </c>
    </row>
    <row r="43" spans="1:16" s="5" customFormat="1" ht="17.399999999999999" x14ac:dyDescent="0.3">
      <c r="A43" s="44"/>
      <c r="B43" s="55">
        <v>36</v>
      </c>
      <c r="C43" s="56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1" t="str">
        <f>IF('GREEN SHEET'!AJ42="","",'GREEN SHEET'!AJ42)</f>
        <v/>
      </c>
      <c r="N43" s="52" t="str">
        <f>IF('GREEN SHEET'!AR42="","",'GREEN SHEET'!AR42)</f>
        <v/>
      </c>
      <c r="O43" s="52" t="str">
        <f>IF('GREEN SHEET'!AT42="","",'GREEN SHEET'!AT42)</f>
        <v/>
      </c>
      <c r="P43" s="53" t="str">
        <f>IF('GREEN SHEET'!AU42="","",'GREEN SHEET'!AU42)</f>
        <v/>
      </c>
    </row>
    <row r="44" spans="1:16" s="5" customFormat="1" ht="17.399999999999999" x14ac:dyDescent="0.3">
      <c r="A44" s="44"/>
      <c r="B44" s="55">
        <v>37</v>
      </c>
      <c r="C44" s="56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1" t="str">
        <f>IF('GREEN SHEET'!AJ43="","",'GREEN SHEET'!AJ43)</f>
        <v/>
      </c>
      <c r="N44" s="52" t="str">
        <f>IF('GREEN SHEET'!AR43="","",'GREEN SHEET'!AR43)</f>
        <v/>
      </c>
      <c r="O44" s="52" t="str">
        <f>IF('GREEN SHEET'!AT43="","",'GREEN SHEET'!AT43)</f>
        <v/>
      </c>
      <c r="P44" s="53" t="str">
        <f>IF('GREEN SHEET'!AU43="","",'GREEN SHEET'!AU43)</f>
        <v/>
      </c>
    </row>
    <row r="45" spans="1:16" s="5" customFormat="1" ht="17.399999999999999" x14ac:dyDescent="0.3">
      <c r="A45" s="44"/>
      <c r="B45" s="55">
        <v>38</v>
      </c>
      <c r="C45" s="56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1" t="str">
        <f>IF('GREEN SHEET'!AJ44="","",'GREEN SHEET'!AJ44)</f>
        <v/>
      </c>
      <c r="N45" s="52" t="str">
        <f>IF('GREEN SHEET'!AR44="","",'GREEN SHEET'!AR44)</f>
        <v/>
      </c>
      <c r="O45" s="52" t="str">
        <f>IF('GREEN SHEET'!AT44="","",'GREEN SHEET'!AT44)</f>
        <v/>
      </c>
      <c r="P45" s="53" t="str">
        <f>IF('GREEN SHEET'!AU44="","",'GREEN SHEET'!AU44)</f>
        <v/>
      </c>
    </row>
    <row r="46" spans="1:16" s="5" customFormat="1" ht="17.399999999999999" x14ac:dyDescent="0.3">
      <c r="A46" s="44"/>
      <c r="B46" s="55">
        <v>39</v>
      </c>
      <c r="C46" s="56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1" t="str">
        <f>IF('GREEN SHEET'!AJ45="","",'GREEN SHEET'!AJ45)</f>
        <v/>
      </c>
      <c r="N46" s="52" t="str">
        <f>IF('GREEN SHEET'!AR45="","",'GREEN SHEET'!AR45)</f>
        <v/>
      </c>
      <c r="O46" s="52" t="str">
        <f>IF('GREEN SHEET'!AT45="","",'GREEN SHEET'!AT45)</f>
        <v/>
      </c>
      <c r="P46" s="53" t="str">
        <f>IF('GREEN SHEET'!AU45="","",'GREEN SHEET'!AU45)</f>
        <v/>
      </c>
    </row>
    <row r="47" spans="1:16" s="5" customFormat="1" ht="17.399999999999999" x14ac:dyDescent="0.3">
      <c r="A47" s="44"/>
      <c r="B47" s="55">
        <v>40</v>
      </c>
      <c r="C47" s="56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1" t="str">
        <f>IF('GREEN SHEET'!AJ46="","",'GREEN SHEET'!AJ46)</f>
        <v/>
      </c>
      <c r="N47" s="52" t="str">
        <f>IF('GREEN SHEET'!AR46="","",'GREEN SHEET'!AR46)</f>
        <v/>
      </c>
      <c r="O47" s="52" t="str">
        <f>IF('GREEN SHEET'!AT46="","",'GREEN SHEET'!AT46)</f>
        <v/>
      </c>
      <c r="P47" s="53" t="str">
        <f>IF('GREEN SHEET'!AU46="","",'GREEN SHEET'!AU46)</f>
        <v/>
      </c>
    </row>
    <row r="48" spans="1:16" s="5" customFormat="1" ht="17.399999999999999" x14ac:dyDescent="0.3">
      <c r="A48" s="44"/>
      <c r="B48" s="55">
        <v>41</v>
      </c>
      <c r="C48" s="56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1" t="str">
        <f>IF('GREEN SHEET'!AJ47="","",'GREEN SHEET'!AJ47)</f>
        <v/>
      </c>
      <c r="N48" s="52" t="str">
        <f>IF('GREEN SHEET'!AR47="","",'GREEN SHEET'!AR47)</f>
        <v/>
      </c>
      <c r="O48" s="52" t="str">
        <f>IF('GREEN SHEET'!AT47="","",'GREEN SHEET'!AT47)</f>
        <v/>
      </c>
      <c r="P48" s="53" t="str">
        <f>IF('GREEN SHEET'!AU47="","",'GREEN SHEET'!AU47)</f>
        <v/>
      </c>
    </row>
    <row r="49" spans="1:16" s="5" customFormat="1" ht="17.399999999999999" x14ac:dyDescent="0.3">
      <c r="A49" s="44"/>
      <c r="B49" s="55">
        <v>42</v>
      </c>
      <c r="C49" s="56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1" t="str">
        <f>IF('GREEN SHEET'!AJ48="","",'GREEN SHEET'!AJ48)</f>
        <v/>
      </c>
      <c r="N49" s="52" t="str">
        <f>IF('GREEN SHEET'!AR48="","",'GREEN SHEET'!AR48)</f>
        <v/>
      </c>
      <c r="O49" s="52" t="str">
        <f>IF('GREEN SHEET'!AT48="","",'GREEN SHEET'!AT48)</f>
        <v/>
      </c>
      <c r="P49" s="53" t="str">
        <f>IF('GREEN SHEET'!AU48="","",'GREEN SHEET'!AU48)</f>
        <v/>
      </c>
    </row>
    <row r="50" spans="1:16" s="5" customFormat="1" ht="17.399999999999999" x14ac:dyDescent="0.3">
      <c r="A50" s="44"/>
      <c r="B50" s="55">
        <v>43</v>
      </c>
      <c r="C50" s="56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1" t="str">
        <f>IF('GREEN SHEET'!AJ49="","",'GREEN SHEET'!AJ49)</f>
        <v/>
      </c>
      <c r="N50" s="52" t="str">
        <f>IF('GREEN SHEET'!AR49="","",'GREEN SHEET'!AR49)</f>
        <v/>
      </c>
      <c r="O50" s="52" t="str">
        <f>IF('GREEN SHEET'!AT49="","",'GREEN SHEET'!AT49)</f>
        <v/>
      </c>
      <c r="P50" s="53" t="str">
        <f>IF('GREEN SHEET'!AU49="","",'GREEN SHEET'!AU49)</f>
        <v/>
      </c>
    </row>
    <row r="51" spans="1:16" s="5" customFormat="1" ht="17.399999999999999" x14ac:dyDescent="0.3">
      <c r="A51" s="44"/>
      <c r="B51" s="55">
        <v>44</v>
      </c>
      <c r="C51" s="56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1" t="str">
        <f>IF('GREEN SHEET'!AJ50="","",'GREEN SHEET'!AJ50)</f>
        <v/>
      </c>
      <c r="N51" s="52" t="str">
        <f>IF('GREEN SHEET'!AR50="","",'GREEN SHEET'!AR50)</f>
        <v/>
      </c>
      <c r="O51" s="52" t="str">
        <f>IF('GREEN SHEET'!AT50="","",'GREEN SHEET'!AT50)</f>
        <v/>
      </c>
      <c r="P51" s="53" t="str">
        <f>IF('GREEN SHEET'!AU50="","",'GREEN SHEET'!AU50)</f>
        <v/>
      </c>
    </row>
    <row r="52" spans="1:16" s="5" customFormat="1" ht="18" thickBot="1" x14ac:dyDescent="0.35">
      <c r="A52" s="44"/>
      <c r="B52" s="61">
        <v>45</v>
      </c>
      <c r="C52" s="62" t="str">
        <f>IF(DATA!E49="","",DATA!E49)</f>
        <v/>
      </c>
      <c r="D52" s="63" t="str">
        <f>IF(DATA!C49="","",DATA!C49)</f>
        <v/>
      </c>
      <c r="E52" s="64"/>
      <c r="F52" s="65"/>
      <c r="G52" s="65"/>
      <c r="H52" s="66"/>
      <c r="I52" s="64"/>
      <c r="J52" s="65"/>
      <c r="K52" s="65"/>
      <c r="L52" s="66"/>
      <c r="M52" s="51" t="str">
        <f>IF('GREEN SHEET'!AJ51="","",'GREEN SHEET'!AJ51)</f>
        <v/>
      </c>
      <c r="N52" s="52" t="str">
        <f>IF('GREEN SHEET'!AR51="","",'GREEN SHEET'!AR51)</f>
        <v/>
      </c>
      <c r="O52" s="52" t="str">
        <f>IF('GREEN SHEET'!AT51="","",'GREEN SHEET'!AT51)</f>
        <v/>
      </c>
      <c r="P52" s="53" t="str">
        <f>IF('GREEN SHEET'!AU51="","",'GREEN SHEET'!AU51)</f>
        <v/>
      </c>
    </row>
    <row r="53" spans="1:16" s="5" customFormat="1" ht="10.5" customHeight="1" x14ac:dyDescent="0.35"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</sheetData>
  <sheetProtection algorithmName="SHA-512" hashValue="rNo3eJaGm16ZZ2ZVg3KfZBKMxTldlKNoz7v+hkUI+6YM+rUQR0XlRiKOi9BgD3OAjA0LvJkysM1pZW0OVwjNbw==" saltValue="uMyVxo+EXPkBZrwHeLk7BA==" spinCount="100000" sheet="1" objects="1" scenarios="1" selectLockedCells="1"/>
  <mergeCells count="10">
    <mergeCell ref="O5:P5"/>
    <mergeCell ref="I5:L5"/>
    <mergeCell ref="G4:L4"/>
    <mergeCell ref="B2:P2"/>
    <mergeCell ref="B7:D7"/>
    <mergeCell ref="B5:B6"/>
    <mergeCell ref="C5:C6"/>
    <mergeCell ref="D5:D6"/>
    <mergeCell ref="E5:H5"/>
    <mergeCell ref="B3:P3"/>
  </mergeCells>
  <dataValidations disablePrompts="1"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45" right="0.28999999999999998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53"/>
  <sheetViews>
    <sheetView workbookViewId="0">
      <selection activeCell="E7" sqref="E7"/>
    </sheetView>
  </sheetViews>
  <sheetFormatPr defaultColWidth="0" defaultRowHeight="14.4" zeroHeight="1" x14ac:dyDescent="0.3"/>
  <cols>
    <col min="1" max="1" width="1.5546875" style="1" customWidth="1"/>
    <col min="2" max="2" width="9.109375" style="1" customWidth="1"/>
    <col min="3" max="3" width="35.109375" style="1" customWidth="1"/>
    <col min="4" max="4" width="7.88671875" style="1" customWidth="1"/>
    <col min="5" max="5" width="6.5546875" style="1" customWidth="1"/>
    <col min="6" max="6" width="11" style="1" customWidth="1"/>
    <col min="7" max="7" width="6" style="1" customWidth="1"/>
    <col min="8" max="8" width="9.88671875" style="1" customWidth="1"/>
    <col min="9" max="9" width="6" style="1" customWidth="1"/>
    <col min="10" max="10" width="10.6640625" style="1" customWidth="1"/>
    <col min="11" max="11" width="6.109375" style="1" customWidth="1"/>
    <col min="12" max="12" width="9.77734375" style="1" customWidth="1"/>
    <col min="13" max="13" width="9.5546875" style="1" customWidth="1"/>
    <col min="14" max="14" width="9.6640625" style="1" customWidth="1"/>
    <col min="15" max="15" width="6.6640625" style="1" customWidth="1"/>
    <col min="16" max="16" width="6.5546875" style="1" customWidth="1"/>
    <col min="17" max="17" width="1.44140625" style="1" customWidth="1"/>
    <col min="18" max="16384" width="9.109375" style="1" hidden="1"/>
  </cols>
  <sheetData>
    <row r="1" spans="1:17" ht="6.75" customHeight="1" x14ac:dyDescent="0.3">
      <c r="A1" s="72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5"/>
    </row>
    <row r="2" spans="1:17" ht="17.399999999999999" x14ac:dyDescent="0.3">
      <c r="A2" s="44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5"/>
    </row>
    <row r="3" spans="1:17" ht="17.399999999999999" x14ac:dyDescent="0.3">
      <c r="A3" s="44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5"/>
    </row>
    <row r="4" spans="1:17" ht="21" thickBot="1" x14ac:dyDescent="0.4">
      <c r="A4" s="44"/>
      <c r="B4" s="71"/>
      <c r="C4" s="73" t="s">
        <v>126</v>
      </c>
      <c r="D4" s="67" t="str">
        <f>DASHBOARD!B8&amp;DASHBOARD!C8</f>
        <v>1A</v>
      </c>
      <c r="E4" s="71"/>
      <c r="F4" s="71"/>
      <c r="G4" s="71"/>
      <c r="H4" s="74" t="s">
        <v>121</v>
      </c>
      <c r="I4" s="74"/>
      <c r="J4" s="74"/>
      <c r="K4" s="74"/>
      <c r="L4" s="74"/>
      <c r="M4" s="73"/>
      <c r="N4" s="73"/>
      <c r="O4" s="73"/>
      <c r="P4" s="73"/>
      <c r="Q4" s="5"/>
    </row>
    <row r="5" spans="1:17" ht="26.25" customHeight="1" x14ac:dyDescent="0.3">
      <c r="A5" s="44"/>
      <c r="B5" s="411" t="s">
        <v>4</v>
      </c>
      <c r="C5" s="409" t="s">
        <v>7</v>
      </c>
      <c r="D5" s="410" t="s">
        <v>21</v>
      </c>
      <c r="E5" s="411" t="s">
        <v>22</v>
      </c>
      <c r="F5" s="409"/>
      <c r="G5" s="409"/>
      <c r="H5" s="410"/>
      <c r="I5" s="411" t="s">
        <v>23</v>
      </c>
      <c r="J5" s="409"/>
      <c r="K5" s="409"/>
      <c r="L5" s="410"/>
      <c r="M5" s="45" t="s">
        <v>22</v>
      </c>
      <c r="N5" s="46" t="s">
        <v>23</v>
      </c>
      <c r="O5" s="409" t="s">
        <v>139</v>
      </c>
      <c r="P5" s="410"/>
      <c r="Q5" s="5"/>
    </row>
    <row r="6" spans="1:17" ht="43.8" x14ac:dyDescent="0.3">
      <c r="A6" s="44"/>
      <c r="B6" s="415"/>
      <c r="C6" s="416"/>
      <c r="D6" s="417"/>
      <c r="E6" s="47" t="s">
        <v>24</v>
      </c>
      <c r="F6" s="48" t="s">
        <v>262</v>
      </c>
      <c r="G6" s="48" t="s">
        <v>25</v>
      </c>
      <c r="H6" s="49" t="s">
        <v>26</v>
      </c>
      <c r="I6" s="47" t="s">
        <v>127</v>
      </c>
      <c r="J6" s="48" t="s">
        <v>263</v>
      </c>
      <c r="K6" s="48" t="s">
        <v>25</v>
      </c>
      <c r="L6" s="49" t="s">
        <v>26</v>
      </c>
      <c r="M6" s="47" t="s">
        <v>138</v>
      </c>
      <c r="N6" s="48" t="s">
        <v>138</v>
      </c>
      <c r="O6" s="48" t="s">
        <v>97</v>
      </c>
      <c r="P6" s="50" t="s">
        <v>137</v>
      </c>
      <c r="Q6" s="5"/>
    </row>
    <row r="7" spans="1:17" s="6" customFormat="1" ht="17.399999999999999" x14ac:dyDescent="0.3">
      <c r="A7" s="44"/>
      <c r="B7" s="420" t="s">
        <v>27</v>
      </c>
      <c r="C7" s="421"/>
      <c r="D7" s="422"/>
      <c r="E7" s="279">
        <v>10</v>
      </c>
      <c r="F7" s="280">
        <v>80</v>
      </c>
      <c r="G7" s="280">
        <v>5</v>
      </c>
      <c r="H7" s="281">
        <v>5</v>
      </c>
      <c r="I7" s="279">
        <v>10</v>
      </c>
      <c r="J7" s="280">
        <v>80</v>
      </c>
      <c r="K7" s="280">
        <v>5</v>
      </c>
      <c r="L7" s="281">
        <v>5</v>
      </c>
      <c r="M7" s="51">
        <f>IF('GREEN SHEET'!BB6="","",'GREEN SHEET'!BB6)</f>
        <v>100</v>
      </c>
      <c r="N7" s="52">
        <f>IF('GREEN SHEET'!BJ6="","",'GREEN SHEET'!BJ6)</f>
        <v>100</v>
      </c>
      <c r="O7" s="52">
        <f>IF('GREEN SHEET'!BL6="","",'GREEN SHEET'!BL6)</f>
        <v>200</v>
      </c>
      <c r="P7" s="53" t="str">
        <f>IF('GREEN SHEET'!BM6="","",'GREEN SHEET'!BM6)</f>
        <v>A1</v>
      </c>
      <c r="Q7" s="5"/>
    </row>
    <row r="8" spans="1:17" s="6" customFormat="1" ht="17.399999999999999" x14ac:dyDescent="0.3">
      <c r="A8" s="44"/>
      <c r="B8" s="75">
        <v>1</v>
      </c>
      <c r="C8" s="76" t="str">
        <f>IF(DATA!E5="","",DATA!E5)</f>
        <v>ANANT KUMAR REGAR</v>
      </c>
      <c r="D8" s="77">
        <f>IF(DATA!C5="","",DATA!C5)</f>
        <v>101</v>
      </c>
      <c r="E8" s="58">
        <v>9</v>
      </c>
      <c r="F8" s="59">
        <v>59</v>
      </c>
      <c r="G8" s="59">
        <v>5</v>
      </c>
      <c r="H8" s="60">
        <v>5</v>
      </c>
      <c r="I8" s="58">
        <v>9</v>
      </c>
      <c r="J8" s="59">
        <v>34</v>
      </c>
      <c r="K8" s="59">
        <v>5</v>
      </c>
      <c r="L8" s="60">
        <v>5</v>
      </c>
      <c r="M8" s="51">
        <f>IF('GREEN SHEET'!BB7="","",'GREEN SHEET'!BB7)</f>
        <v>78</v>
      </c>
      <c r="N8" s="52">
        <f>IF('GREEN SHEET'!BJ7="","",'GREEN SHEET'!BJ7)</f>
        <v>53</v>
      </c>
      <c r="O8" s="52">
        <f>IF('GREEN SHEET'!BL7="","",'GREEN SHEET'!BL7)</f>
        <v>131</v>
      </c>
      <c r="P8" s="53" t="str">
        <f>IF('GREEN SHEET'!BM7="","",'GREEN SHEET'!BM7)</f>
        <v>B2</v>
      </c>
      <c r="Q8" s="5"/>
    </row>
    <row r="9" spans="1:17" s="6" customFormat="1" ht="17.399999999999999" x14ac:dyDescent="0.3">
      <c r="A9" s="44"/>
      <c r="B9" s="75">
        <v>2</v>
      </c>
      <c r="C9" s="76" t="str">
        <f>IF(DATA!E6="","",DATA!E6)</f>
        <v>ANAS HUSSAIN MANSURI</v>
      </c>
      <c r="D9" s="77">
        <f>IF(DATA!C6="","",DATA!C6)</f>
        <v>102</v>
      </c>
      <c r="E9" s="58">
        <v>7</v>
      </c>
      <c r="F9" s="59">
        <v>47</v>
      </c>
      <c r="G9" s="59">
        <v>5</v>
      </c>
      <c r="H9" s="60">
        <v>5</v>
      </c>
      <c r="I9" s="58">
        <v>3</v>
      </c>
      <c r="J9" s="59">
        <v>29</v>
      </c>
      <c r="K9" s="59">
        <v>5</v>
      </c>
      <c r="L9" s="60">
        <v>5</v>
      </c>
      <c r="M9" s="51">
        <f>IF('GREEN SHEET'!BB8="","",'GREEN SHEET'!BB8)</f>
        <v>64</v>
      </c>
      <c r="N9" s="52">
        <f>IF('GREEN SHEET'!BJ8="","",'GREEN SHEET'!BJ8)</f>
        <v>42</v>
      </c>
      <c r="O9" s="52">
        <f>IF('GREEN SHEET'!BL8="","",'GREEN SHEET'!BL8)</f>
        <v>106</v>
      </c>
      <c r="P9" s="53" t="str">
        <f>IF('GREEN SHEET'!BM8="","",'GREEN SHEET'!BM8)</f>
        <v>C1</v>
      </c>
      <c r="Q9" s="5"/>
    </row>
    <row r="10" spans="1:17" s="6" customFormat="1" ht="17.399999999999999" x14ac:dyDescent="0.3">
      <c r="A10" s="44"/>
      <c r="B10" s="75">
        <v>3</v>
      </c>
      <c r="C10" s="76" t="str">
        <f>IF(DATA!E7="","",DATA!E7)</f>
        <v>ASHISH BALAI</v>
      </c>
      <c r="D10" s="77">
        <f>IF(DATA!C7="","",DATA!C7)</f>
        <v>103</v>
      </c>
      <c r="E10" s="58">
        <v>5</v>
      </c>
      <c r="F10" s="59">
        <v>50</v>
      </c>
      <c r="G10" s="59">
        <v>5</v>
      </c>
      <c r="H10" s="60">
        <v>5</v>
      </c>
      <c r="I10" s="58">
        <v>1</v>
      </c>
      <c r="J10" s="59">
        <v>35</v>
      </c>
      <c r="K10" s="59">
        <v>5</v>
      </c>
      <c r="L10" s="60">
        <v>5</v>
      </c>
      <c r="M10" s="51">
        <f>IF('GREEN SHEET'!BB9="","",'GREEN SHEET'!BB9)</f>
        <v>65</v>
      </c>
      <c r="N10" s="52">
        <f>IF('GREEN SHEET'!BJ9="","",'GREEN SHEET'!BJ9)</f>
        <v>46</v>
      </c>
      <c r="O10" s="52">
        <f>IF('GREEN SHEET'!BL9="","",'GREEN SHEET'!BL9)</f>
        <v>111</v>
      </c>
      <c r="P10" s="53" t="str">
        <f>IF('GREEN SHEET'!BM9="","",'GREEN SHEET'!BM9)</f>
        <v>C1</v>
      </c>
      <c r="Q10" s="5"/>
    </row>
    <row r="11" spans="1:17" s="6" customFormat="1" ht="17.399999999999999" x14ac:dyDescent="0.3">
      <c r="A11" s="44"/>
      <c r="B11" s="75">
        <v>4</v>
      </c>
      <c r="C11" s="76" t="str">
        <f>IF(DATA!E8="","",DATA!E8)</f>
        <v>ASHISH BALAI</v>
      </c>
      <c r="D11" s="77">
        <f>IF(DATA!C8="","",DATA!C8)</f>
        <v>104</v>
      </c>
      <c r="E11" s="58">
        <v>3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SHEET'!BB10="","",'GREEN SHEET'!BB10)</f>
        <v>49</v>
      </c>
      <c r="N11" s="52">
        <f>IF('GREEN SHEET'!BJ10="","",'GREEN SHEET'!BJ10)</f>
        <v>79</v>
      </c>
      <c r="O11" s="52">
        <f>IF('GREEN SHEET'!BL10="","",'GREEN SHEET'!BL10)</f>
        <v>128</v>
      </c>
      <c r="P11" s="53" t="str">
        <f>IF('GREEN SHEET'!BM10="","",'GREEN SHEET'!BM10)</f>
        <v>B2</v>
      </c>
      <c r="Q11" s="5"/>
    </row>
    <row r="12" spans="1:17" s="6" customFormat="1" ht="17.399999999999999" x14ac:dyDescent="0.3">
      <c r="A12" s="44"/>
      <c r="B12" s="75">
        <v>5</v>
      </c>
      <c r="C12" s="76" t="str">
        <f>IF(DATA!E9="","",DATA!E9)</f>
        <v/>
      </c>
      <c r="D12" s="77" t="str">
        <f>IF(DATA!C9="","",DATA!C9)</f>
        <v/>
      </c>
      <c r="E12" s="78"/>
      <c r="F12" s="79"/>
      <c r="G12" s="79"/>
      <c r="H12" s="80"/>
      <c r="I12" s="81"/>
      <c r="J12" s="79"/>
      <c r="K12" s="79"/>
      <c r="L12" s="80"/>
      <c r="M12" s="51" t="str">
        <f>IF('GREEN SHEET'!BB11="","",'GREEN SHEET'!BB11)</f>
        <v/>
      </c>
      <c r="N12" s="52" t="str">
        <f>IF('GREEN SHEET'!BJ11="","",'GREEN SHEET'!BJ11)</f>
        <v/>
      </c>
      <c r="O12" s="52" t="str">
        <f>IF('GREEN SHEET'!BL11="","",'GREEN SHEET'!BL11)</f>
        <v/>
      </c>
      <c r="P12" s="53" t="str">
        <f>IF('GREEN SHEET'!BM11="","",'GREEN SHEET'!BM11)</f>
        <v/>
      </c>
      <c r="Q12" s="5"/>
    </row>
    <row r="13" spans="1:17" s="6" customFormat="1" ht="17.399999999999999" x14ac:dyDescent="0.3">
      <c r="A13" s="44"/>
      <c r="B13" s="75">
        <v>6</v>
      </c>
      <c r="C13" s="76" t="str">
        <f>IF(DATA!E10="","",DATA!E10)</f>
        <v/>
      </c>
      <c r="D13" s="77" t="str">
        <f>IF(DATA!C10="","",DATA!C10)</f>
        <v/>
      </c>
      <c r="E13" s="78"/>
      <c r="F13" s="79"/>
      <c r="G13" s="79"/>
      <c r="H13" s="80"/>
      <c r="I13" s="81"/>
      <c r="J13" s="79"/>
      <c r="K13" s="79"/>
      <c r="L13" s="80"/>
      <c r="M13" s="51" t="str">
        <f>IF('GREEN SHEET'!BB12="","",'GREEN SHEET'!BB12)</f>
        <v/>
      </c>
      <c r="N13" s="52" t="str">
        <f>IF('GREEN SHEET'!BJ12="","",'GREEN SHEET'!BJ12)</f>
        <v/>
      </c>
      <c r="O13" s="52" t="str">
        <f>IF('GREEN SHEET'!BL12="","",'GREEN SHEET'!BL12)</f>
        <v/>
      </c>
      <c r="P13" s="53" t="str">
        <f>IF('GREEN SHEET'!BM12="","",'GREEN SHEET'!BM12)</f>
        <v/>
      </c>
      <c r="Q13" s="5"/>
    </row>
    <row r="14" spans="1:17" s="6" customFormat="1" ht="17.399999999999999" x14ac:dyDescent="0.3">
      <c r="A14" s="44"/>
      <c r="B14" s="75">
        <v>7</v>
      </c>
      <c r="C14" s="76" t="str">
        <f>IF(DATA!E11="","",DATA!E11)</f>
        <v/>
      </c>
      <c r="D14" s="77" t="str">
        <f>IF(DATA!C11="","",DATA!C11)</f>
        <v/>
      </c>
      <c r="E14" s="78"/>
      <c r="F14" s="79"/>
      <c r="G14" s="79"/>
      <c r="H14" s="80"/>
      <c r="I14" s="81"/>
      <c r="J14" s="79"/>
      <c r="K14" s="79"/>
      <c r="L14" s="80"/>
      <c r="M14" s="51" t="str">
        <f>IF('GREEN SHEET'!BB13="","",'GREEN SHEET'!BB13)</f>
        <v/>
      </c>
      <c r="N14" s="52" t="str">
        <f>IF('GREEN SHEET'!BJ13="","",'GREEN SHEET'!BJ13)</f>
        <v/>
      </c>
      <c r="O14" s="52" t="str">
        <f>IF('GREEN SHEET'!BL13="","",'GREEN SHEET'!BL13)</f>
        <v/>
      </c>
      <c r="P14" s="53" t="str">
        <f>IF('GREEN SHEET'!BM13="","",'GREEN SHEET'!BM13)</f>
        <v/>
      </c>
      <c r="Q14" s="5"/>
    </row>
    <row r="15" spans="1:17" s="6" customFormat="1" ht="17.399999999999999" x14ac:dyDescent="0.3">
      <c r="A15" s="44"/>
      <c r="B15" s="75">
        <v>8</v>
      </c>
      <c r="C15" s="76" t="str">
        <f>IF(DATA!E12="","",DATA!E12)</f>
        <v/>
      </c>
      <c r="D15" s="77" t="str">
        <f>IF(DATA!C12="","",DATA!C12)</f>
        <v/>
      </c>
      <c r="E15" s="78"/>
      <c r="F15" s="79"/>
      <c r="G15" s="79"/>
      <c r="H15" s="80"/>
      <c r="I15" s="81"/>
      <c r="J15" s="79"/>
      <c r="K15" s="79"/>
      <c r="L15" s="80"/>
      <c r="M15" s="51" t="str">
        <f>IF('GREEN SHEET'!BB14="","",'GREEN SHEET'!BB14)</f>
        <v/>
      </c>
      <c r="N15" s="52" t="str">
        <f>IF('GREEN SHEET'!BJ14="","",'GREEN SHEET'!BJ14)</f>
        <v/>
      </c>
      <c r="O15" s="52" t="str">
        <f>IF('GREEN SHEET'!BL14="","",'GREEN SHEET'!BL14)</f>
        <v/>
      </c>
      <c r="P15" s="53" t="str">
        <f>IF('GREEN SHEET'!BM14="","",'GREEN SHEET'!BM14)</f>
        <v/>
      </c>
      <c r="Q15" s="5"/>
    </row>
    <row r="16" spans="1:17" s="6" customFormat="1" ht="17.399999999999999" x14ac:dyDescent="0.3">
      <c r="A16" s="44"/>
      <c r="B16" s="75">
        <v>9</v>
      </c>
      <c r="C16" s="76" t="str">
        <f>IF(DATA!E13="","",DATA!E13)</f>
        <v/>
      </c>
      <c r="D16" s="77" t="str">
        <f>IF(DATA!C13="","",DATA!C13)</f>
        <v/>
      </c>
      <c r="E16" s="78"/>
      <c r="F16" s="79"/>
      <c r="G16" s="79"/>
      <c r="H16" s="80"/>
      <c r="I16" s="81"/>
      <c r="J16" s="79"/>
      <c r="K16" s="79"/>
      <c r="L16" s="80"/>
      <c r="M16" s="51" t="str">
        <f>IF('GREEN SHEET'!BB15="","",'GREEN SHEET'!BB15)</f>
        <v/>
      </c>
      <c r="N16" s="52" t="str">
        <f>IF('GREEN SHEET'!BJ15="","",'GREEN SHEET'!BJ15)</f>
        <v/>
      </c>
      <c r="O16" s="52" t="str">
        <f>IF('GREEN SHEET'!BL15="","",'GREEN SHEET'!BL15)</f>
        <v/>
      </c>
      <c r="P16" s="53" t="str">
        <f>IF('GREEN SHEET'!BM15="","",'GREEN SHEET'!BM15)</f>
        <v/>
      </c>
      <c r="Q16" s="5"/>
    </row>
    <row r="17" spans="1:17" s="6" customFormat="1" ht="17.399999999999999" x14ac:dyDescent="0.3">
      <c r="A17" s="44"/>
      <c r="B17" s="75">
        <v>10</v>
      </c>
      <c r="C17" s="76" t="str">
        <f>IF(DATA!E14="","",DATA!E14)</f>
        <v/>
      </c>
      <c r="D17" s="77" t="str">
        <f>IF(DATA!C14="","",DATA!C14)</f>
        <v/>
      </c>
      <c r="E17" s="78"/>
      <c r="F17" s="79"/>
      <c r="G17" s="79"/>
      <c r="H17" s="80"/>
      <c r="I17" s="81"/>
      <c r="J17" s="79"/>
      <c r="K17" s="79"/>
      <c r="L17" s="80"/>
      <c r="M17" s="51" t="str">
        <f>IF('GREEN SHEET'!BB16="","",'GREEN SHEET'!BB16)</f>
        <v/>
      </c>
      <c r="N17" s="52" t="str">
        <f>IF('GREEN SHEET'!BJ16="","",'GREEN SHEET'!BJ16)</f>
        <v/>
      </c>
      <c r="O17" s="52" t="str">
        <f>IF('GREEN SHEET'!BL16="","",'GREEN SHEET'!BL16)</f>
        <v/>
      </c>
      <c r="P17" s="53" t="str">
        <f>IF('GREEN SHEET'!BM16="","",'GREEN SHEET'!BM16)</f>
        <v/>
      </c>
      <c r="Q17" s="5"/>
    </row>
    <row r="18" spans="1:17" s="6" customFormat="1" ht="17.399999999999999" x14ac:dyDescent="0.3">
      <c r="A18" s="44"/>
      <c r="B18" s="75">
        <v>11</v>
      </c>
      <c r="C18" s="76" t="str">
        <f>IF(DATA!E15="","",DATA!E15)</f>
        <v/>
      </c>
      <c r="D18" s="77" t="str">
        <f>IF(DATA!C15="","",DATA!C15)</f>
        <v/>
      </c>
      <c r="E18" s="78"/>
      <c r="F18" s="79"/>
      <c r="G18" s="79"/>
      <c r="H18" s="80"/>
      <c r="I18" s="81"/>
      <c r="J18" s="79"/>
      <c r="K18" s="79"/>
      <c r="L18" s="80"/>
      <c r="M18" s="51" t="str">
        <f>IF('GREEN SHEET'!BB17="","",'GREEN SHEET'!BB17)</f>
        <v/>
      </c>
      <c r="N18" s="52" t="str">
        <f>IF('GREEN SHEET'!BJ17="","",'GREEN SHEET'!BJ17)</f>
        <v/>
      </c>
      <c r="O18" s="52" t="str">
        <f>IF('GREEN SHEET'!BL17="","",'GREEN SHEET'!BL17)</f>
        <v/>
      </c>
      <c r="P18" s="53" t="str">
        <f>IF('GREEN SHEET'!BM17="","",'GREEN SHEET'!BM17)</f>
        <v/>
      </c>
      <c r="Q18" s="5"/>
    </row>
    <row r="19" spans="1:17" s="6" customFormat="1" ht="17.399999999999999" x14ac:dyDescent="0.3">
      <c r="A19" s="44"/>
      <c r="B19" s="75">
        <v>12</v>
      </c>
      <c r="C19" s="76" t="str">
        <f>IF(DATA!E16="","",DATA!E16)</f>
        <v/>
      </c>
      <c r="D19" s="77" t="str">
        <f>IF(DATA!C16="","",DATA!C16)</f>
        <v/>
      </c>
      <c r="E19" s="78"/>
      <c r="F19" s="79"/>
      <c r="G19" s="79"/>
      <c r="H19" s="80"/>
      <c r="I19" s="81"/>
      <c r="J19" s="79"/>
      <c r="K19" s="79"/>
      <c r="L19" s="80"/>
      <c r="M19" s="51" t="str">
        <f>IF('GREEN SHEET'!BB18="","",'GREEN SHEET'!BB18)</f>
        <v/>
      </c>
      <c r="N19" s="52" t="str">
        <f>IF('GREEN SHEET'!BJ18="","",'GREEN SHEET'!BJ18)</f>
        <v/>
      </c>
      <c r="O19" s="52" t="str">
        <f>IF('GREEN SHEET'!BL18="","",'GREEN SHEET'!BL18)</f>
        <v/>
      </c>
      <c r="P19" s="53" t="str">
        <f>IF('GREEN SHEET'!BM18="","",'GREEN SHEET'!BM18)</f>
        <v/>
      </c>
      <c r="Q19" s="5"/>
    </row>
    <row r="20" spans="1:17" s="6" customFormat="1" ht="17.399999999999999" x14ac:dyDescent="0.3">
      <c r="A20" s="44"/>
      <c r="B20" s="75">
        <v>13</v>
      </c>
      <c r="C20" s="76" t="str">
        <f>IF(DATA!E17="","",DATA!E17)</f>
        <v/>
      </c>
      <c r="D20" s="77" t="str">
        <f>IF(DATA!C17="","",DATA!C17)</f>
        <v/>
      </c>
      <c r="E20" s="78"/>
      <c r="F20" s="79"/>
      <c r="G20" s="79"/>
      <c r="H20" s="80"/>
      <c r="I20" s="81"/>
      <c r="J20" s="79"/>
      <c r="K20" s="79"/>
      <c r="L20" s="80"/>
      <c r="M20" s="51" t="str">
        <f>IF('GREEN SHEET'!BB19="","",'GREEN SHEET'!BB19)</f>
        <v/>
      </c>
      <c r="N20" s="52" t="str">
        <f>IF('GREEN SHEET'!BJ19="","",'GREEN SHEET'!BJ19)</f>
        <v/>
      </c>
      <c r="O20" s="52" t="str">
        <f>IF('GREEN SHEET'!BL19="","",'GREEN SHEET'!BL19)</f>
        <v/>
      </c>
      <c r="P20" s="53" t="str">
        <f>IF('GREEN SHEET'!BM19="","",'GREEN SHEET'!BM19)</f>
        <v/>
      </c>
      <c r="Q20" s="5"/>
    </row>
    <row r="21" spans="1:17" s="6" customFormat="1" ht="17.399999999999999" x14ac:dyDescent="0.3">
      <c r="A21" s="44"/>
      <c r="B21" s="75">
        <v>14</v>
      </c>
      <c r="C21" s="76" t="str">
        <f>IF(DATA!E18="","",DATA!E18)</f>
        <v/>
      </c>
      <c r="D21" s="77" t="str">
        <f>IF(DATA!C18="","",DATA!C18)</f>
        <v/>
      </c>
      <c r="E21" s="78"/>
      <c r="F21" s="79"/>
      <c r="G21" s="79"/>
      <c r="H21" s="80"/>
      <c r="I21" s="81"/>
      <c r="J21" s="79"/>
      <c r="K21" s="79"/>
      <c r="L21" s="80"/>
      <c r="M21" s="51" t="str">
        <f>IF('GREEN SHEET'!BB20="","",'GREEN SHEET'!BB20)</f>
        <v/>
      </c>
      <c r="N21" s="52" t="str">
        <f>IF('GREEN SHEET'!BJ20="","",'GREEN SHEET'!BJ20)</f>
        <v/>
      </c>
      <c r="O21" s="52" t="str">
        <f>IF('GREEN SHEET'!BL20="","",'GREEN SHEET'!BL20)</f>
        <v/>
      </c>
      <c r="P21" s="53" t="str">
        <f>IF('GREEN SHEET'!BM20="","",'GREEN SHEET'!BM20)</f>
        <v/>
      </c>
      <c r="Q21" s="5"/>
    </row>
    <row r="22" spans="1:17" s="6" customFormat="1" ht="17.399999999999999" x14ac:dyDescent="0.3">
      <c r="A22" s="44"/>
      <c r="B22" s="75">
        <v>15</v>
      </c>
      <c r="C22" s="76" t="str">
        <f>IF(DATA!E19="","",DATA!E19)</f>
        <v/>
      </c>
      <c r="D22" s="77" t="str">
        <f>IF(DATA!C19="","",DATA!C19)</f>
        <v/>
      </c>
      <c r="E22" s="78"/>
      <c r="F22" s="79"/>
      <c r="G22" s="79"/>
      <c r="H22" s="80"/>
      <c r="I22" s="81"/>
      <c r="J22" s="79"/>
      <c r="K22" s="79"/>
      <c r="L22" s="80"/>
      <c r="M22" s="51" t="str">
        <f>IF('GREEN SHEET'!BB21="","",'GREEN SHEET'!BB21)</f>
        <v/>
      </c>
      <c r="N22" s="52" t="str">
        <f>IF('GREEN SHEET'!BJ21="","",'GREEN SHEET'!BJ21)</f>
        <v/>
      </c>
      <c r="O22" s="52" t="str">
        <f>IF('GREEN SHEET'!BL21="","",'GREEN SHEET'!BL21)</f>
        <v/>
      </c>
      <c r="P22" s="53" t="str">
        <f>IF('GREEN SHEET'!BM21="","",'GREEN SHEET'!BM21)</f>
        <v/>
      </c>
      <c r="Q22" s="5"/>
    </row>
    <row r="23" spans="1:17" s="6" customFormat="1" ht="17.399999999999999" x14ac:dyDescent="0.3">
      <c r="A23" s="44"/>
      <c r="B23" s="75">
        <v>16</v>
      </c>
      <c r="C23" s="76" t="str">
        <f>IF(DATA!E20="","",DATA!E20)</f>
        <v/>
      </c>
      <c r="D23" s="77" t="str">
        <f>IF(DATA!C20="","",DATA!C20)</f>
        <v/>
      </c>
      <c r="E23" s="78"/>
      <c r="F23" s="79"/>
      <c r="G23" s="79"/>
      <c r="H23" s="80"/>
      <c r="I23" s="81"/>
      <c r="J23" s="79"/>
      <c r="K23" s="79"/>
      <c r="L23" s="80"/>
      <c r="M23" s="51" t="str">
        <f>IF('GREEN SHEET'!BB22="","",'GREEN SHEET'!BB22)</f>
        <v/>
      </c>
      <c r="N23" s="52" t="str">
        <f>IF('GREEN SHEET'!BJ22="","",'GREEN SHEET'!BJ22)</f>
        <v/>
      </c>
      <c r="O23" s="52" t="str">
        <f>IF('GREEN SHEET'!BL22="","",'GREEN SHEET'!BL22)</f>
        <v/>
      </c>
      <c r="P23" s="53" t="str">
        <f>IF('GREEN SHEET'!BM22="","",'GREEN SHEET'!BM22)</f>
        <v/>
      </c>
      <c r="Q23" s="5"/>
    </row>
    <row r="24" spans="1:17" s="6" customFormat="1" ht="17.399999999999999" x14ac:dyDescent="0.3">
      <c r="A24" s="44"/>
      <c r="B24" s="75">
        <v>17</v>
      </c>
      <c r="C24" s="76" t="str">
        <f>IF(DATA!E21="","",DATA!E21)</f>
        <v/>
      </c>
      <c r="D24" s="77" t="str">
        <f>IF(DATA!C21="","",DATA!C21)</f>
        <v/>
      </c>
      <c r="E24" s="78"/>
      <c r="F24" s="79"/>
      <c r="G24" s="79"/>
      <c r="H24" s="80"/>
      <c r="I24" s="81"/>
      <c r="J24" s="79"/>
      <c r="K24" s="79"/>
      <c r="L24" s="80"/>
      <c r="M24" s="51" t="str">
        <f>IF('GREEN SHEET'!BB23="","",'GREEN SHEET'!BB23)</f>
        <v/>
      </c>
      <c r="N24" s="52" t="str">
        <f>IF('GREEN SHEET'!BJ23="","",'GREEN SHEET'!BJ23)</f>
        <v/>
      </c>
      <c r="O24" s="52" t="str">
        <f>IF('GREEN SHEET'!BL23="","",'GREEN SHEET'!BL23)</f>
        <v/>
      </c>
      <c r="P24" s="53" t="str">
        <f>IF('GREEN SHEET'!BM23="","",'GREEN SHEET'!BM23)</f>
        <v/>
      </c>
      <c r="Q24" s="5"/>
    </row>
    <row r="25" spans="1:17" s="6" customFormat="1" ht="17.399999999999999" x14ac:dyDescent="0.3">
      <c r="A25" s="44"/>
      <c r="B25" s="75">
        <v>18</v>
      </c>
      <c r="C25" s="76" t="str">
        <f>IF(DATA!E22="","",DATA!E22)</f>
        <v/>
      </c>
      <c r="D25" s="77" t="str">
        <f>IF(DATA!C22="","",DATA!C22)</f>
        <v/>
      </c>
      <c r="E25" s="78"/>
      <c r="F25" s="79"/>
      <c r="G25" s="79"/>
      <c r="H25" s="80"/>
      <c r="I25" s="81"/>
      <c r="J25" s="79"/>
      <c r="K25" s="79"/>
      <c r="L25" s="80"/>
      <c r="M25" s="51" t="str">
        <f>IF('GREEN SHEET'!BB24="","",'GREEN SHEET'!BB24)</f>
        <v/>
      </c>
      <c r="N25" s="52" t="str">
        <f>IF('GREEN SHEET'!BJ24="","",'GREEN SHEET'!BJ24)</f>
        <v/>
      </c>
      <c r="O25" s="52" t="str">
        <f>IF('GREEN SHEET'!BL24="","",'GREEN SHEET'!BL24)</f>
        <v/>
      </c>
      <c r="P25" s="53" t="str">
        <f>IF('GREEN SHEET'!BM24="","",'GREEN SHEET'!BM24)</f>
        <v/>
      </c>
      <c r="Q25" s="5"/>
    </row>
    <row r="26" spans="1:17" s="6" customFormat="1" ht="17.399999999999999" x14ac:dyDescent="0.3">
      <c r="A26" s="44"/>
      <c r="B26" s="75">
        <v>19</v>
      </c>
      <c r="C26" s="76" t="str">
        <f>IF(DATA!E23="","",DATA!E23)</f>
        <v/>
      </c>
      <c r="D26" s="77" t="str">
        <f>IF(DATA!C23="","",DATA!C23)</f>
        <v/>
      </c>
      <c r="E26" s="78"/>
      <c r="F26" s="79"/>
      <c r="G26" s="79"/>
      <c r="H26" s="80"/>
      <c r="I26" s="81"/>
      <c r="J26" s="79"/>
      <c r="K26" s="79"/>
      <c r="L26" s="80"/>
      <c r="M26" s="51" t="str">
        <f>IF('GREEN SHEET'!BB25="","",'GREEN SHEET'!BB25)</f>
        <v/>
      </c>
      <c r="N26" s="52" t="str">
        <f>IF('GREEN SHEET'!BJ25="","",'GREEN SHEET'!BJ25)</f>
        <v/>
      </c>
      <c r="O26" s="52" t="str">
        <f>IF('GREEN SHEET'!BL25="","",'GREEN SHEET'!BL25)</f>
        <v/>
      </c>
      <c r="P26" s="53" t="str">
        <f>IF('GREEN SHEET'!BM25="","",'GREEN SHEET'!BM25)</f>
        <v/>
      </c>
      <c r="Q26" s="5"/>
    </row>
    <row r="27" spans="1:17" s="6" customFormat="1" ht="17.399999999999999" x14ac:dyDescent="0.3">
      <c r="A27" s="44"/>
      <c r="B27" s="75">
        <v>20</v>
      </c>
      <c r="C27" s="76" t="str">
        <f>IF(DATA!E24="","",DATA!E24)</f>
        <v/>
      </c>
      <c r="D27" s="77" t="str">
        <f>IF(DATA!C24="","",DATA!C24)</f>
        <v/>
      </c>
      <c r="E27" s="78"/>
      <c r="F27" s="79"/>
      <c r="G27" s="79"/>
      <c r="H27" s="80"/>
      <c r="I27" s="81"/>
      <c r="J27" s="79"/>
      <c r="K27" s="79"/>
      <c r="L27" s="80"/>
      <c r="M27" s="51" t="str">
        <f>IF('GREEN SHEET'!BB26="","",'GREEN SHEET'!BB26)</f>
        <v/>
      </c>
      <c r="N27" s="52" t="str">
        <f>IF('GREEN SHEET'!BJ26="","",'GREEN SHEET'!BJ26)</f>
        <v/>
      </c>
      <c r="O27" s="52" t="str">
        <f>IF('GREEN SHEET'!BL26="","",'GREEN SHEET'!BL26)</f>
        <v/>
      </c>
      <c r="P27" s="53" t="str">
        <f>IF('GREEN SHEET'!BM26="","",'GREEN SHEET'!BM26)</f>
        <v/>
      </c>
      <c r="Q27" s="5"/>
    </row>
    <row r="28" spans="1:17" s="6" customFormat="1" ht="17.399999999999999" x14ac:dyDescent="0.3">
      <c r="A28" s="44"/>
      <c r="B28" s="75">
        <v>21</v>
      </c>
      <c r="C28" s="76" t="str">
        <f>IF(DATA!E25="","",DATA!E25)</f>
        <v/>
      </c>
      <c r="D28" s="77" t="str">
        <f>IF(DATA!C25="","",DATA!C25)</f>
        <v/>
      </c>
      <c r="E28" s="78"/>
      <c r="F28" s="79"/>
      <c r="G28" s="79"/>
      <c r="H28" s="80"/>
      <c r="I28" s="81"/>
      <c r="J28" s="79"/>
      <c r="K28" s="79"/>
      <c r="L28" s="80"/>
      <c r="M28" s="51" t="str">
        <f>IF('GREEN SHEET'!BB27="","",'GREEN SHEET'!BB27)</f>
        <v/>
      </c>
      <c r="N28" s="52" t="str">
        <f>IF('GREEN SHEET'!BJ27="","",'GREEN SHEET'!BJ27)</f>
        <v/>
      </c>
      <c r="O28" s="52" t="str">
        <f>IF('GREEN SHEET'!BL27="","",'GREEN SHEET'!BL27)</f>
        <v/>
      </c>
      <c r="P28" s="53" t="str">
        <f>IF('GREEN SHEET'!BM27="","",'GREEN SHEET'!BM27)</f>
        <v/>
      </c>
      <c r="Q28" s="5"/>
    </row>
    <row r="29" spans="1:17" s="6" customFormat="1" ht="17.399999999999999" x14ac:dyDescent="0.3">
      <c r="A29" s="44"/>
      <c r="B29" s="75">
        <v>22</v>
      </c>
      <c r="C29" s="76" t="str">
        <f>IF(DATA!E26="","",DATA!E26)</f>
        <v/>
      </c>
      <c r="D29" s="77" t="str">
        <f>IF(DATA!C26="","",DATA!C26)</f>
        <v/>
      </c>
      <c r="E29" s="78"/>
      <c r="F29" s="79"/>
      <c r="G29" s="79"/>
      <c r="H29" s="80"/>
      <c r="I29" s="81"/>
      <c r="J29" s="79"/>
      <c r="K29" s="79"/>
      <c r="L29" s="80"/>
      <c r="M29" s="51" t="str">
        <f>IF('GREEN SHEET'!BB28="","",'GREEN SHEET'!BB28)</f>
        <v/>
      </c>
      <c r="N29" s="52" t="str">
        <f>IF('GREEN SHEET'!BJ28="","",'GREEN SHEET'!BJ28)</f>
        <v/>
      </c>
      <c r="O29" s="52" t="str">
        <f>IF('GREEN SHEET'!BL28="","",'GREEN SHEET'!BL28)</f>
        <v/>
      </c>
      <c r="P29" s="53" t="str">
        <f>IF('GREEN SHEET'!BM28="","",'GREEN SHEET'!BM28)</f>
        <v/>
      </c>
      <c r="Q29" s="5"/>
    </row>
    <row r="30" spans="1:17" s="6" customFormat="1" ht="17.399999999999999" x14ac:dyDescent="0.3">
      <c r="A30" s="44"/>
      <c r="B30" s="75">
        <v>23</v>
      </c>
      <c r="C30" s="76" t="str">
        <f>IF(DATA!E27="","",DATA!E27)</f>
        <v/>
      </c>
      <c r="D30" s="77" t="str">
        <f>IF(DATA!C27="","",DATA!C27)</f>
        <v/>
      </c>
      <c r="E30" s="78"/>
      <c r="F30" s="79"/>
      <c r="G30" s="79"/>
      <c r="H30" s="80"/>
      <c r="I30" s="81"/>
      <c r="J30" s="79"/>
      <c r="K30" s="79"/>
      <c r="L30" s="80"/>
      <c r="M30" s="51" t="str">
        <f>IF('GREEN SHEET'!BB29="","",'GREEN SHEET'!BB29)</f>
        <v/>
      </c>
      <c r="N30" s="52" t="str">
        <f>IF('GREEN SHEET'!BJ29="","",'GREEN SHEET'!BJ29)</f>
        <v/>
      </c>
      <c r="O30" s="52" t="str">
        <f>IF('GREEN SHEET'!BL29="","",'GREEN SHEET'!BL29)</f>
        <v/>
      </c>
      <c r="P30" s="53" t="str">
        <f>IF('GREEN SHEET'!BM29="","",'GREEN SHEET'!BM29)</f>
        <v/>
      </c>
      <c r="Q30" s="5"/>
    </row>
    <row r="31" spans="1:17" s="6" customFormat="1" ht="17.399999999999999" x14ac:dyDescent="0.3">
      <c r="A31" s="44"/>
      <c r="B31" s="75">
        <v>24</v>
      </c>
      <c r="C31" s="76" t="str">
        <f>IF(DATA!E28="","",DATA!E28)</f>
        <v/>
      </c>
      <c r="D31" s="77" t="str">
        <f>IF(DATA!C28="","",DATA!C28)</f>
        <v/>
      </c>
      <c r="E31" s="78"/>
      <c r="F31" s="79"/>
      <c r="G31" s="79"/>
      <c r="H31" s="80"/>
      <c r="I31" s="81"/>
      <c r="J31" s="79"/>
      <c r="K31" s="79"/>
      <c r="L31" s="80"/>
      <c r="M31" s="51" t="str">
        <f>IF('GREEN SHEET'!BB30="","",'GREEN SHEET'!BB30)</f>
        <v/>
      </c>
      <c r="N31" s="52" t="str">
        <f>IF('GREEN SHEET'!BJ30="","",'GREEN SHEET'!BJ30)</f>
        <v/>
      </c>
      <c r="O31" s="52" t="str">
        <f>IF('GREEN SHEET'!BL30="","",'GREEN SHEET'!BL30)</f>
        <v/>
      </c>
      <c r="P31" s="53" t="str">
        <f>IF('GREEN SHEET'!BM30="","",'GREEN SHEET'!BM30)</f>
        <v/>
      </c>
      <c r="Q31" s="5"/>
    </row>
    <row r="32" spans="1:17" s="6" customFormat="1" ht="17.399999999999999" x14ac:dyDescent="0.3">
      <c r="A32" s="44"/>
      <c r="B32" s="75">
        <v>25</v>
      </c>
      <c r="C32" s="76" t="str">
        <f>IF(DATA!E29="","",DATA!E29)</f>
        <v/>
      </c>
      <c r="D32" s="77" t="str">
        <f>IF(DATA!C29="","",DATA!C29)</f>
        <v/>
      </c>
      <c r="E32" s="78"/>
      <c r="F32" s="79"/>
      <c r="G32" s="79"/>
      <c r="H32" s="80"/>
      <c r="I32" s="81"/>
      <c r="J32" s="79"/>
      <c r="K32" s="79"/>
      <c r="L32" s="80"/>
      <c r="M32" s="51" t="str">
        <f>IF('GREEN SHEET'!BB31="","",'GREEN SHEET'!BB31)</f>
        <v/>
      </c>
      <c r="N32" s="52" t="str">
        <f>IF('GREEN SHEET'!BJ31="","",'GREEN SHEET'!BJ31)</f>
        <v/>
      </c>
      <c r="O32" s="52" t="str">
        <f>IF('GREEN SHEET'!BL31="","",'GREEN SHEET'!BL31)</f>
        <v/>
      </c>
      <c r="P32" s="53" t="str">
        <f>IF('GREEN SHEET'!BM31="","",'GREEN SHEET'!BM31)</f>
        <v/>
      </c>
      <c r="Q32" s="5"/>
    </row>
    <row r="33" spans="1:17" s="6" customFormat="1" ht="17.399999999999999" x14ac:dyDescent="0.3">
      <c r="A33" s="44"/>
      <c r="B33" s="75">
        <v>26</v>
      </c>
      <c r="C33" s="76" t="str">
        <f>IF(DATA!E30="","",DATA!E30)</f>
        <v/>
      </c>
      <c r="D33" s="77" t="str">
        <f>IF(DATA!C30="","",DATA!C30)</f>
        <v/>
      </c>
      <c r="E33" s="78"/>
      <c r="F33" s="79"/>
      <c r="G33" s="79"/>
      <c r="H33" s="80"/>
      <c r="I33" s="81"/>
      <c r="J33" s="79"/>
      <c r="K33" s="79"/>
      <c r="L33" s="80"/>
      <c r="M33" s="51" t="str">
        <f>IF('GREEN SHEET'!BB32="","",'GREEN SHEET'!BB32)</f>
        <v/>
      </c>
      <c r="N33" s="52" t="str">
        <f>IF('GREEN SHEET'!BJ32="","",'GREEN SHEET'!BJ32)</f>
        <v/>
      </c>
      <c r="O33" s="52" t="str">
        <f>IF('GREEN SHEET'!BL32="","",'GREEN SHEET'!BL32)</f>
        <v/>
      </c>
      <c r="P33" s="53" t="str">
        <f>IF('GREEN SHEET'!BM32="","",'GREEN SHEET'!BM32)</f>
        <v/>
      </c>
      <c r="Q33" s="5"/>
    </row>
    <row r="34" spans="1:17" s="6" customFormat="1" ht="17.399999999999999" x14ac:dyDescent="0.3">
      <c r="A34" s="44"/>
      <c r="B34" s="75">
        <v>27</v>
      </c>
      <c r="C34" s="76" t="str">
        <f>IF(DATA!E31="","",DATA!E31)</f>
        <v/>
      </c>
      <c r="D34" s="77" t="str">
        <f>IF(DATA!C31="","",DATA!C31)</f>
        <v/>
      </c>
      <c r="E34" s="78"/>
      <c r="F34" s="79"/>
      <c r="G34" s="79"/>
      <c r="H34" s="80"/>
      <c r="I34" s="81"/>
      <c r="J34" s="79"/>
      <c r="K34" s="79"/>
      <c r="L34" s="80"/>
      <c r="M34" s="51" t="str">
        <f>IF('GREEN SHEET'!BB33="","",'GREEN SHEET'!BB33)</f>
        <v/>
      </c>
      <c r="N34" s="52" t="str">
        <f>IF('GREEN SHEET'!BJ33="","",'GREEN SHEET'!BJ33)</f>
        <v/>
      </c>
      <c r="O34" s="52" t="str">
        <f>IF('GREEN SHEET'!BL33="","",'GREEN SHEET'!BL33)</f>
        <v/>
      </c>
      <c r="P34" s="53" t="str">
        <f>IF('GREEN SHEET'!BM33="","",'GREEN SHEET'!BM33)</f>
        <v/>
      </c>
      <c r="Q34" s="5"/>
    </row>
    <row r="35" spans="1:17" s="6" customFormat="1" ht="17.399999999999999" x14ac:dyDescent="0.3">
      <c r="A35" s="44"/>
      <c r="B35" s="75">
        <v>28</v>
      </c>
      <c r="C35" s="76" t="str">
        <f>IF(DATA!E32="","",DATA!E32)</f>
        <v/>
      </c>
      <c r="D35" s="77" t="str">
        <f>IF(DATA!C32="","",DATA!C32)</f>
        <v/>
      </c>
      <c r="E35" s="78"/>
      <c r="F35" s="79"/>
      <c r="G35" s="79"/>
      <c r="H35" s="80"/>
      <c r="I35" s="81"/>
      <c r="J35" s="79"/>
      <c r="K35" s="79"/>
      <c r="L35" s="80"/>
      <c r="M35" s="51" t="str">
        <f>IF('GREEN SHEET'!BB34="","",'GREEN SHEET'!BB34)</f>
        <v/>
      </c>
      <c r="N35" s="52" t="str">
        <f>IF('GREEN SHEET'!BJ34="","",'GREEN SHEET'!BJ34)</f>
        <v/>
      </c>
      <c r="O35" s="52" t="str">
        <f>IF('GREEN SHEET'!BL34="","",'GREEN SHEET'!BL34)</f>
        <v/>
      </c>
      <c r="P35" s="53" t="str">
        <f>IF('GREEN SHEET'!BM34="","",'GREEN SHEET'!BM34)</f>
        <v/>
      </c>
      <c r="Q35" s="5"/>
    </row>
    <row r="36" spans="1:17" s="6" customFormat="1" ht="17.399999999999999" x14ac:dyDescent="0.3">
      <c r="A36" s="44"/>
      <c r="B36" s="75">
        <v>29</v>
      </c>
      <c r="C36" s="76" t="str">
        <f>IF(DATA!E33="","",DATA!E33)</f>
        <v/>
      </c>
      <c r="D36" s="77" t="str">
        <f>IF(DATA!C33="","",DATA!C33)</f>
        <v/>
      </c>
      <c r="E36" s="78"/>
      <c r="F36" s="79"/>
      <c r="G36" s="79"/>
      <c r="H36" s="80"/>
      <c r="I36" s="81"/>
      <c r="J36" s="79"/>
      <c r="K36" s="79"/>
      <c r="L36" s="80"/>
      <c r="M36" s="51" t="str">
        <f>IF('GREEN SHEET'!BB35="","",'GREEN SHEET'!BB35)</f>
        <v/>
      </c>
      <c r="N36" s="52" t="str">
        <f>IF('GREEN SHEET'!BJ35="","",'GREEN SHEET'!BJ35)</f>
        <v/>
      </c>
      <c r="O36" s="52" t="str">
        <f>IF('GREEN SHEET'!BL35="","",'GREEN SHEET'!BL35)</f>
        <v/>
      </c>
      <c r="P36" s="53" t="str">
        <f>IF('GREEN SHEET'!BM35="","",'GREEN SHEET'!BM35)</f>
        <v/>
      </c>
      <c r="Q36" s="5"/>
    </row>
    <row r="37" spans="1:17" s="6" customFormat="1" ht="17.399999999999999" x14ac:dyDescent="0.3">
      <c r="A37" s="44"/>
      <c r="B37" s="75">
        <v>30</v>
      </c>
      <c r="C37" s="76" t="str">
        <f>IF(DATA!E34="","",DATA!E34)</f>
        <v/>
      </c>
      <c r="D37" s="77" t="str">
        <f>IF(DATA!C34="","",DATA!C34)</f>
        <v/>
      </c>
      <c r="E37" s="78"/>
      <c r="F37" s="79"/>
      <c r="G37" s="79"/>
      <c r="H37" s="80"/>
      <c r="I37" s="81"/>
      <c r="J37" s="79"/>
      <c r="K37" s="79"/>
      <c r="L37" s="80"/>
      <c r="M37" s="51" t="str">
        <f>IF('GREEN SHEET'!BB36="","",'GREEN SHEET'!BB36)</f>
        <v/>
      </c>
      <c r="N37" s="52" t="str">
        <f>IF('GREEN SHEET'!BJ36="","",'GREEN SHEET'!BJ36)</f>
        <v/>
      </c>
      <c r="O37" s="52" t="str">
        <f>IF('GREEN SHEET'!BL36="","",'GREEN SHEET'!BL36)</f>
        <v/>
      </c>
      <c r="P37" s="53" t="str">
        <f>IF('GREEN SHEET'!BM36="","",'GREEN SHEET'!BM36)</f>
        <v/>
      </c>
      <c r="Q37" s="5"/>
    </row>
    <row r="38" spans="1:17" s="6" customFormat="1" ht="17.399999999999999" x14ac:dyDescent="0.3">
      <c r="A38" s="44"/>
      <c r="B38" s="75">
        <v>31</v>
      </c>
      <c r="C38" s="76" t="str">
        <f>IF(DATA!E35="","",DATA!E35)</f>
        <v/>
      </c>
      <c r="D38" s="77" t="str">
        <f>IF(DATA!C35="","",DATA!C35)</f>
        <v/>
      </c>
      <c r="E38" s="78"/>
      <c r="F38" s="79"/>
      <c r="G38" s="79"/>
      <c r="H38" s="80"/>
      <c r="I38" s="81"/>
      <c r="J38" s="79"/>
      <c r="K38" s="79"/>
      <c r="L38" s="80"/>
      <c r="M38" s="51" t="str">
        <f>IF('GREEN SHEET'!BB37="","",'GREEN SHEET'!BB37)</f>
        <v/>
      </c>
      <c r="N38" s="52" t="str">
        <f>IF('GREEN SHEET'!BJ37="","",'GREEN SHEET'!BJ37)</f>
        <v/>
      </c>
      <c r="O38" s="52" t="str">
        <f>IF('GREEN SHEET'!BL37="","",'GREEN SHEET'!BL37)</f>
        <v/>
      </c>
      <c r="P38" s="53" t="str">
        <f>IF('GREEN SHEET'!BM37="","",'GREEN SHEET'!BM37)</f>
        <v/>
      </c>
      <c r="Q38" s="5"/>
    </row>
    <row r="39" spans="1:17" s="6" customFormat="1" ht="17.399999999999999" x14ac:dyDescent="0.3">
      <c r="A39" s="44"/>
      <c r="B39" s="75">
        <v>32</v>
      </c>
      <c r="C39" s="76" t="str">
        <f>IF(DATA!E36="","",DATA!E36)</f>
        <v/>
      </c>
      <c r="D39" s="77" t="str">
        <f>IF(DATA!C36="","",DATA!C36)</f>
        <v/>
      </c>
      <c r="E39" s="78"/>
      <c r="F39" s="79"/>
      <c r="G39" s="79"/>
      <c r="H39" s="80"/>
      <c r="I39" s="81"/>
      <c r="J39" s="79"/>
      <c r="K39" s="79"/>
      <c r="L39" s="80"/>
      <c r="M39" s="51" t="str">
        <f>IF('GREEN SHEET'!BB38="","",'GREEN SHEET'!BB38)</f>
        <v/>
      </c>
      <c r="N39" s="52" t="str">
        <f>IF('GREEN SHEET'!BJ38="","",'GREEN SHEET'!BJ38)</f>
        <v/>
      </c>
      <c r="O39" s="52" t="str">
        <f>IF('GREEN SHEET'!BL38="","",'GREEN SHEET'!BL38)</f>
        <v/>
      </c>
      <c r="P39" s="53" t="str">
        <f>IF('GREEN SHEET'!BM38="","",'GREEN SHEET'!BM38)</f>
        <v/>
      </c>
      <c r="Q39" s="5"/>
    </row>
    <row r="40" spans="1:17" s="6" customFormat="1" ht="17.399999999999999" x14ac:dyDescent="0.3">
      <c r="A40" s="44"/>
      <c r="B40" s="75">
        <v>33</v>
      </c>
      <c r="C40" s="76" t="str">
        <f>IF(DATA!E37="","",DATA!E37)</f>
        <v/>
      </c>
      <c r="D40" s="77" t="str">
        <f>IF(DATA!C37="","",DATA!C37)</f>
        <v/>
      </c>
      <c r="E40" s="78"/>
      <c r="F40" s="79"/>
      <c r="G40" s="79"/>
      <c r="H40" s="80"/>
      <c r="I40" s="81"/>
      <c r="J40" s="79"/>
      <c r="K40" s="79"/>
      <c r="L40" s="80"/>
      <c r="M40" s="51" t="str">
        <f>IF('GREEN SHEET'!BB39="","",'GREEN SHEET'!BB39)</f>
        <v/>
      </c>
      <c r="N40" s="52" t="str">
        <f>IF('GREEN SHEET'!BJ39="","",'GREEN SHEET'!BJ39)</f>
        <v/>
      </c>
      <c r="O40" s="52" t="str">
        <f>IF('GREEN SHEET'!BL39="","",'GREEN SHEET'!BL39)</f>
        <v/>
      </c>
      <c r="P40" s="53" t="str">
        <f>IF('GREEN SHEET'!BM39="","",'GREEN SHEET'!BM39)</f>
        <v/>
      </c>
      <c r="Q40" s="5"/>
    </row>
    <row r="41" spans="1:17" s="6" customFormat="1" ht="17.399999999999999" x14ac:dyDescent="0.3">
      <c r="A41" s="44"/>
      <c r="B41" s="75">
        <v>34</v>
      </c>
      <c r="C41" s="76" t="str">
        <f>IF(DATA!E38="","",DATA!E38)</f>
        <v/>
      </c>
      <c r="D41" s="77" t="str">
        <f>IF(DATA!C38="","",DATA!C38)</f>
        <v/>
      </c>
      <c r="E41" s="78"/>
      <c r="F41" s="79"/>
      <c r="G41" s="79"/>
      <c r="H41" s="80"/>
      <c r="I41" s="81"/>
      <c r="J41" s="79"/>
      <c r="K41" s="79"/>
      <c r="L41" s="80"/>
      <c r="M41" s="51" t="str">
        <f>IF('GREEN SHEET'!BB40="","",'GREEN SHEET'!BB40)</f>
        <v/>
      </c>
      <c r="N41" s="52" t="str">
        <f>IF('GREEN SHEET'!BJ40="","",'GREEN SHEET'!BJ40)</f>
        <v/>
      </c>
      <c r="O41" s="52" t="str">
        <f>IF('GREEN SHEET'!BL40="","",'GREEN SHEET'!BL40)</f>
        <v/>
      </c>
      <c r="P41" s="53" t="str">
        <f>IF('GREEN SHEET'!BM40="","",'GREEN SHEET'!BM40)</f>
        <v/>
      </c>
      <c r="Q41" s="5"/>
    </row>
    <row r="42" spans="1:17" s="6" customFormat="1" ht="17.399999999999999" x14ac:dyDescent="0.3">
      <c r="A42" s="44"/>
      <c r="B42" s="75">
        <v>35</v>
      </c>
      <c r="C42" s="76" t="str">
        <f>IF(DATA!E39="","",DATA!E39)</f>
        <v/>
      </c>
      <c r="D42" s="77" t="str">
        <f>IF(DATA!C39="","",DATA!C39)</f>
        <v/>
      </c>
      <c r="E42" s="78"/>
      <c r="F42" s="79"/>
      <c r="G42" s="79"/>
      <c r="H42" s="80"/>
      <c r="I42" s="81"/>
      <c r="J42" s="79"/>
      <c r="K42" s="79"/>
      <c r="L42" s="80"/>
      <c r="M42" s="51" t="str">
        <f>IF('GREEN SHEET'!BB41="","",'GREEN SHEET'!BB41)</f>
        <v/>
      </c>
      <c r="N42" s="52" t="str">
        <f>IF('GREEN SHEET'!BJ41="","",'GREEN SHEET'!BJ41)</f>
        <v/>
      </c>
      <c r="O42" s="52" t="str">
        <f>IF('GREEN SHEET'!BL41="","",'GREEN SHEET'!BL41)</f>
        <v/>
      </c>
      <c r="P42" s="53" t="str">
        <f>IF('GREEN SHEET'!BM41="","",'GREEN SHEET'!BM41)</f>
        <v/>
      </c>
      <c r="Q42" s="5"/>
    </row>
    <row r="43" spans="1:17" s="6" customFormat="1" ht="17.399999999999999" x14ac:dyDescent="0.3">
      <c r="A43" s="44"/>
      <c r="B43" s="75">
        <v>36</v>
      </c>
      <c r="C43" s="76" t="str">
        <f>IF(DATA!E40="","",DATA!E40)</f>
        <v/>
      </c>
      <c r="D43" s="77" t="str">
        <f>IF(DATA!C40="","",DATA!C40)</f>
        <v/>
      </c>
      <c r="E43" s="78"/>
      <c r="F43" s="79"/>
      <c r="G43" s="79"/>
      <c r="H43" s="80"/>
      <c r="I43" s="81"/>
      <c r="J43" s="79"/>
      <c r="K43" s="79"/>
      <c r="L43" s="80"/>
      <c r="M43" s="51" t="str">
        <f>IF('GREEN SHEET'!BB42="","",'GREEN SHEET'!BB42)</f>
        <v/>
      </c>
      <c r="N43" s="52" t="str">
        <f>IF('GREEN SHEET'!BJ42="","",'GREEN SHEET'!BJ42)</f>
        <v/>
      </c>
      <c r="O43" s="52" t="str">
        <f>IF('GREEN SHEET'!BL42="","",'GREEN SHEET'!BL42)</f>
        <v/>
      </c>
      <c r="P43" s="53" t="str">
        <f>IF('GREEN SHEET'!BM42="","",'GREEN SHEET'!BM42)</f>
        <v/>
      </c>
      <c r="Q43" s="5"/>
    </row>
    <row r="44" spans="1:17" s="6" customFormat="1" ht="17.399999999999999" x14ac:dyDescent="0.3">
      <c r="A44" s="44"/>
      <c r="B44" s="75">
        <v>37</v>
      </c>
      <c r="C44" s="76" t="str">
        <f>IF(DATA!E41="","",DATA!E41)</f>
        <v/>
      </c>
      <c r="D44" s="77" t="str">
        <f>IF(DATA!C41="","",DATA!C41)</f>
        <v/>
      </c>
      <c r="E44" s="78"/>
      <c r="F44" s="79"/>
      <c r="G44" s="79"/>
      <c r="H44" s="80"/>
      <c r="I44" s="81"/>
      <c r="J44" s="79"/>
      <c r="K44" s="79"/>
      <c r="L44" s="80"/>
      <c r="M44" s="51" t="str">
        <f>IF('GREEN SHEET'!BB43="","",'GREEN SHEET'!BB43)</f>
        <v/>
      </c>
      <c r="N44" s="52" t="str">
        <f>IF('GREEN SHEET'!BJ43="","",'GREEN SHEET'!BJ43)</f>
        <v/>
      </c>
      <c r="O44" s="52" t="str">
        <f>IF('GREEN SHEET'!BL43="","",'GREEN SHEET'!BL43)</f>
        <v/>
      </c>
      <c r="P44" s="53" t="str">
        <f>IF('GREEN SHEET'!BM43="","",'GREEN SHEET'!BM43)</f>
        <v/>
      </c>
      <c r="Q44" s="5"/>
    </row>
    <row r="45" spans="1:17" s="6" customFormat="1" ht="17.399999999999999" x14ac:dyDescent="0.3">
      <c r="A45" s="44"/>
      <c r="B45" s="75">
        <v>38</v>
      </c>
      <c r="C45" s="76" t="str">
        <f>IF(DATA!E42="","",DATA!E42)</f>
        <v/>
      </c>
      <c r="D45" s="77" t="str">
        <f>IF(DATA!C42="","",DATA!C42)</f>
        <v/>
      </c>
      <c r="E45" s="78"/>
      <c r="F45" s="79"/>
      <c r="G45" s="79"/>
      <c r="H45" s="80"/>
      <c r="I45" s="81"/>
      <c r="J45" s="79"/>
      <c r="K45" s="79"/>
      <c r="L45" s="80"/>
      <c r="M45" s="51" t="str">
        <f>IF('GREEN SHEET'!BB44="","",'GREEN SHEET'!BB44)</f>
        <v/>
      </c>
      <c r="N45" s="52" t="str">
        <f>IF('GREEN SHEET'!BJ44="","",'GREEN SHEET'!BJ44)</f>
        <v/>
      </c>
      <c r="O45" s="52" t="str">
        <f>IF('GREEN SHEET'!BL44="","",'GREEN SHEET'!BL44)</f>
        <v/>
      </c>
      <c r="P45" s="53" t="str">
        <f>IF('GREEN SHEET'!BM44="","",'GREEN SHEET'!BM44)</f>
        <v/>
      </c>
      <c r="Q45" s="5"/>
    </row>
    <row r="46" spans="1:17" s="6" customFormat="1" ht="17.399999999999999" x14ac:dyDescent="0.3">
      <c r="A46" s="44"/>
      <c r="B46" s="75">
        <v>39</v>
      </c>
      <c r="C46" s="76" t="str">
        <f>IF(DATA!E43="","",DATA!E43)</f>
        <v/>
      </c>
      <c r="D46" s="77" t="str">
        <f>IF(DATA!C43="","",DATA!C43)</f>
        <v/>
      </c>
      <c r="E46" s="78"/>
      <c r="F46" s="79"/>
      <c r="G46" s="79"/>
      <c r="H46" s="80"/>
      <c r="I46" s="81"/>
      <c r="J46" s="79"/>
      <c r="K46" s="79"/>
      <c r="L46" s="80"/>
      <c r="M46" s="51" t="str">
        <f>IF('GREEN SHEET'!BB45="","",'GREEN SHEET'!BB45)</f>
        <v/>
      </c>
      <c r="N46" s="52" t="str">
        <f>IF('GREEN SHEET'!BJ45="","",'GREEN SHEET'!BJ45)</f>
        <v/>
      </c>
      <c r="O46" s="52" t="str">
        <f>IF('GREEN SHEET'!BL45="","",'GREEN SHEET'!BL45)</f>
        <v/>
      </c>
      <c r="P46" s="53" t="str">
        <f>IF('GREEN SHEET'!BM45="","",'GREEN SHEET'!BM45)</f>
        <v/>
      </c>
      <c r="Q46" s="5"/>
    </row>
    <row r="47" spans="1:17" s="6" customFormat="1" ht="17.399999999999999" x14ac:dyDescent="0.3">
      <c r="A47" s="44"/>
      <c r="B47" s="75">
        <v>40</v>
      </c>
      <c r="C47" s="76" t="str">
        <f>IF(DATA!E44="","",DATA!E44)</f>
        <v/>
      </c>
      <c r="D47" s="77" t="str">
        <f>IF(DATA!C44="","",DATA!C44)</f>
        <v/>
      </c>
      <c r="E47" s="78"/>
      <c r="F47" s="79"/>
      <c r="G47" s="79"/>
      <c r="H47" s="80"/>
      <c r="I47" s="81"/>
      <c r="J47" s="79"/>
      <c r="K47" s="79"/>
      <c r="L47" s="80"/>
      <c r="M47" s="51" t="str">
        <f>IF('GREEN SHEET'!BB46="","",'GREEN SHEET'!BB46)</f>
        <v/>
      </c>
      <c r="N47" s="52" t="str">
        <f>IF('GREEN SHEET'!BJ46="","",'GREEN SHEET'!BJ46)</f>
        <v/>
      </c>
      <c r="O47" s="52" t="str">
        <f>IF('GREEN SHEET'!BL46="","",'GREEN SHEET'!BL46)</f>
        <v/>
      </c>
      <c r="P47" s="53" t="str">
        <f>IF('GREEN SHEET'!BM46="","",'GREEN SHEET'!BM46)</f>
        <v/>
      </c>
      <c r="Q47" s="5"/>
    </row>
    <row r="48" spans="1:17" s="6" customFormat="1" ht="17.399999999999999" x14ac:dyDescent="0.3">
      <c r="A48" s="44"/>
      <c r="B48" s="75">
        <v>41</v>
      </c>
      <c r="C48" s="76" t="str">
        <f>IF(DATA!E45="","",DATA!E45)</f>
        <v/>
      </c>
      <c r="D48" s="77" t="str">
        <f>IF(DATA!C45="","",DATA!C45)</f>
        <v/>
      </c>
      <c r="E48" s="78"/>
      <c r="F48" s="79"/>
      <c r="G48" s="79"/>
      <c r="H48" s="80"/>
      <c r="I48" s="81"/>
      <c r="J48" s="79"/>
      <c r="K48" s="79"/>
      <c r="L48" s="80"/>
      <c r="M48" s="51" t="str">
        <f>IF('GREEN SHEET'!BB47="","",'GREEN SHEET'!BB47)</f>
        <v/>
      </c>
      <c r="N48" s="52" t="str">
        <f>IF('GREEN SHEET'!BJ47="","",'GREEN SHEET'!BJ47)</f>
        <v/>
      </c>
      <c r="O48" s="52" t="str">
        <f>IF('GREEN SHEET'!BL47="","",'GREEN SHEET'!BL47)</f>
        <v/>
      </c>
      <c r="P48" s="53" t="str">
        <f>IF('GREEN SHEET'!BM47="","",'GREEN SHEET'!BM47)</f>
        <v/>
      </c>
      <c r="Q48" s="5"/>
    </row>
    <row r="49" spans="1:17" s="6" customFormat="1" ht="17.399999999999999" x14ac:dyDescent="0.3">
      <c r="A49" s="44"/>
      <c r="B49" s="75">
        <v>42</v>
      </c>
      <c r="C49" s="76" t="str">
        <f>IF(DATA!E46="","",DATA!E46)</f>
        <v/>
      </c>
      <c r="D49" s="77" t="str">
        <f>IF(DATA!C46="","",DATA!C46)</f>
        <v/>
      </c>
      <c r="E49" s="78"/>
      <c r="F49" s="79"/>
      <c r="G49" s="79"/>
      <c r="H49" s="80"/>
      <c r="I49" s="81"/>
      <c r="J49" s="79"/>
      <c r="K49" s="79"/>
      <c r="L49" s="80"/>
      <c r="M49" s="51" t="str">
        <f>IF('GREEN SHEET'!BB48="","",'GREEN SHEET'!BB48)</f>
        <v/>
      </c>
      <c r="N49" s="52" t="str">
        <f>IF('GREEN SHEET'!BJ48="","",'GREEN SHEET'!BJ48)</f>
        <v/>
      </c>
      <c r="O49" s="52" t="str">
        <f>IF('GREEN SHEET'!BL48="","",'GREEN SHEET'!BL48)</f>
        <v/>
      </c>
      <c r="P49" s="53" t="str">
        <f>IF('GREEN SHEET'!BM48="","",'GREEN SHEET'!BM48)</f>
        <v/>
      </c>
      <c r="Q49" s="5"/>
    </row>
    <row r="50" spans="1:17" s="6" customFormat="1" ht="17.399999999999999" x14ac:dyDescent="0.3">
      <c r="A50" s="44"/>
      <c r="B50" s="75">
        <v>43</v>
      </c>
      <c r="C50" s="76" t="str">
        <f>IF(DATA!E47="","",DATA!E47)</f>
        <v/>
      </c>
      <c r="D50" s="77" t="str">
        <f>IF(DATA!C47="","",DATA!C47)</f>
        <v/>
      </c>
      <c r="E50" s="78"/>
      <c r="F50" s="79"/>
      <c r="G50" s="79"/>
      <c r="H50" s="80"/>
      <c r="I50" s="81"/>
      <c r="J50" s="79"/>
      <c r="K50" s="79"/>
      <c r="L50" s="80"/>
      <c r="M50" s="51" t="str">
        <f>IF('GREEN SHEET'!BB49="","",'GREEN SHEET'!BB49)</f>
        <v/>
      </c>
      <c r="N50" s="52" t="str">
        <f>IF('GREEN SHEET'!BJ49="","",'GREEN SHEET'!BJ49)</f>
        <v/>
      </c>
      <c r="O50" s="52" t="str">
        <f>IF('GREEN SHEET'!BL49="","",'GREEN SHEET'!BL49)</f>
        <v/>
      </c>
      <c r="P50" s="53" t="str">
        <f>IF('GREEN SHEET'!BM49="","",'GREEN SHEET'!BM49)</f>
        <v/>
      </c>
      <c r="Q50" s="5"/>
    </row>
    <row r="51" spans="1:17" s="6" customFormat="1" ht="17.399999999999999" x14ac:dyDescent="0.3">
      <c r="A51" s="44"/>
      <c r="B51" s="75">
        <v>44</v>
      </c>
      <c r="C51" s="76" t="str">
        <f>IF(DATA!E48="","",DATA!E48)</f>
        <v/>
      </c>
      <c r="D51" s="77" t="str">
        <f>IF(DATA!C48="","",DATA!C48)</f>
        <v/>
      </c>
      <c r="E51" s="78"/>
      <c r="F51" s="79"/>
      <c r="G51" s="79"/>
      <c r="H51" s="80"/>
      <c r="I51" s="81"/>
      <c r="J51" s="79"/>
      <c r="K51" s="79"/>
      <c r="L51" s="80"/>
      <c r="M51" s="51" t="str">
        <f>IF('GREEN SHEET'!BB50="","",'GREEN SHEET'!BB50)</f>
        <v/>
      </c>
      <c r="N51" s="52" t="str">
        <f>IF('GREEN SHEET'!BJ50="","",'GREEN SHEET'!BJ50)</f>
        <v/>
      </c>
      <c r="O51" s="52" t="str">
        <f>IF('GREEN SHEET'!BL50="","",'GREEN SHEET'!BL50)</f>
        <v/>
      </c>
      <c r="P51" s="53" t="str">
        <f>IF('GREEN SHEET'!BM50="","",'GREEN SHEET'!BM50)</f>
        <v/>
      </c>
      <c r="Q51" s="5"/>
    </row>
    <row r="52" spans="1:17" s="6" customFormat="1" ht="18" thickBot="1" x14ac:dyDescent="0.35">
      <c r="A52" s="44"/>
      <c r="B52" s="82">
        <v>45</v>
      </c>
      <c r="C52" s="83" t="str">
        <f>IF(DATA!E49="","",DATA!E49)</f>
        <v/>
      </c>
      <c r="D52" s="84" t="str">
        <f>IF(DATA!C49="","",DATA!C49)</f>
        <v/>
      </c>
      <c r="E52" s="85"/>
      <c r="F52" s="86"/>
      <c r="G52" s="86"/>
      <c r="H52" s="87"/>
      <c r="I52" s="88"/>
      <c r="J52" s="86"/>
      <c r="K52" s="86"/>
      <c r="L52" s="87"/>
      <c r="M52" s="51" t="str">
        <f>IF('GREEN SHEET'!BB51="","",'GREEN SHEET'!BB51)</f>
        <v/>
      </c>
      <c r="N52" s="52" t="str">
        <f>IF('GREEN SHEET'!BJ51="","",'GREEN SHEET'!BJ51)</f>
        <v/>
      </c>
      <c r="O52" s="52" t="str">
        <f>IF('GREEN SHEET'!BL51="","",'GREEN SHEET'!BL51)</f>
        <v/>
      </c>
      <c r="P52" s="53" t="str">
        <f>IF('GREEN SHEET'!BM51="","",'GREEN SHEET'!BM51)</f>
        <v/>
      </c>
      <c r="Q52" s="5"/>
    </row>
    <row r="53" spans="1:17" s="6" customFormat="1" ht="6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</sheetData>
  <sheetProtection algorithmName="SHA-512" hashValue="pzSszPhP4P4ZgvJP6sUxZ+376h93vB+6p2pVQJTdg5lfcuIomSNuf6OH1eZFzR85c6vcAp+8gdYN2Cg404r7Wg==" saltValue="3lJr/sL1KX7sy8rU65Qfpw==" spinCount="100000" sheet="1" objects="1" scenarios="1" selectLockedCells="1"/>
  <mergeCells count="9">
    <mergeCell ref="B2:P2"/>
    <mergeCell ref="O5:P5"/>
    <mergeCell ref="B7:D7"/>
    <mergeCell ref="B5:B6"/>
    <mergeCell ref="C5:C6"/>
    <mergeCell ref="D5:D6"/>
    <mergeCell ref="E5:H5"/>
    <mergeCell ref="I5:L5"/>
    <mergeCell ref="B3:P3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51" right="0.22" top="0.38" bottom="0.74803149606299213" header="0.31496062992125984" footer="0.3149606299212598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53"/>
  <sheetViews>
    <sheetView workbookViewId="0">
      <selection activeCell="E8" sqref="E8"/>
    </sheetView>
  </sheetViews>
  <sheetFormatPr defaultColWidth="0" defaultRowHeight="14.4" zeroHeight="1" x14ac:dyDescent="0.3"/>
  <cols>
    <col min="1" max="1" width="1.5546875" style="1" customWidth="1"/>
    <col min="2" max="2" width="6.44140625" style="1" bestFit="1" customWidth="1"/>
    <col min="3" max="3" width="35.44140625" style="1" customWidth="1"/>
    <col min="4" max="4" width="9.109375" style="1" customWidth="1"/>
    <col min="5" max="12" width="12.5546875" style="1" customWidth="1"/>
    <col min="13" max="13" width="2.6640625" style="1" customWidth="1"/>
    <col min="14" max="16384" width="9.109375" style="1" hidden="1"/>
  </cols>
  <sheetData>
    <row r="1" spans="1:13" ht="7.5" customHeight="1" x14ac:dyDescent="0.3">
      <c r="A1" s="72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5"/>
    </row>
    <row r="2" spans="1:13" ht="17.399999999999999" x14ac:dyDescent="0.3">
      <c r="A2" s="44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5"/>
    </row>
    <row r="3" spans="1:13" ht="17.399999999999999" x14ac:dyDescent="0.3">
      <c r="A3" s="44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5"/>
    </row>
    <row r="4" spans="1:13" ht="21" thickBot="1" x14ac:dyDescent="0.4">
      <c r="A4" s="44"/>
      <c r="B4" s="67"/>
      <c r="C4" s="73" t="s">
        <v>126</v>
      </c>
      <c r="D4" s="67" t="str">
        <f>DASHBOARD!B8&amp;DASHBOARD!C8</f>
        <v>1A</v>
      </c>
      <c r="E4" s="67"/>
      <c r="F4" s="67"/>
      <c r="G4" s="67"/>
      <c r="H4" s="435" t="s">
        <v>123</v>
      </c>
      <c r="I4" s="435"/>
      <c r="J4" s="435"/>
      <c r="K4" s="435"/>
      <c r="L4" s="435"/>
      <c r="M4" s="5"/>
    </row>
    <row r="5" spans="1:13" ht="22.8" x14ac:dyDescent="0.3">
      <c r="A5" s="44"/>
      <c r="B5" s="426" t="s">
        <v>4</v>
      </c>
      <c r="C5" s="427" t="s">
        <v>7</v>
      </c>
      <c r="D5" s="429" t="s">
        <v>21</v>
      </c>
      <c r="E5" s="431" t="s">
        <v>22</v>
      </c>
      <c r="F5" s="432"/>
      <c r="G5" s="432"/>
      <c r="H5" s="433"/>
      <c r="I5" s="431" t="s">
        <v>23</v>
      </c>
      <c r="J5" s="432"/>
      <c r="K5" s="432"/>
      <c r="L5" s="434"/>
      <c r="M5" s="5"/>
    </row>
    <row r="6" spans="1:13" ht="27.75" customHeight="1" x14ac:dyDescent="0.3">
      <c r="A6" s="44"/>
      <c r="B6" s="423"/>
      <c r="C6" s="428"/>
      <c r="D6" s="430"/>
      <c r="E6" s="91" t="s">
        <v>28</v>
      </c>
      <c r="F6" s="92" t="s">
        <v>29</v>
      </c>
      <c r="G6" s="93" t="s">
        <v>30</v>
      </c>
      <c r="H6" s="240" t="s">
        <v>31</v>
      </c>
      <c r="I6" s="91" t="s">
        <v>28</v>
      </c>
      <c r="J6" s="92" t="s">
        <v>29</v>
      </c>
      <c r="K6" s="93" t="s">
        <v>30</v>
      </c>
      <c r="L6" s="94" t="s">
        <v>31</v>
      </c>
      <c r="M6" s="5"/>
    </row>
    <row r="7" spans="1:13" ht="20.399999999999999" x14ac:dyDescent="0.3">
      <c r="A7" s="44"/>
      <c r="B7" s="423" t="s">
        <v>27</v>
      </c>
      <c r="C7" s="424"/>
      <c r="D7" s="425"/>
      <c r="E7" s="264" t="s">
        <v>0</v>
      </c>
      <c r="F7" s="265" t="s">
        <v>0</v>
      </c>
      <c r="G7" s="265" t="s">
        <v>0</v>
      </c>
      <c r="H7" s="266" t="s">
        <v>0</v>
      </c>
      <c r="I7" s="264" t="s">
        <v>0</v>
      </c>
      <c r="J7" s="265" t="s">
        <v>0</v>
      </c>
      <c r="K7" s="265" t="s">
        <v>0</v>
      </c>
      <c r="L7" s="267" t="s">
        <v>0</v>
      </c>
      <c r="M7" s="5"/>
    </row>
    <row r="8" spans="1:13" ht="17.399999999999999" x14ac:dyDescent="0.3">
      <c r="A8" s="44"/>
      <c r="B8" s="95">
        <v>1</v>
      </c>
      <c r="C8" s="96" t="str">
        <f>IF(DATA!E5="","",DATA!E5)</f>
        <v>ANANT KUMAR REGAR</v>
      </c>
      <c r="D8" s="97">
        <f>IF(DATA!C5="","",DATA!C5)</f>
        <v>101</v>
      </c>
      <c r="E8" s="98" t="s">
        <v>0</v>
      </c>
      <c r="F8" s="99" t="s">
        <v>32</v>
      </c>
      <c r="G8" s="99" t="s">
        <v>0</v>
      </c>
      <c r="H8" s="241" t="s">
        <v>0</v>
      </c>
      <c r="I8" s="98" t="s">
        <v>0</v>
      </c>
      <c r="J8" s="99" t="s">
        <v>0</v>
      </c>
      <c r="K8" s="99" t="s">
        <v>0</v>
      </c>
      <c r="L8" s="100" t="s">
        <v>0</v>
      </c>
      <c r="M8" s="5"/>
    </row>
    <row r="9" spans="1:13" ht="17.399999999999999" x14ac:dyDescent="0.3">
      <c r="A9" s="44"/>
      <c r="B9" s="95">
        <v>2</v>
      </c>
      <c r="C9" s="96" t="str">
        <f>IF(DATA!E6="","",DATA!E6)</f>
        <v>ANAS HUSSAIN MANSURI</v>
      </c>
      <c r="D9" s="97">
        <f>IF(DATA!C6="","",DATA!C6)</f>
        <v>102</v>
      </c>
      <c r="E9" s="98" t="s">
        <v>0</v>
      </c>
      <c r="F9" s="99" t="s">
        <v>0</v>
      </c>
      <c r="G9" s="99" t="s">
        <v>0</v>
      </c>
      <c r="H9" s="241" t="s">
        <v>32</v>
      </c>
      <c r="I9" s="98" t="s">
        <v>32</v>
      </c>
      <c r="J9" s="99" t="s">
        <v>0</v>
      </c>
      <c r="K9" s="99" t="s">
        <v>0</v>
      </c>
      <c r="L9" s="100" t="s">
        <v>0</v>
      </c>
      <c r="M9" s="5"/>
    </row>
    <row r="10" spans="1:13" ht="17.399999999999999" x14ac:dyDescent="0.3">
      <c r="A10" s="44"/>
      <c r="B10" s="95">
        <v>3</v>
      </c>
      <c r="C10" s="96" t="str">
        <f>IF(DATA!E7="","",DATA!E7)</f>
        <v>ASHISH BALAI</v>
      </c>
      <c r="D10" s="97">
        <f>IF(DATA!C7="","",DATA!C7)</f>
        <v>103</v>
      </c>
      <c r="E10" s="98" t="s">
        <v>0</v>
      </c>
      <c r="F10" s="99" t="s">
        <v>32</v>
      </c>
      <c r="G10" s="99" t="s">
        <v>0</v>
      </c>
      <c r="H10" s="241" t="s">
        <v>32</v>
      </c>
      <c r="I10" s="98" t="s">
        <v>0</v>
      </c>
      <c r="J10" s="99" t="s">
        <v>0</v>
      </c>
      <c r="K10" s="99" t="s">
        <v>0</v>
      </c>
      <c r="L10" s="100" t="s">
        <v>0</v>
      </c>
      <c r="M10" s="5"/>
    </row>
    <row r="11" spans="1:13" ht="17.399999999999999" x14ac:dyDescent="0.3">
      <c r="A11" s="44"/>
      <c r="B11" s="95">
        <v>4</v>
      </c>
      <c r="C11" s="96" t="str">
        <f>IF(DATA!E8="","",DATA!E8)</f>
        <v>ASHISH BALAI</v>
      </c>
      <c r="D11" s="97">
        <f>IF(DATA!C8="","",DATA!C8)</f>
        <v>104</v>
      </c>
      <c r="E11" s="98" t="s">
        <v>0</v>
      </c>
      <c r="F11" s="99" t="s">
        <v>0</v>
      </c>
      <c r="G11" s="99" t="s">
        <v>33</v>
      </c>
      <c r="H11" s="241" t="s">
        <v>32</v>
      </c>
      <c r="I11" s="98" t="s">
        <v>32</v>
      </c>
      <c r="J11" s="99" t="s">
        <v>0</v>
      </c>
      <c r="K11" s="99" t="s">
        <v>33</v>
      </c>
      <c r="L11" s="100" t="s">
        <v>32</v>
      </c>
      <c r="M11" s="5"/>
    </row>
    <row r="12" spans="1:13" ht="17.399999999999999" x14ac:dyDescent="0.3">
      <c r="A12" s="44"/>
      <c r="B12" s="95">
        <v>5</v>
      </c>
      <c r="C12" s="96" t="str">
        <f>IF(DATA!E9="","",DATA!E9)</f>
        <v/>
      </c>
      <c r="D12" s="97" t="str">
        <f>IF(DATA!C9="","",DATA!C9)</f>
        <v/>
      </c>
      <c r="E12" s="98"/>
      <c r="F12" s="99"/>
      <c r="G12" s="99"/>
      <c r="H12" s="241"/>
      <c r="I12" s="98"/>
      <c r="J12" s="99"/>
      <c r="K12" s="99"/>
      <c r="L12" s="100"/>
      <c r="M12" s="5"/>
    </row>
    <row r="13" spans="1:13" ht="17.399999999999999" x14ac:dyDescent="0.3">
      <c r="A13" s="44"/>
      <c r="B13" s="95">
        <v>6</v>
      </c>
      <c r="C13" s="96" t="str">
        <f>IF(DATA!E10="","",DATA!E10)</f>
        <v/>
      </c>
      <c r="D13" s="97" t="str">
        <f>IF(DATA!C10="","",DATA!C10)</f>
        <v/>
      </c>
      <c r="E13" s="98"/>
      <c r="F13" s="99"/>
      <c r="G13" s="99"/>
      <c r="H13" s="241"/>
      <c r="I13" s="98"/>
      <c r="J13" s="99"/>
      <c r="K13" s="99"/>
      <c r="L13" s="100"/>
      <c r="M13" s="5"/>
    </row>
    <row r="14" spans="1:13" ht="17.399999999999999" x14ac:dyDescent="0.3">
      <c r="A14" s="44"/>
      <c r="B14" s="95">
        <v>7</v>
      </c>
      <c r="C14" s="96" t="str">
        <f>IF(DATA!E11="","",DATA!E11)</f>
        <v/>
      </c>
      <c r="D14" s="97" t="str">
        <f>IF(DATA!C11="","",DATA!C11)</f>
        <v/>
      </c>
      <c r="E14" s="98"/>
      <c r="F14" s="99"/>
      <c r="G14" s="99"/>
      <c r="H14" s="241"/>
      <c r="I14" s="98"/>
      <c r="J14" s="99"/>
      <c r="K14" s="99"/>
      <c r="L14" s="100"/>
      <c r="M14" s="5"/>
    </row>
    <row r="15" spans="1:13" ht="17.399999999999999" x14ac:dyDescent="0.3">
      <c r="A15" s="44"/>
      <c r="B15" s="95">
        <v>8</v>
      </c>
      <c r="C15" s="96" t="str">
        <f>IF(DATA!E12="","",DATA!E12)</f>
        <v/>
      </c>
      <c r="D15" s="97" t="str">
        <f>IF(DATA!C12="","",DATA!C12)</f>
        <v/>
      </c>
      <c r="E15" s="98"/>
      <c r="F15" s="99"/>
      <c r="G15" s="99"/>
      <c r="H15" s="241"/>
      <c r="I15" s="98"/>
      <c r="J15" s="99"/>
      <c r="K15" s="99"/>
      <c r="L15" s="100"/>
      <c r="M15" s="5"/>
    </row>
    <row r="16" spans="1:13" ht="17.399999999999999" x14ac:dyDescent="0.3">
      <c r="A16" s="44"/>
      <c r="B16" s="95">
        <v>9</v>
      </c>
      <c r="C16" s="96" t="str">
        <f>IF(DATA!E13="","",DATA!E13)</f>
        <v/>
      </c>
      <c r="D16" s="97" t="str">
        <f>IF(DATA!C13="","",DATA!C13)</f>
        <v/>
      </c>
      <c r="E16" s="98"/>
      <c r="F16" s="99"/>
      <c r="G16" s="99"/>
      <c r="H16" s="241"/>
      <c r="I16" s="98"/>
      <c r="J16" s="99"/>
      <c r="K16" s="99"/>
      <c r="L16" s="100"/>
      <c r="M16" s="5"/>
    </row>
    <row r="17" spans="1:13" ht="17.399999999999999" x14ac:dyDescent="0.3">
      <c r="A17" s="44"/>
      <c r="B17" s="95">
        <v>10</v>
      </c>
      <c r="C17" s="96" t="str">
        <f>IF(DATA!E14="","",DATA!E14)</f>
        <v/>
      </c>
      <c r="D17" s="97" t="str">
        <f>IF(DATA!C14="","",DATA!C14)</f>
        <v/>
      </c>
      <c r="E17" s="98"/>
      <c r="F17" s="99"/>
      <c r="G17" s="99"/>
      <c r="H17" s="241"/>
      <c r="I17" s="98"/>
      <c r="J17" s="99"/>
      <c r="K17" s="99"/>
      <c r="L17" s="100"/>
      <c r="M17" s="5"/>
    </row>
    <row r="18" spans="1:13" ht="17.399999999999999" x14ac:dyDescent="0.3">
      <c r="A18" s="44"/>
      <c r="B18" s="95">
        <v>11</v>
      </c>
      <c r="C18" s="96" t="str">
        <f>IF(DATA!E15="","",DATA!E15)</f>
        <v/>
      </c>
      <c r="D18" s="97" t="str">
        <f>IF(DATA!C15="","",DATA!C15)</f>
        <v/>
      </c>
      <c r="E18" s="98"/>
      <c r="F18" s="99"/>
      <c r="G18" s="99"/>
      <c r="H18" s="241"/>
      <c r="I18" s="98"/>
      <c r="J18" s="99"/>
      <c r="K18" s="99"/>
      <c r="L18" s="100"/>
      <c r="M18" s="5"/>
    </row>
    <row r="19" spans="1:13" ht="17.399999999999999" x14ac:dyDescent="0.3">
      <c r="A19" s="44"/>
      <c r="B19" s="95">
        <v>12</v>
      </c>
      <c r="C19" s="96" t="str">
        <f>IF(DATA!E16="","",DATA!E16)</f>
        <v/>
      </c>
      <c r="D19" s="97" t="str">
        <f>IF(DATA!C16="","",DATA!C16)</f>
        <v/>
      </c>
      <c r="E19" s="98"/>
      <c r="F19" s="99"/>
      <c r="G19" s="99"/>
      <c r="H19" s="241"/>
      <c r="I19" s="98"/>
      <c r="J19" s="99"/>
      <c r="K19" s="99"/>
      <c r="L19" s="100"/>
      <c r="M19" s="5"/>
    </row>
    <row r="20" spans="1:13" ht="17.399999999999999" x14ac:dyDescent="0.3">
      <c r="A20" s="44"/>
      <c r="B20" s="95">
        <v>13</v>
      </c>
      <c r="C20" s="96" t="str">
        <f>IF(DATA!E17="","",DATA!E17)</f>
        <v/>
      </c>
      <c r="D20" s="97" t="str">
        <f>IF(DATA!C17="","",DATA!C17)</f>
        <v/>
      </c>
      <c r="E20" s="98"/>
      <c r="F20" s="99"/>
      <c r="G20" s="99"/>
      <c r="H20" s="241"/>
      <c r="I20" s="98"/>
      <c r="J20" s="99"/>
      <c r="K20" s="99"/>
      <c r="L20" s="100"/>
      <c r="M20" s="5"/>
    </row>
    <row r="21" spans="1:13" ht="17.399999999999999" x14ac:dyDescent="0.3">
      <c r="A21" s="44"/>
      <c r="B21" s="95">
        <v>14</v>
      </c>
      <c r="C21" s="96" t="str">
        <f>IF(DATA!E18="","",DATA!E18)</f>
        <v/>
      </c>
      <c r="D21" s="97" t="str">
        <f>IF(DATA!C18="","",DATA!C18)</f>
        <v/>
      </c>
      <c r="E21" s="98"/>
      <c r="F21" s="99"/>
      <c r="G21" s="99"/>
      <c r="H21" s="241"/>
      <c r="I21" s="98"/>
      <c r="J21" s="99"/>
      <c r="K21" s="99"/>
      <c r="L21" s="100"/>
      <c r="M21" s="5"/>
    </row>
    <row r="22" spans="1:13" ht="17.399999999999999" x14ac:dyDescent="0.3">
      <c r="A22" s="44"/>
      <c r="B22" s="95">
        <v>15</v>
      </c>
      <c r="C22" s="96" t="str">
        <f>IF(DATA!E19="","",DATA!E19)</f>
        <v/>
      </c>
      <c r="D22" s="97" t="str">
        <f>IF(DATA!C19="","",DATA!C19)</f>
        <v/>
      </c>
      <c r="E22" s="98"/>
      <c r="F22" s="99"/>
      <c r="G22" s="99"/>
      <c r="H22" s="241"/>
      <c r="I22" s="98"/>
      <c r="J22" s="99"/>
      <c r="K22" s="99"/>
      <c r="L22" s="100"/>
      <c r="M22" s="5"/>
    </row>
    <row r="23" spans="1:13" ht="17.399999999999999" x14ac:dyDescent="0.3">
      <c r="A23" s="44"/>
      <c r="B23" s="95">
        <v>16</v>
      </c>
      <c r="C23" s="96" t="str">
        <f>IF(DATA!E20="","",DATA!E20)</f>
        <v/>
      </c>
      <c r="D23" s="97" t="str">
        <f>IF(DATA!C20="","",DATA!C20)</f>
        <v/>
      </c>
      <c r="E23" s="98"/>
      <c r="F23" s="99"/>
      <c r="G23" s="99"/>
      <c r="H23" s="241"/>
      <c r="I23" s="98"/>
      <c r="J23" s="99"/>
      <c r="K23" s="99"/>
      <c r="L23" s="100"/>
      <c r="M23" s="5"/>
    </row>
    <row r="24" spans="1:13" ht="17.399999999999999" x14ac:dyDescent="0.3">
      <c r="A24" s="44"/>
      <c r="B24" s="95">
        <v>17</v>
      </c>
      <c r="C24" s="96" t="str">
        <f>IF(DATA!E21="","",DATA!E21)</f>
        <v/>
      </c>
      <c r="D24" s="97" t="str">
        <f>IF(DATA!C21="","",DATA!C21)</f>
        <v/>
      </c>
      <c r="E24" s="98"/>
      <c r="F24" s="99"/>
      <c r="G24" s="99"/>
      <c r="H24" s="241"/>
      <c r="I24" s="98"/>
      <c r="J24" s="99"/>
      <c r="K24" s="99"/>
      <c r="L24" s="100"/>
      <c r="M24" s="5"/>
    </row>
    <row r="25" spans="1:13" ht="17.399999999999999" x14ac:dyDescent="0.3">
      <c r="A25" s="44"/>
      <c r="B25" s="95">
        <v>18</v>
      </c>
      <c r="C25" s="96" t="str">
        <f>IF(DATA!E22="","",DATA!E22)</f>
        <v/>
      </c>
      <c r="D25" s="97" t="str">
        <f>IF(DATA!C22="","",DATA!C22)</f>
        <v/>
      </c>
      <c r="E25" s="98"/>
      <c r="F25" s="99"/>
      <c r="G25" s="99"/>
      <c r="H25" s="241"/>
      <c r="I25" s="98"/>
      <c r="J25" s="99"/>
      <c r="K25" s="99"/>
      <c r="L25" s="100"/>
      <c r="M25" s="5"/>
    </row>
    <row r="26" spans="1:13" ht="17.399999999999999" x14ac:dyDescent="0.3">
      <c r="A26" s="44"/>
      <c r="B26" s="95">
        <v>19</v>
      </c>
      <c r="C26" s="96" t="str">
        <f>IF(DATA!E23="","",DATA!E23)</f>
        <v/>
      </c>
      <c r="D26" s="97" t="str">
        <f>IF(DATA!C23="","",DATA!C23)</f>
        <v/>
      </c>
      <c r="E26" s="98"/>
      <c r="F26" s="99"/>
      <c r="G26" s="99"/>
      <c r="H26" s="241"/>
      <c r="I26" s="98"/>
      <c r="J26" s="99"/>
      <c r="K26" s="99"/>
      <c r="L26" s="100"/>
      <c r="M26" s="5"/>
    </row>
    <row r="27" spans="1:13" ht="17.399999999999999" x14ac:dyDescent="0.3">
      <c r="A27" s="44"/>
      <c r="B27" s="95">
        <v>20</v>
      </c>
      <c r="C27" s="96" t="str">
        <f>IF(DATA!E24="","",DATA!E24)</f>
        <v/>
      </c>
      <c r="D27" s="97" t="str">
        <f>IF(DATA!C24="","",DATA!C24)</f>
        <v/>
      </c>
      <c r="E27" s="98"/>
      <c r="F27" s="99"/>
      <c r="G27" s="99"/>
      <c r="H27" s="241"/>
      <c r="I27" s="98"/>
      <c r="J27" s="99"/>
      <c r="K27" s="99"/>
      <c r="L27" s="100"/>
      <c r="M27" s="5"/>
    </row>
    <row r="28" spans="1:13" ht="17.399999999999999" x14ac:dyDescent="0.3">
      <c r="A28" s="44"/>
      <c r="B28" s="95">
        <v>21</v>
      </c>
      <c r="C28" s="96" t="str">
        <f>IF(DATA!E25="","",DATA!E25)</f>
        <v/>
      </c>
      <c r="D28" s="97" t="str">
        <f>IF(DATA!C25="","",DATA!C25)</f>
        <v/>
      </c>
      <c r="E28" s="98"/>
      <c r="F28" s="99"/>
      <c r="G28" s="99"/>
      <c r="H28" s="241"/>
      <c r="I28" s="98"/>
      <c r="J28" s="99"/>
      <c r="K28" s="99"/>
      <c r="L28" s="100"/>
      <c r="M28" s="5"/>
    </row>
    <row r="29" spans="1:13" ht="17.399999999999999" x14ac:dyDescent="0.3">
      <c r="A29" s="44"/>
      <c r="B29" s="95">
        <v>22</v>
      </c>
      <c r="C29" s="96" t="str">
        <f>IF(DATA!E26="","",DATA!E26)</f>
        <v/>
      </c>
      <c r="D29" s="97" t="str">
        <f>IF(DATA!C26="","",DATA!C26)</f>
        <v/>
      </c>
      <c r="E29" s="98"/>
      <c r="F29" s="99"/>
      <c r="G29" s="99"/>
      <c r="H29" s="241"/>
      <c r="I29" s="98"/>
      <c r="J29" s="99"/>
      <c r="K29" s="99"/>
      <c r="L29" s="100"/>
      <c r="M29" s="5"/>
    </row>
    <row r="30" spans="1:13" ht="17.399999999999999" x14ac:dyDescent="0.3">
      <c r="A30" s="44"/>
      <c r="B30" s="95">
        <v>23</v>
      </c>
      <c r="C30" s="96" t="str">
        <f>IF(DATA!E27="","",DATA!E27)</f>
        <v/>
      </c>
      <c r="D30" s="97" t="str">
        <f>IF(DATA!C27="","",DATA!C27)</f>
        <v/>
      </c>
      <c r="E30" s="98"/>
      <c r="F30" s="99"/>
      <c r="G30" s="99"/>
      <c r="H30" s="241"/>
      <c r="I30" s="98"/>
      <c r="J30" s="99"/>
      <c r="K30" s="99"/>
      <c r="L30" s="100"/>
      <c r="M30" s="5"/>
    </row>
    <row r="31" spans="1:13" ht="17.399999999999999" x14ac:dyDescent="0.3">
      <c r="A31" s="44"/>
      <c r="B31" s="95">
        <v>24</v>
      </c>
      <c r="C31" s="96" t="str">
        <f>IF(DATA!E28="","",DATA!E28)</f>
        <v/>
      </c>
      <c r="D31" s="97" t="str">
        <f>IF(DATA!C28="","",DATA!C28)</f>
        <v/>
      </c>
      <c r="E31" s="98"/>
      <c r="F31" s="99"/>
      <c r="G31" s="99"/>
      <c r="H31" s="241"/>
      <c r="I31" s="98"/>
      <c r="J31" s="99"/>
      <c r="K31" s="99"/>
      <c r="L31" s="100"/>
      <c r="M31" s="5"/>
    </row>
    <row r="32" spans="1:13" ht="17.399999999999999" x14ac:dyDescent="0.3">
      <c r="A32" s="44"/>
      <c r="B32" s="95">
        <v>25</v>
      </c>
      <c r="C32" s="96" t="str">
        <f>IF(DATA!E29="","",DATA!E29)</f>
        <v/>
      </c>
      <c r="D32" s="97" t="str">
        <f>IF(DATA!C29="","",DATA!C29)</f>
        <v/>
      </c>
      <c r="E32" s="98"/>
      <c r="F32" s="99"/>
      <c r="G32" s="99"/>
      <c r="H32" s="241"/>
      <c r="I32" s="98"/>
      <c r="J32" s="99"/>
      <c r="K32" s="99"/>
      <c r="L32" s="100"/>
      <c r="M32" s="5"/>
    </row>
    <row r="33" spans="1:13" ht="17.399999999999999" x14ac:dyDescent="0.3">
      <c r="A33" s="44"/>
      <c r="B33" s="95">
        <v>26</v>
      </c>
      <c r="C33" s="96" t="str">
        <f>IF(DATA!E30="","",DATA!E30)</f>
        <v/>
      </c>
      <c r="D33" s="97" t="str">
        <f>IF(DATA!C30="","",DATA!C30)</f>
        <v/>
      </c>
      <c r="E33" s="98"/>
      <c r="F33" s="99"/>
      <c r="G33" s="99"/>
      <c r="H33" s="241"/>
      <c r="I33" s="98"/>
      <c r="J33" s="99"/>
      <c r="K33" s="99"/>
      <c r="L33" s="100"/>
      <c r="M33" s="5"/>
    </row>
    <row r="34" spans="1:13" ht="17.399999999999999" x14ac:dyDescent="0.3">
      <c r="A34" s="44"/>
      <c r="B34" s="95">
        <v>27</v>
      </c>
      <c r="C34" s="96" t="str">
        <f>IF(DATA!E31="","",DATA!E31)</f>
        <v/>
      </c>
      <c r="D34" s="97" t="str">
        <f>IF(DATA!C31="","",DATA!C31)</f>
        <v/>
      </c>
      <c r="E34" s="98"/>
      <c r="F34" s="99"/>
      <c r="G34" s="99"/>
      <c r="H34" s="241"/>
      <c r="I34" s="98"/>
      <c r="J34" s="99"/>
      <c r="K34" s="99"/>
      <c r="L34" s="100"/>
      <c r="M34" s="5"/>
    </row>
    <row r="35" spans="1:13" ht="17.399999999999999" x14ac:dyDescent="0.3">
      <c r="A35" s="44"/>
      <c r="B35" s="95">
        <v>28</v>
      </c>
      <c r="C35" s="96" t="str">
        <f>IF(DATA!E32="","",DATA!E32)</f>
        <v/>
      </c>
      <c r="D35" s="97" t="str">
        <f>IF(DATA!C32="","",DATA!C32)</f>
        <v/>
      </c>
      <c r="E35" s="98"/>
      <c r="F35" s="99"/>
      <c r="G35" s="99"/>
      <c r="H35" s="241"/>
      <c r="I35" s="98"/>
      <c r="J35" s="99"/>
      <c r="K35" s="99"/>
      <c r="L35" s="100"/>
      <c r="M35" s="5"/>
    </row>
    <row r="36" spans="1:13" ht="17.399999999999999" x14ac:dyDescent="0.3">
      <c r="A36" s="44"/>
      <c r="B36" s="95">
        <v>29</v>
      </c>
      <c r="C36" s="96" t="str">
        <f>IF(DATA!E33="","",DATA!E33)</f>
        <v/>
      </c>
      <c r="D36" s="97" t="str">
        <f>IF(DATA!C33="","",DATA!C33)</f>
        <v/>
      </c>
      <c r="E36" s="98"/>
      <c r="F36" s="99"/>
      <c r="G36" s="99"/>
      <c r="H36" s="241"/>
      <c r="I36" s="98"/>
      <c r="J36" s="99"/>
      <c r="K36" s="99"/>
      <c r="L36" s="100"/>
      <c r="M36" s="5"/>
    </row>
    <row r="37" spans="1:13" ht="17.399999999999999" x14ac:dyDescent="0.3">
      <c r="A37" s="44"/>
      <c r="B37" s="95">
        <v>30</v>
      </c>
      <c r="C37" s="96" t="str">
        <f>IF(DATA!E34="","",DATA!E34)</f>
        <v/>
      </c>
      <c r="D37" s="97" t="str">
        <f>IF(DATA!C34="","",DATA!C34)</f>
        <v/>
      </c>
      <c r="E37" s="98"/>
      <c r="F37" s="99"/>
      <c r="G37" s="99"/>
      <c r="H37" s="241"/>
      <c r="I37" s="98"/>
      <c r="J37" s="99"/>
      <c r="K37" s="99"/>
      <c r="L37" s="100"/>
      <c r="M37" s="5"/>
    </row>
    <row r="38" spans="1:13" ht="17.399999999999999" x14ac:dyDescent="0.3">
      <c r="A38" s="44"/>
      <c r="B38" s="95">
        <v>31</v>
      </c>
      <c r="C38" s="96" t="str">
        <f>IF(DATA!E35="","",DATA!E35)</f>
        <v/>
      </c>
      <c r="D38" s="97" t="str">
        <f>IF(DATA!C35="","",DATA!C35)</f>
        <v/>
      </c>
      <c r="E38" s="98"/>
      <c r="F38" s="99"/>
      <c r="G38" s="99"/>
      <c r="H38" s="241"/>
      <c r="I38" s="98"/>
      <c r="J38" s="99"/>
      <c r="K38" s="99"/>
      <c r="L38" s="100"/>
      <c r="M38" s="5"/>
    </row>
    <row r="39" spans="1:13" ht="17.399999999999999" x14ac:dyDescent="0.3">
      <c r="A39" s="44"/>
      <c r="B39" s="95">
        <v>32</v>
      </c>
      <c r="C39" s="96" t="str">
        <f>IF(DATA!E36="","",DATA!E36)</f>
        <v/>
      </c>
      <c r="D39" s="97" t="str">
        <f>IF(DATA!C36="","",DATA!C36)</f>
        <v/>
      </c>
      <c r="E39" s="98"/>
      <c r="F39" s="99"/>
      <c r="G39" s="99"/>
      <c r="H39" s="241"/>
      <c r="I39" s="98"/>
      <c r="J39" s="99"/>
      <c r="K39" s="99"/>
      <c r="L39" s="100"/>
      <c r="M39" s="5"/>
    </row>
    <row r="40" spans="1:13" ht="17.399999999999999" x14ac:dyDescent="0.3">
      <c r="A40" s="44"/>
      <c r="B40" s="95">
        <v>33</v>
      </c>
      <c r="C40" s="96" t="str">
        <f>IF(DATA!E37="","",DATA!E37)</f>
        <v/>
      </c>
      <c r="D40" s="97" t="str">
        <f>IF(DATA!C37="","",DATA!C37)</f>
        <v/>
      </c>
      <c r="E40" s="98"/>
      <c r="F40" s="99"/>
      <c r="G40" s="99"/>
      <c r="H40" s="241"/>
      <c r="I40" s="98"/>
      <c r="J40" s="99"/>
      <c r="K40" s="99"/>
      <c r="L40" s="100"/>
      <c r="M40" s="5"/>
    </row>
    <row r="41" spans="1:13" ht="17.399999999999999" x14ac:dyDescent="0.3">
      <c r="A41" s="44"/>
      <c r="B41" s="95">
        <v>34</v>
      </c>
      <c r="C41" s="96" t="str">
        <f>IF(DATA!E38="","",DATA!E38)</f>
        <v/>
      </c>
      <c r="D41" s="97" t="str">
        <f>IF(DATA!C38="","",DATA!C38)</f>
        <v/>
      </c>
      <c r="E41" s="98"/>
      <c r="F41" s="99"/>
      <c r="G41" s="99"/>
      <c r="H41" s="241"/>
      <c r="I41" s="98"/>
      <c r="J41" s="99"/>
      <c r="K41" s="99"/>
      <c r="L41" s="100"/>
      <c r="M41" s="5"/>
    </row>
    <row r="42" spans="1:13" ht="17.399999999999999" x14ac:dyDescent="0.3">
      <c r="A42" s="44"/>
      <c r="B42" s="95">
        <v>35</v>
      </c>
      <c r="C42" s="96" t="str">
        <f>IF(DATA!E39="","",DATA!E39)</f>
        <v/>
      </c>
      <c r="D42" s="97" t="str">
        <f>IF(DATA!C39="","",DATA!C39)</f>
        <v/>
      </c>
      <c r="E42" s="98"/>
      <c r="F42" s="99"/>
      <c r="G42" s="99"/>
      <c r="H42" s="241"/>
      <c r="I42" s="98"/>
      <c r="J42" s="99"/>
      <c r="K42" s="99"/>
      <c r="L42" s="100"/>
      <c r="M42" s="5"/>
    </row>
    <row r="43" spans="1:13" ht="17.399999999999999" x14ac:dyDescent="0.3">
      <c r="A43" s="44"/>
      <c r="B43" s="95">
        <v>36</v>
      </c>
      <c r="C43" s="96" t="str">
        <f>IF(DATA!E40="","",DATA!E40)</f>
        <v/>
      </c>
      <c r="D43" s="97" t="str">
        <f>IF(DATA!C40="","",DATA!C40)</f>
        <v/>
      </c>
      <c r="E43" s="98"/>
      <c r="F43" s="99"/>
      <c r="G43" s="99"/>
      <c r="H43" s="241"/>
      <c r="I43" s="98"/>
      <c r="J43" s="99"/>
      <c r="K43" s="99"/>
      <c r="L43" s="100"/>
      <c r="M43" s="5"/>
    </row>
    <row r="44" spans="1:13" ht="17.399999999999999" x14ac:dyDescent="0.3">
      <c r="A44" s="44"/>
      <c r="B44" s="95">
        <v>37</v>
      </c>
      <c r="C44" s="96" t="str">
        <f>IF(DATA!E41="","",DATA!E41)</f>
        <v/>
      </c>
      <c r="D44" s="97" t="str">
        <f>IF(DATA!C41="","",DATA!C41)</f>
        <v/>
      </c>
      <c r="E44" s="98"/>
      <c r="F44" s="99"/>
      <c r="G44" s="99"/>
      <c r="H44" s="241"/>
      <c r="I44" s="98"/>
      <c r="J44" s="99"/>
      <c r="K44" s="99"/>
      <c r="L44" s="100"/>
      <c r="M44" s="5"/>
    </row>
    <row r="45" spans="1:13" ht="17.399999999999999" x14ac:dyDescent="0.3">
      <c r="A45" s="44"/>
      <c r="B45" s="95">
        <v>38</v>
      </c>
      <c r="C45" s="96" t="str">
        <f>IF(DATA!E42="","",DATA!E42)</f>
        <v/>
      </c>
      <c r="D45" s="97" t="str">
        <f>IF(DATA!C42="","",DATA!C42)</f>
        <v/>
      </c>
      <c r="E45" s="98"/>
      <c r="F45" s="99"/>
      <c r="G45" s="99"/>
      <c r="H45" s="241"/>
      <c r="I45" s="98"/>
      <c r="J45" s="99"/>
      <c r="K45" s="99"/>
      <c r="L45" s="100"/>
      <c r="M45" s="5"/>
    </row>
    <row r="46" spans="1:13" ht="17.399999999999999" x14ac:dyDescent="0.3">
      <c r="A46" s="44"/>
      <c r="B46" s="95">
        <v>39</v>
      </c>
      <c r="C46" s="96" t="str">
        <f>IF(DATA!E43="","",DATA!E43)</f>
        <v/>
      </c>
      <c r="D46" s="97" t="str">
        <f>IF(DATA!C43="","",DATA!C43)</f>
        <v/>
      </c>
      <c r="E46" s="98"/>
      <c r="F46" s="99"/>
      <c r="G46" s="99"/>
      <c r="H46" s="241"/>
      <c r="I46" s="98"/>
      <c r="J46" s="99"/>
      <c r="K46" s="99"/>
      <c r="L46" s="100"/>
      <c r="M46" s="5"/>
    </row>
    <row r="47" spans="1:13" ht="17.399999999999999" x14ac:dyDescent="0.3">
      <c r="A47" s="44"/>
      <c r="B47" s="95">
        <v>40</v>
      </c>
      <c r="C47" s="96" t="str">
        <f>IF(DATA!E44="","",DATA!E44)</f>
        <v/>
      </c>
      <c r="D47" s="97" t="str">
        <f>IF(DATA!C44="","",DATA!C44)</f>
        <v/>
      </c>
      <c r="E47" s="98"/>
      <c r="F47" s="99"/>
      <c r="G47" s="99"/>
      <c r="H47" s="241"/>
      <c r="I47" s="98"/>
      <c r="J47" s="99"/>
      <c r="K47" s="99"/>
      <c r="L47" s="100"/>
      <c r="M47" s="5"/>
    </row>
    <row r="48" spans="1:13" ht="17.399999999999999" x14ac:dyDescent="0.3">
      <c r="A48" s="44"/>
      <c r="B48" s="95">
        <v>41</v>
      </c>
      <c r="C48" s="96" t="str">
        <f>IF(DATA!E45="","",DATA!E45)</f>
        <v/>
      </c>
      <c r="D48" s="97" t="str">
        <f>IF(DATA!C45="","",DATA!C45)</f>
        <v/>
      </c>
      <c r="E48" s="98"/>
      <c r="F48" s="99"/>
      <c r="G48" s="99"/>
      <c r="H48" s="241"/>
      <c r="I48" s="98"/>
      <c r="J48" s="99"/>
      <c r="K48" s="99"/>
      <c r="L48" s="100"/>
      <c r="M48" s="5"/>
    </row>
    <row r="49" spans="1:13" ht="17.399999999999999" x14ac:dyDescent="0.3">
      <c r="A49" s="44"/>
      <c r="B49" s="95">
        <v>42</v>
      </c>
      <c r="C49" s="96" t="str">
        <f>IF(DATA!E46="","",DATA!E46)</f>
        <v/>
      </c>
      <c r="D49" s="97" t="str">
        <f>IF(DATA!C46="","",DATA!C46)</f>
        <v/>
      </c>
      <c r="E49" s="98"/>
      <c r="F49" s="99"/>
      <c r="G49" s="99"/>
      <c r="H49" s="241"/>
      <c r="I49" s="98"/>
      <c r="J49" s="99"/>
      <c r="K49" s="99"/>
      <c r="L49" s="100"/>
      <c r="M49" s="5"/>
    </row>
    <row r="50" spans="1:13" ht="17.399999999999999" x14ac:dyDescent="0.3">
      <c r="A50" s="44"/>
      <c r="B50" s="95">
        <v>43</v>
      </c>
      <c r="C50" s="96" t="str">
        <f>IF(DATA!E47="","",DATA!E47)</f>
        <v/>
      </c>
      <c r="D50" s="97" t="str">
        <f>IF(DATA!C47="","",DATA!C47)</f>
        <v/>
      </c>
      <c r="E50" s="98"/>
      <c r="F50" s="99"/>
      <c r="G50" s="99"/>
      <c r="H50" s="241"/>
      <c r="I50" s="98"/>
      <c r="J50" s="99"/>
      <c r="K50" s="99"/>
      <c r="L50" s="100"/>
      <c r="M50" s="5"/>
    </row>
    <row r="51" spans="1:13" ht="17.399999999999999" x14ac:dyDescent="0.3">
      <c r="A51" s="44"/>
      <c r="B51" s="95">
        <v>44</v>
      </c>
      <c r="C51" s="96" t="str">
        <f>IF(DATA!E48="","",DATA!E48)</f>
        <v/>
      </c>
      <c r="D51" s="97" t="str">
        <f>IF(DATA!C48="","",DATA!C48)</f>
        <v/>
      </c>
      <c r="E51" s="98"/>
      <c r="F51" s="99"/>
      <c r="G51" s="99"/>
      <c r="H51" s="241"/>
      <c r="I51" s="98"/>
      <c r="J51" s="99"/>
      <c r="K51" s="99"/>
      <c r="L51" s="100"/>
      <c r="M51" s="5"/>
    </row>
    <row r="52" spans="1:13" ht="18" thickBot="1" x14ac:dyDescent="0.35">
      <c r="A52" s="44"/>
      <c r="B52" s="101">
        <v>45</v>
      </c>
      <c r="C52" s="96" t="str">
        <f>IF(DATA!E49="","",DATA!E49)</f>
        <v/>
      </c>
      <c r="D52" s="97" t="str">
        <f>IF(DATA!C49="","",DATA!C49)</f>
        <v/>
      </c>
      <c r="E52" s="104"/>
      <c r="F52" s="102"/>
      <c r="G52" s="102"/>
      <c r="H52" s="242"/>
      <c r="I52" s="104"/>
      <c r="J52" s="102"/>
      <c r="K52" s="102"/>
      <c r="L52" s="103"/>
      <c r="M52" s="5"/>
    </row>
    <row r="53" spans="1:13" ht="15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</sheetData>
  <sheetProtection algorithmName="SHA-512" hashValue="Y/+OKFX2DPlAFnRuPBCfVT6vmshF4+oBrKXCgqnssQkMAubsRXyvmJNXN3azELR9OyJRl+LRszAYvG7g1vJ86Q==" saltValue="rfcUbvgiPCy4WEQnG0d02w==" spinCount="100000" sheet="1" objects="1" scenarios="1" selectLockedCells="1"/>
  <mergeCells count="9">
    <mergeCell ref="B7:D7"/>
    <mergeCell ref="B2:L2"/>
    <mergeCell ref="B5:B6"/>
    <mergeCell ref="C5:C6"/>
    <mergeCell ref="D5:D6"/>
    <mergeCell ref="E5:H5"/>
    <mergeCell ref="I5:L5"/>
    <mergeCell ref="H4:L4"/>
    <mergeCell ref="B3:L3"/>
  </mergeCells>
  <dataValidations count="1">
    <dataValidation type="list" allowBlank="1" showInputMessage="1" showErrorMessage="1" errorTitle="INVALID INPUT VALUE" error="ALLOWED INPUT VALUES : A, B, C" sqref="E8:L52">
      <formula1>"A,B,C"</formula1>
    </dataValidation>
  </dataValidations>
  <hyperlinks>
    <hyperlink ref="A1" location="DASHBOARD!A1" display="D"/>
  </hyperlinks>
  <pageMargins left="0.59055118110236227" right="0.23622047244094491" top="0.31496062992125984" bottom="0.23622047244094491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53"/>
  <sheetViews>
    <sheetView topLeftCell="B1" workbookViewId="0">
      <selection activeCell="E7" sqref="E7"/>
    </sheetView>
  </sheetViews>
  <sheetFormatPr defaultColWidth="0" defaultRowHeight="14.4" zeroHeight="1" x14ac:dyDescent="0.3"/>
  <cols>
    <col min="1" max="1" width="1.6640625" style="10" customWidth="1"/>
    <col min="2" max="2" width="9.109375" style="10" customWidth="1"/>
    <col min="3" max="3" width="28.21875" style="10" bestFit="1" customWidth="1"/>
    <col min="4" max="4" width="9.109375" style="10" customWidth="1"/>
    <col min="5" max="16" width="10.6640625" style="9" customWidth="1"/>
    <col min="17" max="17" width="9.109375" style="9" customWidth="1"/>
    <col min="18" max="18" width="2.109375" style="9" customWidth="1"/>
    <col min="19" max="16384" width="9.109375" style="9" hidden="1"/>
  </cols>
  <sheetData>
    <row r="1" spans="1:18" s="10" customFormat="1" ht="7.5" customHeight="1" x14ac:dyDescent="0.3">
      <c r="A1" s="105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8"/>
    </row>
    <row r="2" spans="1:18" s="10" customFormat="1" ht="17.399999999999999" x14ac:dyDescent="0.3">
      <c r="A2" s="36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341"/>
      <c r="R2" s="8"/>
    </row>
    <row r="3" spans="1:18" s="10" customFormat="1" ht="17.399999999999999" x14ac:dyDescent="0.3">
      <c r="A3" s="36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342"/>
      <c r="R3" s="8"/>
    </row>
    <row r="4" spans="1:18" s="10" customFormat="1" ht="25.2" thickBot="1" x14ac:dyDescent="0.45">
      <c r="A4" s="36"/>
      <c r="B4" s="106"/>
      <c r="C4" s="107" t="s">
        <v>126</v>
      </c>
      <c r="D4" s="108" t="str">
        <f>DASHBOARD!B8&amp;DASHBOARD!C8</f>
        <v>1A</v>
      </c>
      <c r="E4" s="106"/>
      <c r="F4" s="106"/>
      <c r="G4" s="67"/>
      <c r="H4" s="67"/>
      <c r="I4" s="67"/>
      <c r="J4" s="67"/>
      <c r="K4" s="445" t="s">
        <v>124</v>
      </c>
      <c r="L4" s="445"/>
      <c r="M4" s="445"/>
      <c r="N4" s="445"/>
      <c r="O4" s="445"/>
      <c r="P4" s="445"/>
      <c r="Q4" s="445"/>
      <c r="R4" s="8"/>
    </row>
    <row r="5" spans="1:18" s="10" customFormat="1" ht="33" customHeight="1" x14ac:dyDescent="0.3">
      <c r="A5" s="36"/>
      <c r="B5" s="436" t="s">
        <v>4</v>
      </c>
      <c r="C5" s="438" t="s">
        <v>7</v>
      </c>
      <c r="D5" s="440" t="s">
        <v>21</v>
      </c>
      <c r="E5" s="442" t="s">
        <v>35</v>
      </c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3" t="s">
        <v>36</v>
      </c>
      <c r="R5" s="8"/>
    </row>
    <row r="6" spans="1:18" s="10" customFormat="1" ht="33" customHeight="1" x14ac:dyDescent="0.3">
      <c r="A6" s="36"/>
      <c r="B6" s="437"/>
      <c r="C6" s="439"/>
      <c r="D6" s="441"/>
      <c r="E6" s="109" t="s">
        <v>37</v>
      </c>
      <c r="F6" s="109" t="s">
        <v>38</v>
      </c>
      <c r="G6" s="109" t="s">
        <v>39</v>
      </c>
      <c r="H6" s="109" t="s">
        <v>40</v>
      </c>
      <c r="I6" s="109" t="s">
        <v>41</v>
      </c>
      <c r="J6" s="109" t="s">
        <v>42</v>
      </c>
      <c r="K6" s="109" t="s">
        <v>43</v>
      </c>
      <c r="L6" s="109" t="s">
        <v>44</v>
      </c>
      <c r="M6" s="109" t="s">
        <v>45</v>
      </c>
      <c r="N6" s="109" t="s">
        <v>46</v>
      </c>
      <c r="O6" s="109" t="s">
        <v>47</v>
      </c>
      <c r="P6" s="109" t="s">
        <v>48</v>
      </c>
      <c r="Q6" s="444"/>
      <c r="R6" s="8"/>
    </row>
    <row r="7" spans="1:18" ht="21" customHeight="1" x14ac:dyDescent="0.35">
      <c r="A7" s="36"/>
      <c r="B7" s="420" t="s">
        <v>49</v>
      </c>
      <c r="C7" s="421"/>
      <c r="D7" s="421"/>
      <c r="E7" s="110">
        <v>10</v>
      </c>
      <c r="F7" s="110">
        <v>28</v>
      </c>
      <c r="G7" s="110">
        <v>0</v>
      </c>
      <c r="H7" s="110">
        <v>48</v>
      </c>
      <c r="I7" s="110">
        <v>48</v>
      </c>
      <c r="J7" s="110">
        <v>44</v>
      </c>
      <c r="K7" s="110">
        <v>44</v>
      </c>
      <c r="L7" s="110">
        <v>26</v>
      </c>
      <c r="M7" s="110">
        <v>40</v>
      </c>
      <c r="N7" s="110">
        <v>22</v>
      </c>
      <c r="O7" s="110">
        <v>48</v>
      </c>
      <c r="P7" s="110">
        <v>30</v>
      </c>
      <c r="Q7" s="53">
        <f>IF(SUM(E7:P7)=0,"",SUM(E7:P7))</f>
        <v>388</v>
      </c>
      <c r="R7" s="8"/>
    </row>
    <row r="8" spans="1:18" ht="17.399999999999999" x14ac:dyDescent="0.3">
      <c r="A8" s="36"/>
      <c r="B8" s="75">
        <v>1</v>
      </c>
      <c r="C8" s="76" t="str">
        <f>IF(DATA!E5="","",DATA!E5)</f>
        <v>ANANT KUMAR REGAR</v>
      </c>
      <c r="D8" s="76">
        <f>IF(DATA!C5="","",DATA!C5)</f>
        <v>101</v>
      </c>
      <c r="E8" s="111">
        <v>10</v>
      </c>
      <c r="F8" s="111">
        <v>24</v>
      </c>
      <c r="G8" s="111">
        <v>0</v>
      </c>
      <c r="H8" s="111">
        <v>44</v>
      </c>
      <c r="I8" s="111">
        <v>44</v>
      </c>
      <c r="J8" s="111">
        <v>32</v>
      </c>
      <c r="K8" s="111">
        <v>40</v>
      </c>
      <c r="L8" s="111">
        <v>22</v>
      </c>
      <c r="M8" s="111">
        <v>32</v>
      </c>
      <c r="N8" s="111">
        <v>22</v>
      </c>
      <c r="O8" s="111">
        <v>40</v>
      </c>
      <c r="P8" s="111">
        <v>30</v>
      </c>
      <c r="Q8" s="90">
        <f>IF(SUM(E8:P8)=0,"",SUM(E8:P8))</f>
        <v>340</v>
      </c>
      <c r="R8" s="8"/>
    </row>
    <row r="9" spans="1:18" ht="17.399999999999999" x14ac:dyDescent="0.3">
      <c r="A9" s="36"/>
      <c r="B9" s="75">
        <v>2</v>
      </c>
      <c r="C9" s="76" t="str">
        <f>IF(DATA!E6="","",DATA!E6)</f>
        <v>ANAS HUSSAIN MANSURI</v>
      </c>
      <c r="D9" s="76">
        <f>IF(DATA!C6="","",DATA!C6)</f>
        <v>102</v>
      </c>
      <c r="E9" s="111">
        <v>2</v>
      </c>
      <c r="F9" s="111">
        <v>10</v>
      </c>
      <c r="G9" s="111">
        <v>0</v>
      </c>
      <c r="H9" s="111">
        <v>32</v>
      </c>
      <c r="I9" s="111">
        <v>46</v>
      </c>
      <c r="J9" s="111">
        <v>32</v>
      </c>
      <c r="K9" s="111">
        <v>42</v>
      </c>
      <c r="L9" s="111">
        <v>24</v>
      </c>
      <c r="M9" s="111">
        <v>38</v>
      </c>
      <c r="N9" s="111">
        <v>12</v>
      </c>
      <c r="O9" s="111">
        <v>42</v>
      </c>
      <c r="P9" s="111">
        <v>26</v>
      </c>
      <c r="Q9" s="90">
        <f t="shared" ref="Q9:Q52" si="0">IF(SUM(E9:P9)=0,"",SUM(E9:P9))</f>
        <v>306</v>
      </c>
      <c r="R9" s="8"/>
    </row>
    <row r="10" spans="1:18" ht="17.399999999999999" x14ac:dyDescent="0.3">
      <c r="A10" s="36"/>
      <c r="B10" s="75">
        <v>3</v>
      </c>
      <c r="C10" s="76" t="str">
        <f>IF(DATA!E7="","",DATA!E7)</f>
        <v>ASHISH BALAI</v>
      </c>
      <c r="D10" s="76">
        <f>IF(DATA!C7="","",DATA!C7)</f>
        <v>103</v>
      </c>
      <c r="E10" s="111">
        <v>10</v>
      </c>
      <c r="F10" s="111">
        <v>16</v>
      </c>
      <c r="G10" s="111">
        <v>0</v>
      </c>
      <c r="H10" s="111">
        <v>46</v>
      </c>
      <c r="I10" s="111">
        <v>46</v>
      </c>
      <c r="J10" s="111">
        <v>40</v>
      </c>
      <c r="K10" s="111">
        <v>42</v>
      </c>
      <c r="L10" s="111">
        <v>22</v>
      </c>
      <c r="M10" s="111">
        <v>30</v>
      </c>
      <c r="N10" s="111">
        <v>14</v>
      </c>
      <c r="O10" s="111">
        <v>46</v>
      </c>
      <c r="P10" s="111">
        <v>30</v>
      </c>
      <c r="Q10" s="90">
        <f t="shared" si="0"/>
        <v>342</v>
      </c>
      <c r="R10" s="8"/>
    </row>
    <row r="11" spans="1:18" ht="17.399999999999999" x14ac:dyDescent="0.3">
      <c r="A11" s="36"/>
      <c r="B11" s="75">
        <v>4</v>
      </c>
      <c r="C11" s="76" t="str">
        <f>IF(DATA!E8="","",DATA!E8)</f>
        <v>ASHISH BALAI</v>
      </c>
      <c r="D11" s="76">
        <f>IF(DATA!C8="","",DATA!C8)</f>
        <v>104</v>
      </c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90" t="str">
        <f t="shared" si="0"/>
        <v/>
      </c>
      <c r="R11" s="8"/>
    </row>
    <row r="12" spans="1:18" ht="17.399999999999999" x14ac:dyDescent="0.3">
      <c r="A12" s="36"/>
      <c r="B12" s="75">
        <v>5</v>
      </c>
      <c r="C12" s="76" t="str">
        <f>IF(DATA!E9="","",DATA!E9)</f>
        <v/>
      </c>
      <c r="D12" s="76" t="str">
        <f>IF(DATA!C9="","",DATA!C9)</f>
        <v/>
      </c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90" t="str">
        <f t="shared" si="0"/>
        <v/>
      </c>
      <c r="R12" s="8"/>
    </row>
    <row r="13" spans="1:18" ht="17.399999999999999" x14ac:dyDescent="0.3">
      <c r="A13" s="36"/>
      <c r="B13" s="75">
        <v>6</v>
      </c>
      <c r="C13" s="76" t="str">
        <f>IF(DATA!E10="","",DATA!E10)</f>
        <v/>
      </c>
      <c r="D13" s="76" t="str">
        <f>IF(DATA!C10="","",DATA!C10)</f>
        <v/>
      </c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90" t="str">
        <f t="shared" si="0"/>
        <v/>
      </c>
      <c r="R13" s="8"/>
    </row>
    <row r="14" spans="1:18" ht="17.399999999999999" x14ac:dyDescent="0.3">
      <c r="A14" s="36"/>
      <c r="B14" s="75">
        <v>7</v>
      </c>
      <c r="C14" s="76" t="str">
        <f>IF(DATA!E11="","",DATA!E11)</f>
        <v/>
      </c>
      <c r="D14" s="76" t="str">
        <f>IF(DATA!C11="","",DATA!C11)</f>
        <v/>
      </c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90" t="str">
        <f t="shared" si="0"/>
        <v/>
      </c>
      <c r="R14" s="8"/>
    </row>
    <row r="15" spans="1:18" ht="17.399999999999999" x14ac:dyDescent="0.3">
      <c r="A15" s="36"/>
      <c r="B15" s="75">
        <v>8</v>
      </c>
      <c r="C15" s="76" t="str">
        <f>IF(DATA!E12="","",DATA!E12)</f>
        <v/>
      </c>
      <c r="D15" s="76" t="str">
        <f>IF(DATA!C12="","",DATA!C12)</f>
        <v/>
      </c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90" t="str">
        <f t="shared" si="0"/>
        <v/>
      </c>
      <c r="R15" s="8"/>
    </row>
    <row r="16" spans="1:18" ht="17.399999999999999" x14ac:dyDescent="0.3">
      <c r="A16" s="36"/>
      <c r="B16" s="75">
        <v>9</v>
      </c>
      <c r="C16" s="76" t="str">
        <f>IF(DATA!E13="","",DATA!E13)</f>
        <v/>
      </c>
      <c r="D16" s="76" t="str">
        <f>IF(DATA!C13="","",DATA!C13)</f>
        <v/>
      </c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90" t="str">
        <f t="shared" si="0"/>
        <v/>
      </c>
      <c r="R16" s="8"/>
    </row>
    <row r="17" spans="1:18" ht="17.399999999999999" x14ac:dyDescent="0.3">
      <c r="A17" s="36"/>
      <c r="B17" s="75">
        <v>10</v>
      </c>
      <c r="C17" s="76" t="str">
        <f>IF(DATA!E14="","",DATA!E14)</f>
        <v/>
      </c>
      <c r="D17" s="76" t="str">
        <f>IF(DATA!C14="","",DATA!C14)</f>
        <v/>
      </c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90" t="str">
        <f t="shared" si="0"/>
        <v/>
      </c>
      <c r="R17" s="8"/>
    </row>
    <row r="18" spans="1:18" ht="17.399999999999999" x14ac:dyDescent="0.3">
      <c r="A18" s="36"/>
      <c r="B18" s="75">
        <v>11</v>
      </c>
      <c r="C18" s="76" t="str">
        <f>IF(DATA!E15="","",DATA!E15)</f>
        <v/>
      </c>
      <c r="D18" s="76" t="str">
        <f>IF(DATA!C15="","",DATA!C15)</f>
        <v/>
      </c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90" t="str">
        <f t="shared" si="0"/>
        <v/>
      </c>
      <c r="R18" s="8"/>
    </row>
    <row r="19" spans="1:18" ht="17.399999999999999" x14ac:dyDescent="0.3">
      <c r="A19" s="36"/>
      <c r="B19" s="75">
        <v>12</v>
      </c>
      <c r="C19" s="76" t="str">
        <f>IF(DATA!E16="","",DATA!E16)</f>
        <v/>
      </c>
      <c r="D19" s="76" t="str">
        <f>IF(DATA!C16="","",DATA!C16)</f>
        <v/>
      </c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90" t="str">
        <f t="shared" si="0"/>
        <v/>
      </c>
      <c r="R19" s="8"/>
    </row>
    <row r="20" spans="1:18" ht="17.399999999999999" x14ac:dyDescent="0.3">
      <c r="A20" s="36"/>
      <c r="B20" s="75">
        <v>13</v>
      </c>
      <c r="C20" s="76" t="str">
        <f>IF(DATA!E17="","",DATA!E17)</f>
        <v/>
      </c>
      <c r="D20" s="76" t="str">
        <f>IF(DATA!C17="","",DATA!C17)</f>
        <v/>
      </c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90" t="str">
        <f t="shared" si="0"/>
        <v/>
      </c>
      <c r="R20" s="8"/>
    </row>
    <row r="21" spans="1:18" ht="17.399999999999999" x14ac:dyDescent="0.3">
      <c r="A21" s="36"/>
      <c r="B21" s="75">
        <v>14</v>
      </c>
      <c r="C21" s="76" t="str">
        <f>IF(DATA!E18="","",DATA!E18)</f>
        <v/>
      </c>
      <c r="D21" s="76" t="str">
        <f>IF(DATA!C18="","",DATA!C18)</f>
        <v/>
      </c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90" t="str">
        <f t="shared" si="0"/>
        <v/>
      </c>
      <c r="R21" s="8"/>
    </row>
    <row r="22" spans="1:18" ht="17.399999999999999" x14ac:dyDescent="0.3">
      <c r="A22" s="36"/>
      <c r="B22" s="75">
        <v>15</v>
      </c>
      <c r="C22" s="76" t="str">
        <f>IF(DATA!E19="","",DATA!E19)</f>
        <v/>
      </c>
      <c r="D22" s="76" t="str">
        <f>IF(DATA!C19="","",DATA!C19)</f>
        <v/>
      </c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90" t="str">
        <f t="shared" si="0"/>
        <v/>
      </c>
      <c r="R22" s="8"/>
    </row>
    <row r="23" spans="1:18" ht="17.399999999999999" x14ac:dyDescent="0.3">
      <c r="A23" s="36"/>
      <c r="B23" s="75">
        <v>16</v>
      </c>
      <c r="C23" s="76" t="str">
        <f>IF(DATA!E20="","",DATA!E20)</f>
        <v/>
      </c>
      <c r="D23" s="76" t="str">
        <f>IF(DATA!C20="","",DATA!C20)</f>
        <v/>
      </c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90" t="str">
        <f t="shared" si="0"/>
        <v/>
      </c>
      <c r="R23" s="8"/>
    </row>
    <row r="24" spans="1:18" ht="17.399999999999999" x14ac:dyDescent="0.3">
      <c r="A24" s="36"/>
      <c r="B24" s="75">
        <v>17</v>
      </c>
      <c r="C24" s="76" t="str">
        <f>IF(DATA!E21="","",DATA!E21)</f>
        <v/>
      </c>
      <c r="D24" s="76" t="str">
        <f>IF(DATA!C21="","",DATA!C21)</f>
        <v/>
      </c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90" t="str">
        <f t="shared" si="0"/>
        <v/>
      </c>
      <c r="R24" s="8"/>
    </row>
    <row r="25" spans="1:18" ht="17.399999999999999" x14ac:dyDescent="0.3">
      <c r="A25" s="36"/>
      <c r="B25" s="75">
        <v>18</v>
      </c>
      <c r="C25" s="76" t="str">
        <f>IF(DATA!E22="","",DATA!E22)</f>
        <v/>
      </c>
      <c r="D25" s="76" t="str">
        <f>IF(DATA!C22="","",DATA!C22)</f>
        <v/>
      </c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90" t="str">
        <f t="shared" si="0"/>
        <v/>
      </c>
      <c r="R25" s="8"/>
    </row>
    <row r="26" spans="1:18" ht="17.399999999999999" x14ac:dyDescent="0.3">
      <c r="A26" s="36"/>
      <c r="B26" s="75">
        <v>19</v>
      </c>
      <c r="C26" s="76" t="str">
        <f>IF(DATA!E23="","",DATA!E23)</f>
        <v/>
      </c>
      <c r="D26" s="76" t="str">
        <f>IF(DATA!C23="","",DATA!C23)</f>
        <v/>
      </c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90" t="str">
        <f t="shared" si="0"/>
        <v/>
      </c>
      <c r="R26" s="8"/>
    </row>
    <row r="27" spans="1:18" ht="17.399999999999999" x14ac:dyDescent="0.3">
      <c r="A27" s="36"/>
      <c r="B27" s="75">
        <v>20</v>
      </c>
      <c r="C27" s="76" t="str">
        <f>IF(DATA!E24="","",DATA!E24)</f>
        <v/>
      </c>
      <c r="D27" s="76" t="str">
        <f>IF(DATA!C24="","",DATA!C24)</f>
        <v/>
      </c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90" t="str">
        <f t="shared" si="0"/>
        <v/>
      </c>
      <c r="R27" s="8"/>
    </row>
    <row r="28" spans="1:18" ht="17.399999999999999" x14ac:dyDescent="0.3">
      <c r="A28" s="36"/>
      <c r="B28" s="75">
        <v>21</v>
      </c>
      <c r="C28" s="76" t="str">
        <f>IF(DATA!E25="","",DATA!E25)</f>
        <v/>
      </c>
      <c r="D28" s="76" t="str">
        <f>IF(DATA!C25="","",DATA!C25)</f>
        <v/>
      </c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90" t="str">
        <f t="shared" si="0"/>
        <v/>
      </c>
      <c r="R28" s="8"/>
    </row>
    <row r="29" spans="1:18" ht="17.399999999999999" x14ac:dyDescent="0.3">
      <c r="A29" s="36"/>
      <c r="B29" s="75">
        <v>22</v>
      </c>
      <c r="C29" s="76" t="str">
        <f>IF(DATA!E26="","",DATA!E26)</f>
        <v/>
      </c>
      <c r="D29" s="76" t="str">
        <f>IF(DATA!C26="","",DATA!C26)</f>
        <v/>
      </c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90" t="str">
        <f t="shared" si="0"/>
        <v/>
      </c>
      <c r="R29" s="8"/>
    </row>
    <row r="30" spans="1:18" ht="17.399999999999999" x14ac:dyDescent="0.3">
      <c r="A30" s="36"/>
      <c r="B30" s="75">
        <v>23</v>
      </c>
      <c r="C30" s="76" t="str">
        <f>IF(DATA!E27="","",DATA!E27)</f>
        <v/>
      </c>
      <c r="D30" s="76" t="str">
        <f>IF(DATA!C27="","",DATA!C27)</f>
        <v/>
      </c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90" t="str">
        <f t="shared" si="0"/>
        <v/>
      </c>
      <c r="R30" s="8"/>
    </row>
    <row r="31" spans="1:18" ht="17.399999999999999" x14ac:dyDescent="0.3">
      <c r="A31" s="36"/>
      <c r="B31" s="75">
        <v>24</v>
      </c>
      <c r="C31" s="76" t="str">
        <f>IF(DATA!E28="","",DATA!E28)</f>
        <v/>
      </c>
      <c r="D31" s="76" t="str">
        <f>IF(DATA!C28="","",DATA!C28)</f>
        <v/>
      </c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90" t="str">
        <f t="shared" si="0"/>
        <v/>
      </c>
      <c r="R31" s="8"/>
    </row>
    <row r="32" spans="1:18" ht="17.399999999999999" x14ac:dyDescent="0.3">
      <c r="A32" s="36"/>
      <c r="B32" s="75">
        <v>25</v>
      </c>
      <c r="C32" s="76" t="str">
        <f>IF(DATA!E29="","",DATA!E29)</f>
        <v/>
      </c>
      <c r="D32" s="76" t="str">
        <f>IF(DATA!C29="","",DATA!C29)</f>
        <v/>
      </c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90" t="str">
        <f t="shared" si="0"/>
        <v/>
      </c>
      <c r="R32" s="8"/>
    </row>
    <row r="33" spans="1:18" ht="17.399999999999999" x14ac:dyDescent="0.3">
      <c r="A33" s="36"/>
      <c r="B33" s="75">
        <v>26</v>
      </c>
      <c r="C33" s="76" t="str">
        <f>IF(DATA!E30="","",DATA!E30)</f>
        <v/>
      </c>
      <c r="D33" s="76" t="str">
        <f>IF(DATA!C30="","",DATA!C30)</f>
        <v/>
      </c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90" t="str">
        <f t="shared" si="0"/>
        <v/>
      </c>
      <c r="R33" s="8"/>
    </row>
    <row r="34" spans="1:18" ht="17.399999999999999" x14ac:dyDescent="0.3">
      <c r="A34" s="36"/>
      <c r="B34" s="75">
        <v>27</v>
      </c>
      <c r="C34" s="76" t="str">
        <f>IF(DATA!E31="","",DATA!E31)</f>
        <v/>
      </c>
      <c r="D34" s="76" t="str">
        <f>IF(DATA!C31="","",DATA!C31)</f>
        <v/>
      </c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90" t="str">
        <f t="shared" si="0"/>
        <v/>
      </c>
      <c r="R34" s="8"/>
    </row>
    <row r="35" spans="1:18" ht="17.399999999999999" x14ac:dyDescent="0.3">
      <c r="A35" s="36"/>
      <c r="B35" s="75">
        <v>28</v>
      </c>
      <c r="C35" s="76" t="str">
        <f>IF(DATA!E32="","",DATA!E32)</f>
        <v/>
      </c>
      <c r="D35" s="76" t="str">
        <f>IF(DATA!C32="","",DATA!C32)</f>
        <v/>
      </c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90" t="str">
        <f t="shared" si="0"/>
        <v/>
      </c>
      <c r="R35" s="8"/>
    </row>
    <row r="36" spans="1:18" ht="17.399999999999999" x14ac:dyDescent="0.3">
      <c r="A36" s="36"/>
      <c r="B36" s="75">
        <v>29</v>
      </c>
      <c r="C36" s="76" t="str">
        <f>IF(DATA!E33="","",DATA!E33)</f>
        <v/>
      </c>
      <c r="D36" s="76" t="str">
        <f>IF(DATA!C33="","",DATA!C33)</f>
        <v/>
      </c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90" t="str">
        <f t="shared" si="0"/>
        <v/>
      </c>
      <c r="R36" s="8"/>
    </row>
    <row r="37" spans="1:18" ht="17.399999999999999" x14ac:dyDescent="0.3">
      <c r="A37" s="36"/>
      <c r="B37" s="75">
        <v>30</v>
      </c>
      <c r="C37" s="76" t="str">
        <f>IF(DATA!E34="","",DATA!E34)</f>
        <v/>
      </c>
      <c r="D37" s="76" t="str">
        <f>IF(DATA!C34="","",DATA!C34)</f>
        <v/>
      </c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90" t="str">
        <f t="shared" si="0"/>
        <v/>
      </c>
      <c r="R37" s="8"/>
    </row>
    <row r="38" spans="1:18" ht="17.399999999999999" x14ac:dyDescent="0.3">
      <c r="A38" s="36"/>
      <c r="B38" s="75">
        <v>31</v>
      </c>
      <c r="C38" s="76" t="str">
        <f>IF(DATA!E35="","",DATA!E35)</f>
        <v/>
      </c>
      <c r="D38" s="76" t="str">
        <f>IF(DATA!C35="","",DATA!C35)</f>
        <v/>
      </c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90" t="str">
        <f t="shared" si="0"/>
        <v/>
      </c>
      <c r="R38" s="8"/>
    </row>
    <row r="39" spans="1:18" ht="17.399999999999999" x14ac:dyDescent="0.3">
      <c r="A39" s="36"/>
      <c r="B39" s="75">
        <v>32</v>
      </c>
      <c r="C39" s="76" t="str">
        <f>IF(DATA!E36="","",DATA!E36)</f>
        <v/>
      </c>
      <c r="D39" s="76" t="str">
        <f>IF(DATA!C36="","",DATA!C36)</f>
        <v/>
      </c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90" t="str">
        <f t="shared" si="0"/>
        <v/>
      </c>
      <c r="R39" s="8"/>
    </row>
    <row r="40" spans="1:18" ht="17.399999999999999" x14ac:dyDescent="0.3">
      <c r="A40" s="36"/>
      <c r="B40" s="75">
        <v>33</v>
      </c>
      <c r="C40" s="76" t="str">
        <f>IF(DATA!E37="","",DATA!E37)</f>
        <v/>
      </c>
      <c r="D40" s="76" t="str">
        <f>IF(DATA!C37="","",DATA!C37)</f>
        <v/>
      </c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90" t="str">
        <f t="shared" si="0"/>
        <v/>
      </c>
      <c r="R40" s="8"/>
    </row>
    <row r="41" spans="1:18" ht="17.399999999999999" x14ac:dyDescent="0.3">
      <c r="A41" s="36"/>
      <c r="B41" s="75">
        <v>34</v>
      </c>
      <c r="C41" s="76" t="str">
        <f>IF(DATA!E38="","",DATA!E38)</f>
        <v/>
      </c>
      <c r="D41" s="76" t="str">
        <f>IF(DATA!C38="","",DATA!C38)</f>
        <v/>
      </c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90" t="str">
        <f t="shared" si="0"/>
        <v/>
      </c>
      <c r="R41" s="8"/>
    </row>
    <row r="42" spans="1:18" ht="17.399999999999999" x14ac:dyDescent="0.3">
      <c r="A42" s="36"/>
      <c r="B42" s="75">
        <v>35</v>
      </c>
      <c r="C42" s="76" t="str">
        <f>IF(DATA!E39="","",DATA!E39)</f>
        <v/>
      </c>
      <c r="D42" s="76" t="str">
        <f>IF(DATA!C39="","",DATA!C39)</f>
        <v/>
      </c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90" t="str">
        <f t="shared" si="0"/>
        <v/>
      </c>
      <c r="R42" s="8"/>
    </row>
    <row r="43" spans="1:18" ht="17.399999999999999" x14ac:dyDescent="0.3">
      <c r="A43" s="36"/>
      <c r="B43" s="75">
        <v>36</v>
      </c>
      <c r="C43" s="76" t="str">
        <f>IF(DATA!E40="","",DATA!E40)</f>
        <v/>
      </c>
      <c r="D43" s="76" t="str">
        <f>IF(DATA!C40="","",DATA!C40)</f>
        <v/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90" t="str">
        <f t="shared" si="0"/>
        <v/>
      </c>
      <c r="R43" s="8"/>
    </row>
    <row r="44" spans="1:18" ht="17.399999999999999" x14ac:dyDescent="0.3">
      <c r="A44" s="36"/>
      <c r="B44" s="75">
        <v>37</v>
      </c>
      <c r="C44" s="76" t="str">
        <f>IF(DATA!E41="","",DATA!E41)</f>
        <v/>
      </c>
      <c r="D44" s="76" t="str">
        <f>IF(DATA!C41="","",DATA!C41)</f>
        <v/>
      </c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90" t="str">
        <f t="shared" si="0"/>
        <v/>
      </c>
      <c r="R44" s="8"/>
    </row>
    <row r="45" spans="1:18" ht="17.399999999999999" x14ac:dyDescent="0.3">
      <c r="A45" s="36"/>
      <c r="B45" s="75">
        <v>38</v>
      </c>
      <c r="C45" s="76" t="str">
        <f>IF(DATA!E42="","",DATA!E42)</f>
        <v/>
      </c>
      <c r="D45" s="76" t="str">
        <f>IF(DATA!C42="","",DATA!C42)</f>
        <v/>
      </c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90" t="str">
        <f t="shared" si="0"/>
        <v/>
      </c>
      <c r="R45" s="8"/>
    </row>
    <row r="46" spans="1:18" ht="17.399999999999999" x14ac:dyDescent="0.3">
      <c r="A46" s="36"/>
      <c r="B46" s="75">
        <v>39</v>
      </c>
      <c r="C46" s="76" t="str">
        <f>IF(DATA!E43="","",DATA!E43)</f>
        <v/>
      </c>
      <c r="D46" s="76" t="str">
        <f>IF(DATA!C43="","",DATA!C43)</f>
        <v/>
      </c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90" t="str">
        <f t="shared" si="0"/>
        <v/>
      </c>
      <c r="R46" s="8"/>
    </row>
    <row r="47" spans="1:18" ht="17.399999999999999" x14ac:dyDescent="0.3">
      <c r="A47" s="36"/>
      <c r="B47" s="75">
        <v>40</v>
      </c>
      <c r="C47" s="76" t="str">
        <f>IF(DATA!E44="","",DATA!E44)</f>
        <v/>
      </c>
      <c r="D47" s="76" t="str">
        <f>IF(DATA!C44="","",DATA!C44)</f>
        <v/>
      </c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90" t="str">
        <f t="shared" si="0"/>
        <v/>
      </c>
      <c r="R47" s="8"/>
    </row>
    <row r="48" spans="1:18" ht="17.399999999999999" x14ac:dyDescent="0.3">
      <c r="A48" s="36"/>
      <c r="B48" s="75">
        <v>41</v>
      </c>
      <c r="C48" s="76" t="str">
        <f>IF(DATA!E45="","",DATA!E45)</f>
        <v/>
      </c>
      <c r="D48" s="76" t="str">
        <f>IF(DATA!C45="","",DATA!C45)</f>
        <v/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90" t="str">
        <f t="shared" si="0"/>
        <v/>
      </c>
      <c r="R48" s="8"/>
    </row>
    <row r="49" spans="1:18" ht="17.399999999999999" x14ac:dyDescent="0.3">
      <c r="A49" s="36"/>
      <c r="B49" s="75">
        <v>42</v>
      </c>
      <c r="C49" s="76" t="str">
        <f>IF(DATA!E46="","",DATA!E46)</f>
        <v/>
      </c>
      <c r="D49" s="76" t="str">
        <f>IF(DATA!C46="","",DATA!C46)</f>
        <v/>
      </c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90" t="str">
        <f t="shared" si="0"/>
        <v/>
      </c>
      <c r="R49" s="8"/>
    </row>
    <row r="50" spans="1:18" ht="17.399999999999999" x14ac:dyDescent="0.3">
      <c r="A50" s="36"/>
      <c r="B50" s="75">
        <v>43</v>
      </c>
      <c r="C50" s="76" t="str">
        <f>IF(DATA!E47="","",DATA!E47)</f>
        <v/>
      </c>
      <c r="D50" s="76" t="str">
        <f>IF(DATA!C47="","",DATA!C47)</f>
        <v/>
      </c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90" t="str">
        <f t="shared" si="0"/>
        <v/>
      </c>
      <c r="R50" s="8"/>
    </row>
    <row r="51" spans="1:18" ht="17.399999999999999" x14ac:dyDescent="0.3">
      <c r="A51" s="36"/>
      <c r="B51" s="75">
        <v>44</v>
      </c>
      <c r="C51" s="76" t="str">
        <f>IF(DATA!E48="","",DATA!E48)</f>
        <v/>
      </c>
      <c r="D51" s="76" t="str">
        <f>IF(DATA!C48="","",DATA!C48)</f>
        <v/>
      </c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90" t="str">
        <f t="shared" si="0"/>
        <v/>
      </c>
      <c r="R51" s="8"/>
    </row>
    <row r="52" spans="1:18" ht="18" thickBot="1" x14ac:dyDescent="0.35">
      <c r="A52" s="36"/>
      <c r="B52" s="82">
        <v>45</v>
      </c>
      <c r="C52" s="76" t="str">
        <f>IF(DATA!E49="","",DATA!E49)</f>
        <v/>
      </c>
      <c r="D52" s="76" t="str">
        <f>IF(DATA!C49="","",DATA!C49)</f>
        <v/>
      </c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90" t="str">
        <f t="shared" si="0"/>
        <v/>
      </c>
      <c r="R52" s="8"/>
    </row>
    <row r="53" spans="1:18" ht="9" customHeight="1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</sheetData>
  <sheetProtection algorithmName="SHA-512" hashValue="QH6Ke1wMt9Wembl125+5OBN07e5XOAR4i0TUWveH2aW24kEJFb9kJI139kHJif+WNemsjmT3Zm4MfjLqPouJlQ==" saltValue="pPRm9ZPS7fC0MCXOI1EOSQ==" spinCount="100000" sheet="1" objects="1" scenarios="1" selectLockedCells="1"/>
  <mergeCells count="9">
    <mergeCell ref="Q5:Q6"/>
    <mergeCell ref="K4:Q4"/>
    <mergeCell ref="B2:P2"/>
    <mergeCell ref="B3:P3"/>
    <mergeCell ref="B7:D7"/>
    <mergeCell ref="B5:B6"/>
    <mergeCell ref="C5:C6"/>
    <mergeCell ref="D5:D6"/>
    <mergeCell ref="E5:P5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P52">
      <formula1>E8&lt;=E$7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  <ignoredErrors>
    <ignoredError sqref="Q8:Q52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P53"/>
  <sheetViews>
    <sheetView topLeftCell="B1" workbookViewId="0">
      <selection activeCell="G13" sqref="G13:K13"/>
    </sheetView>
  </sheetViews>
  <sheetFormatPr defaultColWidth="0" defaultRowHeight="14.4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.6640625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.6640625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46" t="s">
        <v>180</v>
      </c>
      <c r="E3" s="446"/>
      <c r="F3" s="446"/>
      <c r="G3" s="446"/>
      <c r="H3" s="446"/>
      <c r="I3" s="446"/>
      <c r="J3" s="446"/>
      <c r="K3" s="446"/>
      <c r="L3" s="446"/>
      <c r="M3" s="446"/>
      <c r="N3" s="18"/>
      <c r="O3" s="19"/>
    </row>
    <row r="4" spans="1:15" ht="18.600000000000001" customHeight="1" x14ac:dyDescent="0.35">
      <c r="B4" s="20"/>
      <c r="C4" s="21"/>
      <c r="D4" s="447" t="str">
        <f>IF(DASHBOARD!C3="","",DASHBOARD!C3)</f>
        <v>XXXX, BLOCK-XXXX (XXXXX)</v>
      </c>
      <c r="E4" s="447"/>
      <c r="F4" s="447"/>
      <c r="G4" s="447"/>
      <c r="H4" s="447"/>
      <c r="I4" s="447"/>
      <c r="J4" s="447"/>
      <c r="K4" s="447"/>
      <c r="L4" s="447"/>
      <c r="M4" s="447"/>
      <c r="N4" s="21"/>
      <c r="O4" s="22"/>
    </row>
    <row r="5" spans="1:15" ht="15.6" x14ac:dyDescent="0.3">
      <c r="B5" s="20"/>
      <c r="C5" s="21"/>
      <c r="D5" s="451" t="s">
        <v>188</v>
      </c>
      <c r="E5" s="451"/>
      <c r="F5" s="451"/>
      <c r="G5" s="451"/>
      <c r="H5" s="451"/>
      <c r="I5" s="451"/>
      <c r="J5" s="451"/>
      <c r="K5" s="451"/>
      <c r="L5" s="451"/>
      <c r="M5" s="21"/>
      <c r="N5" s="21"/>
      <c r="O5" s="22"/>
    </row>
    <row r="6" spans="1:15" x14ac:dyDescent="0.3">
      <c r="B6" s="20"/>
      <c r="C6" s="21"/>
      <c r="D6" s="455" t="str">
        <f>"AFFILIATION NO.-  "&amp;DASHBOARD!C5</f>
        <v>AFFILIATION NO.-  172XXXX</v>
      </c>
      <c r="E6" s="455"/>
      <c r="F6" s="455"/>
      <c r="G6" s="455"/>
      <c r="H6" s="455"/>
      <c r="I6" s="455"/>
      <c r="J6" s="455"/>
      <c r="K6" s="455"/>
      <c r="L6" s="455"/>
      <c r="M6" s="21"/>
      <c r="N6" s="21"/>
      <c r="O6" s="22"/>
    </row>
    <row r="7" spans="1:15" ht="13.5" customHeight="1" x14ac:dyDescent="0.3">
      <c r="B7" s="20"/>
      <c r="C7" s="21"/>
      <c r="D7" s="455" t="str">
        <f>"Email Id -   " &amp;DASHBOARD!E5</f>
        <v>Email Id -   xxxxxsvgms@gmail.com</v>
      </c>
      <c r="E7" s="455"/>
      <c r="F7" s="455"/>
      <c r="G7" s="455"/>
      <c r="H7" s="455"/>
      <c r="I7" s="455"/>
      <c r="J7" s="455"/>
      <c r="K7" s="455"/>
      <c r="L7" s="455"/>
      <c r="M7" s="21"/>
      <c r="N7" s="21"/>
      <c r="O7" s="22"/>
    </row>
    <row r="8" spans="1:15" ht="13.5" customHeight="1" x14ac:dyDescent="0.3">
      <c r="B8" s="20"/>
      <c r="C8" s="21"/>
      <c r="D8" s="455" t="str">
        <f>"Website :-  "&amp;DASHBOARD!E6</f>
        <v>Website :-  https://www.svgmsxxxxxx.com</v>
      </c>
      <c r="E8" s="455"/>
      <c r="F8" s="455"/>
      <c r="G8" s="455"/>
      <c r="H8" s="455"/>
      <c r="I8" s="455"/>
      <c r="J8" s="455"/>
      <c r="K8" s="455"/>
      <c r="L8" s="455"/>
      <c r="M8" s="21"/>
      <c r="N8" s="21"/>
      <c r="O8" s="22"/>
    </row>
    <row r="9" spans="1:15" ht="15.75" customHeight="1" x14ac:dyDescent="0.3">
      <c r="B9" s="457" t="s">
        <v>185</v>
      </c>
      <c r="C9" s="455"/>
      <c r="D9" s="455"/>
      <c r="E9" s="458" t="str">
        <f>IF(DASHBOARD!C6="","",DASHBOARD!C6)</f>
        <v>08250XXXXXX</v>
      </c>
      <c r="F9" s="458"/>
      <c r="G9" s="458"/>
      <c r="H9" s="458"/>
      <c r="I9" s="455" t="s">
        <v>186</v>
      </c>
      <c r="J9" s="455"/>
      <c r="K9" s="455"/>
      <c r="L9" s="455"/>
      <c r="M9" s="459" t="str">
        <f>IF(DASHBOARD!I5="","",DASHBOARD!I5)</f>
        <v>12xxxx</v>
      </c>
      <c r="N9" s="459"/>
      <c r="O9" s="460"/>
    </row>
    <row r="10" spans="1:15" ht="22.8" x14ac:dyDescent="0.4">
      <c r="B10" s="20"/>
      <c r="C10" s="21"/>
      <c r="D10" s="461" t="s">
        <v>50</v>
      </c>
      <c r="E10" s="461"/>
      <c r="F10" s="461"/>
      <c r="G10" s="461"/>
      <c r="H10" s="461"/>
      <c r="I10" s="461"/>
      <c r="J10" s="461"/>
      <c r="K10" s="461"/>
      <c r="L10" s="461"/>
      <c r="M10" s="461"/>
      <c r="N10" s="21"/>
      <c r="O10" s="22"/>
    </row>
    <row r="11" spans="1:15" ht="17.399999999999999" x14ac:dyDescent="0.3">
      <c r="B11" s="20"/>
      <c r="C11" s="21"/>
      <c r="D11" s="449" t="str">
        <f>"ACADEMIC  "&amp;DASHBOARD!B4</f>
        <v>ACADEMIC  SESSION   -  2025-26</v>
      </c>
      <c r="E11" s="449"/>
      <c r="F11" s="449"/>
      <c r="G11" s="449"/>
      <c r="H11" s="449"/>
      <c r="I11" s="449"/>
      <c r="J11" s="449"/>
      <c r="K11" s="449"/>
      <c r="L11" s="449"/>
      <c r="M11" s="449"/>
      <c r="N11" s="21"/>
      <c r="O11" s="22"/>
    </row>
    <row r="12" spans="1:15" ht="13.2" customHeight="1" x14ac:dyDescent="0.3">
      <c r="B12" s="20"/>
      <c r="C12" s="21"/>
      <c r="D12" s="251"/>
      <c r="E12" s="251"/>
      <c r="F12" s="251"/>
      <c r="G12" s="251"/>
      <c r="H12" s="251"/>
      <c r="I12" s="251"/>
      <c r="J12" s="251"/>
      <c r="K12" s="251"/>
      <c r="L12" s="251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56">
        <v>103</v>
      </c>
      <c r="H13" s="456"/>
      <c r="I13" s="456"/>
      <c r="J13" s="456"/>
      <c r="K13" s="456"/>
      <c r="L13" s="448" t="s">
        <v>52</v>
      </c>
      <c r="M13" s="448"/>
      <c r="N13" s="449">
        <f>IF(G13="","",VLOOKUP($G$13,'GREEN SHEET'!C6:CH51,2,FALSE))</f>
        <v>1251</v>
      </c>
      <c r="O13" s="450"/>
    </row>
    <row r="14" spans="1:15" ht="17.25" customHeight="1" x14ac:dyDescent="0.3">
      <c r="B14" s="453" t="s">
        <v>53</v>
      </c>
      <c r="C14" s="454"/>
      <c r="D14" s="454"/>
      <c r="E14" s="454"/>
      <c r="F14" s="454"/>
      <c r="G14" s="448" t="str">
        <f>IF(G13="","",VLOOKUP($G$13,'GREEN SHEET'!C6:CH51,3,FALSE))</f>
        <v>ASHISH BALAI</v>
      </c>
      <c r="H14" s="448"/>
      <c r="I14" s="448"/>
      <c r="J14" s="448"/>
      <c r="K14" s="448"/>
      <c r="L14" s="448"/>
      <c r="M14" s="448"/>
      <c r="N14" s="451"/>
      <c r="O14" s="452"/>
    </row>
    <row r="15" spans="1:15" ht="15.75" customHeight="1" x14ac:dyDescent="0.3">
      <c r="B15" s="462" t="s">
        <v>54</v>
      </c>
      <c r="C15" s="463"/>
      <c r="D15" s="463"/>
      <c r="E15" s="463"/>
      <c r="F15" s="463"/>
      <c r="G15" s="448" t="str">
        <f>IF(G13="","",VLOOKUP($G$13,'GREEN SHEET'!C6:CH51,4,FALSE))</f>
        <v>DHARMI LAL BUNKAR</v>
      </c>
      <c r="H15" s="448"/>
      <c r="I15" s="448"/>
      <c r="J15" s="448"/>
      <c r="K15" s="448"/>
      <c r="L15" s="448"/>
      <c r="M15" s="448"/>
      <c r="N15" s="21"/>
      <c r="O15" s="22"/>
    </row>
    <row r="16" spans="1:15" ht="18" customHeight="1" x14ac:dyDescent="0.3">
      <c r="B16" s="453" t="s">
        <v>55</v>
      </c>
      <c r="C16" s="454"/>
      <c r="D16" s="454"/>
      <c r="E16" s="454"/>
      <c r="F16" s="454"/>
      <c r="G16" s="464">
        <f>IF(G13="","",VLOOKUP($G$13,'GREEN SHEET'!C6:CH51,6,FALSE))</f>
        <v>41000</v>
      </c>
      <c r="H16" s="464"/>
      <c r="I16" s="464"/>
      <c r="J16" s="464"/>
      <c r="K16" s="464"/>
      <c r="L16" s="464"/>
      <c r="M16" s="464"/>
      <c r="N16" s="21"/>
      <c r="O16" s="22"/>
    </row>
    <row r="17" spans="2:15" ht="15.75" customHeight="1" x14ac:dyDescent="0.3">
      <c r="B17" s="453" t="s">
        <v>56</v>
      </c>
      <c r="C17" s="454"/>
      <c r="D17" s="454"/>
      <c r="E17" s="454"/>
      <c r="F17" s="454"/>
      <c r="G17" s="23" t="str">
        <f>CONCATENATE(DASHBOARD!B8,DASHBOARD!C8)</f>
        <v>1A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x14ac:dyDescent="0.3">
      <c r="B19" s="488" t="s">
        <v>57</v>
      </c>
      <c r="C19" s="489"/>
      <c r="D19" s="492" t="s">
        <v>58</v>
      </c>
      <c r="E19" s="492"/>
      <c r="F19" s="492"/>
      <c r="G19" s="492"/>
      <c r="H19" s="492"/>
      <c r="I19" s="493"/>
      <c r="J19" s="492" t="s">
        <v>59</v>
      </c>
      <c r="K19" s="492"/>
      <c r="L19" s="492"/>
      <c r="M19" s="492"/>
      <c r="N19" s="492"/>
      <c r="O19" s="494"/>
    </row>
    <row r="20" spans="2:15" ht="14.4" customHeight="1" x14ac:dyDescent="0.3">
      <c r="B20" s="490"/>
      <c r="C20" s="491"/>
      <c r="D20" s="473" t="s">
        <v>253</v>
      </c>
      <c r="E20" s="479" t="s">
        <v>254</v>
      </c>
      <c r="F20" s="479" t="s">
        <v>255</v>
      </c>
      <c r="G20" s="473" t="s">
        <v>264</v>
      </c>
      <c r="H20" s="474" t="s">
        <v>256</v>
      </c>
      <c r="I20" s="495" t="s">
        <v>60</v>
      </c>
      <c r="J20" s="473" t="s">
        <v>253</v>
      </c>
      <c r="K20" s="479" t="s">
        <v>254</v>
      </c>
      <c r="L20" s="479" t="s">
        <v>255</v>
      </c>
      <c r="M20" s="473" t="s">
        <v>265</v>
      </c>
      <c r="N20" s="480" t="s">
        <v>256</v>
      </c>
      <c r="O20" s="487" t="s">
        <v>60</v>
      </c>
    </row>
    <row r="21" spans="2:15" ht="52.8" customHeight="1" x14ac:dyDescent="0.3">
      <c r="B21" s="483" t="s">
        <v>61</v>
      </c>
      <c r="C21" s="484"/>
      <c r="D21" s="473"/>
      <c r="E21" s="479"/>
      <c r="F21" s="479"/>
      <c r="G21" s="473"/>
      <c r="H21" s="474"/>
      <c r="I21" s="495"/>
      <c r="J21" s="473"/>
      <c r="K21" s="479"/>
      <c r="L21" s="479"/>
      <c r="M21" s="473"/>
      <c r="N21" s="480"/>
      <c r="O21" s="487"/>
    </row>
    <row r="22" spans="2:15" ht="15.6" x14ac:dyDescent="0.3">
      <c r="B22" s="485"/>
      <c r="C22" s="486"/>
      <c r="D22" s="318">
        <v>10</v>
      </c>
      <c r="E22" s="318">
        <v>5</v>
      </c>
      <c r="F22" s="318">
        <v>5</v>
      </c>
      <c r="G22" s="318">
        <v>80</v>
      </c>
      <c r="H22" s="318">
        <v>100</v>
      </c>
      <c r="I22" s="319" t="s">
        <v>79</v>
      </c>
      <c r="J22" s="318">
        <v>10</v>
      </c>
      <c r="K22" s="318">
        <v>5</v>
      </c>
      <c r="L22" s="318">
        <v>5</v>
      </c>
      <c r="M22" s="318">
        <v>80</v>
      </c>
      <c r="N22" s="318">
        <v>100</v>
      </c>
      <c r="O22" s="320" t="s">
        <v>79</v>
      </c>
    </row>
    <row r="23" spans="2:15" ht="19.5" customHeight="1" x14ac:dyDescent="0.3">
      <c r="B23" s="481" t="s">
        <v>62</v>
      </c>
      <c r="C23" s="482"/>
      <c r="D23" s="250">
        <f>IF(G13="","",VLOOKUP($G$13,'GREEN SHEET'!C6:CH51,11,FALSE))</f>
        <v>6</v>
      </c>
      <c r="E23" s="250">
        <f>IF(G13="","",VLOOKUP($G$13,'GREEN SHEET'!C6:CH51,14,FALSE))</f>
        <v>5</v>
      </c>
      <c r="F23" s="250">
        <f>IF(G13="","",VLOOKUP($G$13,'GREEN SHEET'!C6:CH51,15,FALSE))</f>
        <v>5</v>
      </c>
      <c r="G23" s="250">
        <f>IF(G13="","",VLOOKUP($G$13,'GREEN SHEET'!C6:CH51,13,FALSE))</f>
        <v>65</v>
      </c>
      <c r="H23" s="321">
        <f>IF(G13="","",VLOOKUP($G$13,'GREEN SHEET'!C6:CH51,16,FALSE))</f>
        <v>81</v>
      </c>
      <c r="I23" s="322" t="str">
        <f>IF(G13="","",VLOOKUP($G$13,'GREEN SHEET'!C6:CH51,17,FALSE))</f>
        <v>A2</v>
      </c>
      <c r="J23" s="250">
        <f>IF(G13="","",VLOOKUP($G$13,'GREEN SHEET'!C6:CH51,19,FALSE))</f>
        <v>2</v>
      </c>
      <c r="K23" s="250">
        <f>IF(G13="","",VLOOKUP($G$13,'GREEN SHEET'!C6:CH51,22,FALSE))</f>
        <v>5</v>
      </c>
      <c r="L23" s="250">
        <f>IF(G13="","",VLOOKUP($G$13,'GREEN SHEET'!C6:CH51,23,FALSE))</f>
        <v>5</v>
      </c>
      <c r="M23" s="250">
        <f>IF(G13="","",VLOOKUP($G$13,'GREEN SHEET'!C6:CH51,21,FALSE))</f>
        <v>60</v>
      </c>
      <c r="N23" s="321">
        <f>IF(G13="","",VLOOKUP($G$13,'GREEN SHEET'!C6:CH51,24,FALSE))</f>
        <v>72</v>
      </c>
      <c r="O23" s="323" t="str">
        <f>IF(G13="","",VLOOKUP($G$13,'GREEN SHEET'!C6:CH51,25,FALSE))</f>
        <v>B1</v>
      </c>
    </row>
    <row r="24" spans="2:15" ht="19.5" customHeight="1" x14ac:dyDescent="0.3">
      <c r="B24" s="481" t="s">
        <v>63</v>
      </c>
      <c r="C24" s="482"/>
      <c r="D24" s="250">
        <f>IF(G13="","",VLOOKUP($G$13,'GREEN SHEET'!C6:CH51,29,FALSE))</f>
        <v>8</v>
      </c>
      <c r="E24" s="250">
        <f>IF(G13="","",VLOOKUP($G$13,'GREEN SHEET'!C6:CH51,32,FALSE))</f>
        <v>5</v>
      </c>
      <c r="F24" s="250">
        <f>IF(G13="","",VLOOKUP($G$13,'GREEN SHEET'!C6:CH51,33,FALSE))</f>
        <v>3</v>
      </c>
      <c r="G24" s="250">
        <f>IF(G13="","",VLOOKUP($G$13,'GREEN SHEET'!C6:CH51,31,FALSE))</f>
        <v>65</v>
      </c>
      <c r="H24" s="321">
        <f>IF(G13="","",VLOOKUP($G$13,'GREEN SHEET'!C6:CH51,34,FALSE))</f>
        <v>81</v>
      </c>
      <c r="I24" s="322" t="str">
        <f>IF(G13="","",VLOOKUP($G$13,'GREEN SHEET'!C6:CH51,35,FALSE))</f>
        <v>A2</v>
      </c>
      <c r="J24" s="250">
        <f>IF(G13="","",VLOOKUP($G$13,'GREEN SHEET'!C6:CH51,37,FALSE))</f>
        <v>6</v>
      </c>
      <c r="K24" s="250">
        <f>IF(G13="","",VLOOKUP($G$13,'GREEN SHEET'!C6:CH51,40,FALSE))</f>
        <v>5</v>
      </c>
      <c r="L24" s="250">
        <f>IF(G13="","",VLOOKUP($G$13,'GREEN SHEET'!C6:CH51,41,FALSE))</f>
        <v>4</v>
      </c>
      <c r="M24" s="250">
        <f>IF(G13="","",VLOOKUP($G$13,'GREEN SHEET'!C6:CH51,39,FALSE))</f>
        <v>25</v>
      </c>
      <c r="N24" s="321">
        <f>IF(G13="","",VLOOKUP($G$13,'GREEN SHEET'!C6:CH51,42,FALSE))</f>
        <v>40</v>
      </c>
      <c r="O24" s="323" t="str">
        <f>IF(G13="","",VLOOKUP($G$13,'GREEN SHEET'!C6:CH51,43,FALSE))</f>
        <v>D</v>
      </c>
    </row>
    <row r="25" spans="2:15" ht="19.5" customHeight="1" x14ac:dyDescent="0.3">
      <c r="B25" s="481" t="s">
        <v>64</v>
      </c>
      <c r="C25" s="482"/>
      <c r="D25" s="250">
        <f>IF(G13="","",VLOOKUP($G$13,'GREEN SHEET'!C6:CH51,47,FALSE))</f>
        <v>5</v>
      </c>
      <c r="E25" s="250">
        <f>IF(G13="","",VLOOKUP($G$13,'GREEN SHEET'!C6:CH51,50,FALSE))</f>
        <v>5</v>
      </c>
      <c r="F25" s="250">
        <f>IF(G13="","",VLOOKUP($G$13,'GREEN SHEET'!C6:CH51,51,FALSE))</f>
        <v>5</v>
      </c>
      <c r="G25" s="250">
        <f>IF(G13="","",VLOOKUP($G$13,'GREEN SHEET'!C6:CH51,49,FALSE))</f>
        <v>50</v>
      </c>
      <c r="H25" s="321">
        <f>IF(G13="","",VLOOKUP($G$13,'GREEN SHEET'!C6:CH51,52,FALSE))</f>
        <v>65</v>
      </c>
      <c r="I25" s="322" t="str">
        <f>IF(G13="","",VLOOKUP($G$13,'GREEN SHEET'!C6:CH51,53,FALSE))</f>
        <v>B2</v>
      </c>
      <c r="J25" s="250">
        <f>IF(G13="","",VLOOKUP($G$13,'GREEN SHEET'!C6:CH51,55,FALSE))</f>
        <v>1</v>
      </c>
      <c r="K25" s="250">
        <f>IF(G13="","",VLOOKUP($G$13,'GREEN SHEET'!C6:CH51,58,FALSE))</f>
        <v>5</v>
      </c>
      <c r="L25" s="250">
        <f>IF(G13="","",VLOOKUP($G$13,'GREEN SHEET'!C6:CH51,59,FALSE))</f>
        <v>5</v>
      </c>
      <c r="M25" s="250">
        <f>IF(G13="","",VLOOKUP($G$13,'GREEN SHEET'!C6:CH51,57,FALSE))</f>
        <v>35</v>
      </c>
      <c r="N25" s="321">
        <f>IF(G13="","",VLOOKUP($G$13,'GREEN SHEET'!C6:CH51,60,FALSE))</f>
        <v>46</v>
      </c>
      <c r="O25" s="323" t="str">
        <f>IF(G13="","",VLOOKUP($G$13,'GREEN SHEET'!C6:CH51,61,FALSE))</f>
        <v>C2</v>
      </c>
    </row>
    <row r="26" spans="2:15" ht="7.5" customHeight="1" thickBot="1" x14ac:dyDescent="0.35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</row>
    <row r="27" spans="2:15" ht="37.5" customHeight="1" x14ac:dyDescent="0.3">
      <c r="B27" s="465" t="s">
        <v>266</v>
      </c>
      <c r="C27" s="466"/>
      <c r="D27" s="466"/>
      <c r="E27" s="466"/>
      <c r="F27" s="466"/>
      <c r="G27" s="466"/>
      <c r="H27" s="467"/>
      <c r="I27" s="465" t="s">
        <v>248</v>
      </c>
      <c r="J27" s="466"/>
      <c r="K27" s="466"/>
      <c r="L27" s="466"/>
      <c r="M27" s="466"/>
      <c r="N27" s="466"/>
      <c r="O27" s="467"/>
    </row>
    <row r="28" spans="2:15" ht="15.75" customHeight="1" x14ac:dyDescent="0.3">
      <c r="B28" s="475" t="s">
        <v>65</v>
      </c>
      <c r="C28" s="476"/>
      <c r="D28" s="476"/>
      <c r="E28" s="476"/>
      <c r="F28" s="476"/>
      <c r="G28" s="477" t="str">
        <f>IF(G13="","",IF(VLOOKUP(G13,'CO-SCHOLOSTIC'!D8:L52,2,FALSE)="","",VLOOKUP(G13,'CO-SCHOLOSTIC'!D8:L52,2,FALSE)))</f>
        <v>A</v>
      </c>
      <c r="H28" s="478"/>
      <c r="I28" s="475" t="s">
        <v>65</v>
      </c>
      <c r="J28" s="476"/>
      <c r="K28" s="476"/>
      <c r="L28" s="476"/>
      <c r="M28" s="476"/>
      <c r="N28" s="477" t="str">
        <f>IF(G13="","",IF(VLOOKUP(G13,'CO-SCHOLOSTIC'!D8:L52,6,FALSE)="","",VLOOKUP(G13,'CO-SCHOLOSTIC'!D8:L52,6,FALSE)))</f>
        <v>A</v>
      </c>
      <c r="O28" s="478"/>
    </row>
    <row r="29" spans="2:15" ht="15.75" customHeight="1" x14ac:dyDescent="0.3">
      <c r="B29" s="475" t="s">
        <v>66</v>
      </c>
      <c r="C29" s="476"/>
      <c r="D29" s="476"/>
      <c r="E29" s="476"/>
      <c r="F29" s="476"/>
      <c r="G29" s="546" t="str">
        <f>IF(G13="","",IF(VLOOKUP(G13,'CO-SCHOLOSTIC'!D8:L52,3,FALSE)="","",VLOOKUP(G13,'CO-SCHOLOSTIC'!D8:L52,3,FALSE)))</f>
        <v>B</v>
      </c>
      <c r="H29" s="547"/>
      <c r="I29" s="475" t="s">
        <v>66</v>
      </c>
      <c r="J29" s="476"/>
      <c r="K29" s="476"/>
      <c r="L29" s="476"/>
      <c r="M29" s="476"/>
      <c r="N29" s="477" t="str">
        <f>IF(G13="","",IF(VLOOKUP(G13,'CO-SCHOLOSTIC'!D8:L52,7,FALSE)="","",VLOOKUP(G13,'CO-SCHOLOSTIC'!D8:L52,7,FALSE)))</f>
        <v>A</v>
      </c>
      <c r="O29" s="478"/>
    </row>
    <row r="30" spans="2:15" ht="15.75" customHeight="1" thickBot="1" x14ac:dyDescent="0.35">
      <c r="B30" s="548" t="s">
        <v>67</v>
      </c>
      <c r="C30" s="549"/>
      <c r="D30" s="549"/>
      <c r="E30" s="549"/>
      <c r="F30" s="549"/>
      <c r="G30" s="550" t="str">
        <f>IF(G13="","",IF(VLOOKUP(G13,'CO-SCHOLOSTIC'!D8:L52,4,FALSE)="","",VLOOKUP(G13,'CO-SCHOLOSTIC'!D8:L52,4,FALSE)))</f>
        <v>A</v>
      </c>
      <c r="H30" s="551"/>
      <c r="I30" s="548" t="s">
        <v>67</v>
      </c>
      <c r="J30" s="549"/>
      <c r="K30" s="549"/>
      <c r="L30" s="549"/>
      <c r="M30" s="549"/>
      <c r="N30" s="552" t="str">
        <f>IF(G13="","",IF(VLOOKUP(G13,'CO-SCHOLOSTIC'!D8:L52,8,FALSE)="","",VLOOKUP(G13,'CO-SCHOLOSTIC'!D8:L52,8,FALSE)))</f>
        <v>A</v>
      </c>
      <c r="O30" s="553"/>
    </row>
    <row r="31" spans="2:15" ht="15" thickBot="1" x14ac:dyDescent="0.35"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2"/>
    </row>
    <row r="32" spans="2:15" ht="15" thickBot="1" x14ac:dyDescent="0.35">
      <c r="B32" s="539" t="s">
        <v>214</v>
      </c>
      <c r="C32" s="540"/>
      <c r="D32" s="540"/>
      <c r="E32" s="540"/>
      <c r="F32" s="540"/>
      <c r="G32" s="541" t="str">
        <f>IF(G13="","",IF(VLOOKUP(G13,'CO-SCHOLOSTIC'!D8:L52,5,FALSE)="","",VLOOKUP(G13,'CO-SCHOLOSTIC'!D8:L52,5,FALSE)))</f>
        <v>B</v>
      </c>
      <c r="H32" s="542"/>
      <c r="I32" s="539" t="s">
        <v>249</v>
      </c>
      <c r="J32" s="540"/>
      <c r="K32" s="540"/>
      <c r="L32" s="540"/>
      <c r="M32" s="540"/>
      <c r="N32" s="541" t="str">
        <f>IF(G13="","",IF(VLOOKUP(G13,'CO-SCHOLOSTIC'!D8:L52,9,FALSE)="","",VLOOKUP(G13,'CO-SCHOLOSTIC'!D8:L52,9,FALSE)))</f>
        <v>A</v>
      </c>
      <c r="O32" s="543"/>
    </row>
    <row r="33" spans="2:15" ht="15" thickBot="1" x14ac:dyDescent="0.35"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2"/>
    </row>
    <row r="34" spans="2:15" x14ac:dyDescent="0.3">
      <c r="B34" s="544" t="s">
        <v>68</v>
      </c>
      <c r="C34" s="545"/>
      <c r="D34" s="545"/>
      <c r="E34" s="554" t="str">
        <f>IF(G13="","",IF(VLOOKUP($G$13,'GREEN SHEET'!C6:CH51,84,0)="","",VLOOKUP($G$13,'GREEN SHEET'!C6:CH51,84,0)))</f>
        <v>Well Done ! You can do better.</v>
      </c>
      <c r="F34" s="555"/>
      <c r="G34" s="555"/>
      <c r="H34" s="555"/>
      <c r="I34" s="536" t="s">
        <v>211</v>
      </c>
      <c r="J34" s="537"/>
      <c r="K34" s="538"/>
      <c r="L34" s="556" t="str">
        <f>IF(G13="","",VLOOKUP(G13,'GREEN SHEET'!C6:CH51,72,FALSE))</f>
        <v>B2</v>
      </c>
      <c r="M34" s="557"/>
      <c r="N34" s="557"/>
      <c r="O34" s="558"/>
    </row>
    <row r="35" spans="2:15" ht="15" thickBot="1" x14ac:dyDescent="0.35">
      <c r="B35" s="507" t="s">
        <v>69</v>
      </c>
      <c r="C35" s="508"/>
      <c r="D35" s="508"/>
      <c r="E35" s="521" t="str">
        <f>IF(G13="","",VLOOKUP($G$13,'GREEN SHEET'!C6:CH51,74,FALSE))</f>
        <v>II</v>
      </c>
      <c r="F35" s="522"/>
      <c r="G35" s="522"/>
      <c r="H35" s="522"/>
      <c r="I35" s="507" t="s">
        <v>181</v>
      </c>
      <c r="J35" s="508"/>
      <c r="K35" s="508"/>
      <c r="L35" s="550" t="str">
        <f>IF(G13="","",CONCATENATE(VLOOKUP(G13,'GREEN SHEET'!C6:CH51,71,FALSE)," %"))</f>
        <v>64.17 %</v>
      </c>
      <c r="M35" s="559"/>
      <c r="N35" s="559"/>
      <c r="O35" s="551"/>
    </row>
    <row r="36" spans="2:15" x14ac:dyDescent="0.3">
      <c r="B36" s="315"/>
      <c r="C36" s="316"/>
      <c r="D36" s="316"/>
      <c r="E36" s="312"/>
      <c r="F36" s="312"/>
      <c r="G36" s="312"/>
      <c r="H36" s="312"/>
      <c r="I36" s="316"/>
      <c r="J36" s="316"/>
      <c r="K36" s="316"/>
      <c r="L36" s="309"/>
      <c r="M36" s="309"/>
      <c r="N36" s="309"/>
      <c r="O36" s="317"/>
    </row>
    <row r="37" spans="2:15" x14ac:dyDescent="0.3">
      <c r="B37" s="20" t="s">
        <v>70</v>
      </c>
      <c r="C37" s="509" t="str">
        <f>IF(DASHBOARD!E18="","",DASHBOARD!E18)</f>
        <v>xxxxx</v>
      </c>
      <c r="D37" s="509"/>
      <c r="E37" s="509"/>
      <c r="F37" s="509"/>
      <c r="G37" s="21"/>
      <c r="H37" s="21"/>
      <c r="I37" s="21"/>
      <c r="J37" s="21"/>
      <c r="K37" s="21"/>
      <c r="L37" s="21"/>
      <c r="M37" s="21"/>
      <c r="N37" s="21"/>
      <c r="O37" s="22"/>
    </row>
    <row r="38" spans="2:15" x14ac:dyDescent="0.3">
      <c r="B38" s="20" t="s">
        <v>71</v>
      </c>
      <c r="C38" s="509" t="str">
        <f>IF(DASHBOARD!C18="","",DASHBOARD!C18)</f>
        <v>30.03.2026</v>
      </c>
      <c r="D38" s="509"/>
      <c r="E38" s="510" t="s">
        <v>72</v>
      </c>
      <c r="F38" s="510"/>
      <c r="G38" s="510"/>
      <c r="H38" s="510"/>
      <c r="I38" s="468" t="s">
        <v>73</v>
      </c>
      <c r="J38" s="468"/>
      <c r="K38" s="468"/>
      <c r="L38" s="468" t="s">
        <v>74</v>
      </c>
      <c r="M38" s="468"/>
      <c r="N38" s="468"/>
      <c r="O38" s="470"/>
    </row>
    <row r="39" spans="2:15" x14ac:dyDescent="0.3">
      <c r="B39" s="20"/>
      <c r="C39" s="21"/>
      <c r="D39" s="21"/>
      <c r="E39" s="471" t="str">
        <f>IF(DASHBOARD!G8="","",DASHBOARD!G8)</f>
        <v>xxxxxxxxxxxxxxxxxx</v>
      </c>
      <c r="F39" s="471"/>
      <c r="G39" s="471"/>
      <c r="H39" s="471"/>
      <c r="I39" s="469" t="str">
        <f>IF(DASHBOARD!H8="","",DASHBOARD!H8)</f>
        <v>xxxxxxxxxxxx</v>
      </c>
      <c r="J39" s="469"/>
      <c r="K39" s="469"/>
      <c r="L39" s="471" t="str">
        <f>IF(DASHBOARD!D8="","",DASHBOARD!D8)</f>
        <v>xxxxxxxxxxxxxxxx</v>
      </c>
      <c r="M39" s="471"/>
      <c r="N39" s="471"/>
      <c r="O39" s="472"/>
    </row>
    <row r="40" spans="2:15" ht="15.75" customHeight="1" thickBot="1" x14ac:dyDescent="0.35">
      <c r="B40" s="24"/>
      <c r="C40" s="25"/>
      <c r="D40" s="517" t="s">
        <v>75</v>
      </c>
      <c r="E40" s="517"/>
      <c r="F40" s="517"/>
      <c r="G40" s="517"/>
      <c r="H40" s="517"/>
      <c r="I40" s="25"/>
      <c r="J40" s="26"/>
      <c r="K40" s="25"/>
      <c r="L40" s="113"/>
      <c r="M40" s="113"/>
      <c r="N40" s="25"/>
      <c r="O40" s="27"/>
    </row>
    <row r="41" spans="2:15" ht="15" customHeight="1" thickBot="1" x14ac:dyDescent="0.35">
      <c r="B41" s="20"/>
      <c r="C41" s="21"/>
      <c r="D41" s="518" t="s">
        <v>77</v>
      </c>
      <c r="E41" s="519"/>
      <c r="F41" s="519"/>
      <c r="G41" s="519" t="s">
        <v>60</v>
      </c>
      <c r="H41" s="520"/>
      <c r="I41" s="21"/>
      <c r="J41" s="21"/>
      <c r="K41" s="21"/>
      <c r="L41" s="114"/>
      <c r="M41" s="114"/>
      <c r="N41" s="21"/>
      <c r="O41" s="22"/>
    </row>
    <row r="42" spans="2:15" ht="16.2" customHeight="1" x14ac:dyDescent="0.3">
      <c r="B42" s="20"/>
      <c r="C42" s="21"/>
      <c r="D42" s="496" t="s">
        <v>78</v>
      </c>
      <c r="E42" s="497"/>
      <c r="F42" s="497"/>
      <c r="G42" s="497" t="s">
        <v>79</v>
      </c>
      <c r="H42" s="498"/>
      <c r="I42" s="21"/>
      <c r="J42" s="511" t="s">
        <v>76</v>
      </c>
      <c r="K42" s="512"/>
      <c r="L42" s="512"/>
      <c r="M42" s="512"/>
      <c r="N42" s="513"/>
      <c r="O42" s="22"/>
    </row>
    <row r="43" spans="2:15" ht="15" customHeight="1" x14ac:dyDescent="0.3">
      <c r="B43" s="20"/>
      <c r="C43" s="21"/>
      <c r="D43" s="496" t="s">
        <v>81</v>
      </c>
      <c r="E43" s="497"/>
      <c r="F43" s="497"/>
      <c r="G43" s="497" t="s">
        <v>82</v>
      </c>
      <c r="H43" s="498"/>
      <c r="I43" s="21"/>
      <c r="J43" s="514"/>
      <c r="K43" s="515"/>
      <c r="L43" s="515"/>
      <c r="M43" s="515"/>
      <c r="N43" s="516"/>
      <c r="O43" s="22"/>
    </row>
    <row r="44" spans="2:15" ht="15" thickBot="1" x14ac:dyDescent="0.35">
      <c r="B44" s="20"/>
      <c r="C44" s="21"/>
      <c r="D44" s="496" t="s">
        <v>83</v>
      </c>
      <c r="E44" s="497"/>
      <c r="F44" s="497"/>
      <c r="G44" s="497" t="s">
        <v>84</v>
      </c>
      <c r="H44" s="498"/>
      <c r="I44" s="21"/>
      <c r="J44" s="499" t="s">
        <v>80</v>
      </c>
      <c r="K44" s="500"/>
      <c r="L44" s="500"/>
      <c r="M44" s="500"/>
      <c r="N44" s="501"/>
      <c r="O44" s="22"/>
    </row>
    <row r="45" spans="2:15" x14ac:dyDescent="0.3">
      <c r="B45" s="20"/>
      <c r="C45" s="21"/>
      <c r="D45" s="496" t="s">
        <v>86</v>
      </c>
      <c r="E45" s="497"/>
      <c r="F45" s="497"/>
      <c r="G45" s="497" t="s">
        <v>87</v>
      </c>
      <c r="H45" s="498"/>
      <c r="I45" s="21"/>
      <c r="J45" s="502" t="s">
        <v>60</v>
      </c>
      <c r="K45" s="503"/>
      <c r="L45" s="504"/>
      <c r="M45" s="505"/>
      <c r="N45" s="506"/>
      <c r="O45" s="22"/>
    </row>
    <row r="46" spans="2:15" x14ac:dyDescent="0.3">
      <c r="B46" s="20"/>
      <c r="C46" s="21"/>
      <c r="D46" s="496" t="s">
        <v>89</v>
      </c>
      <c r="E46" s="497"/>
      <c r="F46" s="497"/>
      <c r="G46" s="497" t="s">
        <v>90</v>
      </c>
      <c r="H46" s="498"/>
      <c r="I46" s="21"/>
      <c r="J46" s="527" t="s">
        <v>0</v>
      </c>
      <c r="K46" s="528"/>
      <c r="L46" s="529" t="s">
        <v>85</v>
      </c>
      <c r="M46" s="530"/>
      <c r="N46" s="531"/>
      <c r="O46" s="22"/>
    </row>
    <row r="47" spans="2:15" x14ac:dyDescent="0.3">
      <c r="B47" s="20"/>
      <c r="C47" s="21"/>
      <c r="D47" s="496" t="s">
        <v>92</v>
      </c>
      <c r="E47" s="497"/>
      <c r="F47" s="497"/>
      <c r="G47" s="497" t="s">
        <v>93</v>
      </c>
      <c r="H47" s="498"/>
      <c r="I47" s="21"/>
      <c r="J47" s="527" t="s">
        <v>32</v>
      </c>
      <c r="K47" s="528"/>
      <c r="L47" s="529" t="s">
        <v>88</v>
      </c>
      <c r="M47" s="530"/>
      <c r="N47" s="531"/>
      <c r="O47" s="22"/>
    </row>
    <row r="48" spans="2:15" ht="15" thickBot="1" x14ac:dyDescent="0.35">
      <c r="B48" s="20"/>
      <c r="C48" s="21"/>
      <c r="D48" s="496" t="s">
        <v>94</v>
      </c>
      <c r="E48" s="497"/>
      <c r="F48" s="497"/>
      <c r="G48" s="497" t="s">
        <v>34</v>
      </c>
      <c r="H48" s="498"/>
      <c r="I48" s="21"/>
      <c r="J48" s="532" t="s">
        <v>33</v>
      </c>
      <c r="K48" s="533"/>
      <c r="L48" s="534" t="s">
        <v>91</v>
      </c>
      <c r="M48" s="517"/>
      <c r="N48" s="535"/>
      <c r="O48" s="22"/>
    </row>
    <row r="49" spans="2:15" ht="15" thickBot="1" x14ac:dyDescent="0.35">
      <c r="B49" s="28"/>
      <c r="C49" s="29"/>
      <c r="D49" s="524" t="s">
        <v>95</v>
      </c>
      <c r="E49" s="525"/>
      <c r="F49" s="525"/>
      <c r="G49" s="525" t="s">
        <v>96</v>
      </c>
      <c r="H49" s="526"/>
      <c r="I49" s="29"/>
      <c r="J49" s="29"/>
      <c r="K49" s="29"/>
      <c r="L49" s="29"/>
      <c r="M49" s="29"/>
      <c r="N49" s="29"/>
      <c r="O49" s="30"/>
    </row>
    <row r="50" spans="2:15" x14ac:dyDescent="0.3">
      <c r="B50" s="21"/>
      <c r="C50" s="21"/>
      <c r="D50" s="21"/>
      <c r="E50" s="21"/>
      <c r="F50" s="21"/>
      <c r="G50" s="21"/>
      <c r="H50" s="21"/>
      <c r="I50" s="523"/>
      <c r="J50" s="523"/>
      <c r="K50" s="523"/>
      <c r="L50" s="523"/>
      <c r="M50" s="523"/>
      <c r="N50" s="523"/>
      <c r="O50" s="523"/>
    </row>
    <row r="51" spans="2:15" x14ac:dyDescent="0.3"/>
    <row r="52" spans="2:15" x14ac:dyDescent="0.3"/>
    <row r="53" spans="2:15" x14ac:dyDescent="0.3"/>
  </sheetData>
  <sheetProtection algorithmName="SHA-512" hashValue="UJ2apbdmibZZ38bUdRqGqm0yU10bBLV4LqL7KO2jh4jAgjOUecuj/TvpYziC+8i0AIOjQG8t/QC3VC9MbPqpCg==" saltValue="zJSL87iyj7K+ldwpMZVkYQ==" spinCount="100000" sheet="1" objects="1" scenarios="1" selectLockedCells="1"/>
  <mergeCells count="106">
    <mergeCell ref="I34:K34"/>
    <mergeCell ref="I35:K35"/>
    <mergeCell ref="B32:F32"/>
    <mergeCell ref="G32:H32"/>
    <mergeCell ref="I32:M32"/>
    <mergeCell ref="N32:O32"/>
    <mergeCell ref="B34:D34"/>
    <mergeCell ref="B29:F29"/>
    <mergeCell ref="G29:H29"/>
    <mergeCell ref="I29:M29"/>
    <mergeCell ref="N29:O29"/>
    <mergeCell ref="B30:F30"/>
    <mergeCell ref="G30:H30"/>
    <mergeCell ref="I30:M30"/>
    <mergeCell ref="N30:O30"/>
    <mergeCell ref="E34:H34"/>
    <mergeCell ref="L34:O34"/>
    <mergeCell ref="L35:O35"/>
    <mergeCell ref="I50:O50"/>
    <mergeCell ref="D48:F48"/>
    <mergeCell ref="G48:H48"/>
    <mergeCell ref="D49:F49"/>
    <mergeCell ref="G49:H49"/>
    <mergeCell ref="D46:F46"/>
    <mergeCell ref="G46:H46"/>
    <mergeCell ref="J46:K46"/>
    <mergeCell ref="L46:N46"/>
    <mergeCell ref="D47:F47"/>
    <mergeCell ref="G47:H47"/>
    <mergeCell ref="J47:K47"/>
    <mergeCell ref="J48:K48"/>
    <mergeCell ref="L47:N47"/>
    <mergeCell ref="L48:N48"/>
    <mergeCell ref="D44:F44"/>
    <mergeCell ref="G44:H44"/>
    <mergeCell ref="J44:N44"/>
    <mergeCell ref="D45:F45"/>
    <mergeCell ref="G45:H45"/>
    <mergeCell ref="J45:K45"/>
    <mergeCell ref="L45:N45"/>
    <mergeCell ref="B35:D35"/>
    <mergeCell ref="C38:D38"/>
    <mergeCell ref="E39:H39"/>
    <mergeCell ref="E38:H38"/>
    <mergeCell ref="J42:N43"/>
    <mergeCell ref="D40:H40"/>
    <mergeCell ref="D41:F41"/>
    <mergeCell ref="G41:H41"/>
    <mergeCell ref="D42:F42"/>
    <mergeCell ref="G42:H42"/>
    <mergeCell ref="D43:F43"/>
    <mergeCell ref="G43:H43"/>
    <mergeCell ref="C37:F37"/>
    <mergeCell ref="E35:H35"/>
    <mergeCell ref="B25:C25"/>
    <mergeCell ref="O20:O21"/>
    <mergeCell ref="B19:C20"/>
    <mergeCell ref="D19:I19"/>
    <mergeCell ref="J19:O19"/>
    <mergeCell ref="D20:D21"/>
    <mergeCell ref="E20:E21"/>
    <mergeCell ref="F20:F21"/>
    <mergeCell ref="I20:I21"/>
    <mergeCell ref="J20:J21"/>
    <mergeCell ref="B15:F15"/>
    <mergeCell ref="B16:F16"/>
    <mergeCell ref="B17:F17"/>
    <mergeCell ref="G15:M15"/>
    <mergeCell ref="G16:M16"/>
    <mergeCell ref="B27:H27"/>
    <mergeCell ref="I27:O27"/>
    <mergeCell ref="I38:K38"/>
    <mergeCell ref="I39:K39"/>
    <mergeCell ref="L38:O38"/>
    <mergeCell ref="L39:O39"/>
    <mergeCell ref="G20:G21"/>
    <mergeCell ref="H20:H21"/>
    <mergeCell ref="B28:F28"/>
    <mergeCell ref="G28:H28"/>
    <mergeCell ref="I28:M28"/>
    <mergeCell ref="N28:O28"/>
    <mergeCell ref="K20:K21"/>
    <mergeCell ref="L20:L21"/>
    <mergeCell ref="M20:M21"/>
    <mergeCell ref="N20:N21"/>
    <mergeCell ref="B23:C23"/>
    <mergeCell ref="B24:C24"/>
    <mergeCell ref="B21:C22"/>
    <mergeCell ref="D3:M3"/>
    <mergeCell ref="D4:M4"/>
    <mergeCell ref="L13:M13"/>
    <mergeCell ref="N13:O13"/>
    <mergeCell ref="N14:O14"/>
    <mergeCell ref="B14:F14"/>
    <mergeCell ref="D5:L5"/>
    <mergeCell ref="D6:L6"/>
    <mergeCell ref="D7:L7"/>
    <mergeCell ref="G13:K13"/>
    <mergeCell ref="G14:M14"/>
    <mergeCell ref="D8:L8"/>
    <mergeCell ref="B9:D9"/>
    <mergeCell ref="E9:H9"/>
    <mergeCell ref="I9:L9"/>
    <mergeCell ref="M9:O9"/>
    <mergeCell ref="D10:M10"/>
    <mergeCell ref="D11:M11"/>
  </mergeCells>
  <hyperlinks>
    <hyperlink ref="A2" location="DASHBOARD!A1" display="D"/>
  </hyperlinks>
  <pageMargins left="0.63" right="0.24" top="0.23622047244094491" bottom="0.23622047244094491" header="0.31496062992125984" footer="0.31496062992125984"/>
  <pageSetup scale="8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57"/>
  <sheetViews>
    <sheetView topLeftCell="B1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46" t="s">
        <v>180</v>
      </c>
      <c r="E3" s="446"/>
      <c r="F3" s="446"/>
      <c r="G3" s="446"/>
      <c r="H3" s="446"/>
      <c r="I3" s="446"/>
      <c r="J3" s="446"/>
      <c r="K3" s="446"/>
      <c r="L3" s="446"/>
      <c r="M3" s="446"/>
      <c r="N3" s="18"/>
      <c r="O3" s="19"/>
    </row>
    <row r="4" spans="1:15" ht="18.600000000000001" customHeight="1" x14ac:dyDescent="0.35">
      <c r="B4" s="20"/>
      <c r="C4" s="21"/>
      <c r="D4" s="447" t="str">
        <f>IF(DASHBOARD!C3="","",DASHBOARD!C3)</f>
        <v>XXXX, BLOCK-XXXX (XXXXX)</v>
      </c>
      <c r="E4" s="447"/>
      <c r="F4" s="447"/>
      <c r="G4" s="447"/>
      <c r="H4" s="447"/>
      <c r="I4" s="447"/>
      <c r="J4" s="447"/>
      <c r="K4" s="447"/>
      <c r="L4" s="447"/>
      <c r="M4" s="447"/>
      <c r="N4" s="21"/>
      <c r="O4" s="22"/>
    </row>
    <row r="5" spans="1:15" ht="15.6" x14ac:dyDescent="0.3">
      <c r="B5" s="20"/>
      <c r="C5" s="21"/>
      <c r="D5" s="451" t="s">
        <v>188</v>
      </c>
      <c r="E5" s="451"/>
      <c r="F5" s="451"/>
      <c r="G5" s="451"/>
      <c r="H5" s="451"/>
      <c r="I5" s="451"/>
      <c r="J5" s="451"/>
      <c r="K5" s="451"/>
      <c r="L5" s="451"/>
      <c r="M5" s="21"/>
      <c r="N5" s="21"/>
      <c r="O5" s="22"/>
    </row>
    <row r="6" spans="1:15" x14ac:dyDescent="0.3">
      <c r="B6" s="20"/>
      <c r="C6" s="21"/>
      <c r="D6" s="455" t="str">
        <f>"AFFILIATION NO.-  "&amp;DASHBOARD!C5</f>
        <v>AFFILIATION NO.-  172XXXX</v>
      </c>
      <c r="E6" s="455"/>
      <c r="F6" s="455"/>
      <c r="G6" s="455"/>
      <c r="H6" s="455"/>
      <c r="I6" s="455"/>
      <c r="J6" s="455"/>
      <c r="K6" s="455"/>
      <c r="L6" s="455"/>
      <c r="M6" s="21"/>
      <c r="N6" s="21"/>
      <c r="O6" s="22"/>
    </row>
    <row r="7" spans="1:15" ht="13.5" customHeight="1" x14ac:dyDescent="0.3">
      <c r="B7" s="20"/>
      <c r="C7" s="21"/>
      <c r="D7" s="455" t="str">
        <f>"Email Id -   " &amp;DASHBOARD!E5</f>
        <v>Email Id -   xxxxxsvgms@gmail.com</v>
      </c>
      <c r="E7" s="455"/>
      <c r="F7" s="455"/>
      <c r="G7" s="455"/>
      <c r="H7" s="455"/>
      <c r="I7" s="455"/>
      <c r="J7" s="455"/>
      <c r="K7" s="455"/>
      <c r="L7" s="455"/>
      <c r="M7" s="21"/>
      <c r="N7" s="21"/>
      <c r="O7" s="22"/>
    </row>
    <row r="8" spans="1:15" ht="13.5" customHeight="1" x14ac:dyDescent="0.3">
      <c r="B8" s="20"/>
      <c r="C8" s="21"/>
      <c r="D8" s="455" t="str">
        <f>"Website :-  "&amp;DASHBOARD!E6</f>
        <v>Website :-  https://www.svgmsxxxxxx.com</v>
      </c>
      <c r="E8" s="455"/>
      <c r="F8" s="455"/>
      <c r="G8" s="455"/>
      <c r="H8" s="455"/>
      <c r="I8" s="455"/>
      <c r="J8" s="455"/>
      <c r="K8" s="455"/>
      <c r="L8" s="455"/>
      <c r="M8" s="21"/>
      <c r="N8" s="21"/>
      <c r="O8" s="22"/>
    </row>
    <row r="9" spans="1:15" ht="15.75" customHeight="1" x14ac:dyDescent="0.3">
      <c r="B9" s="457" t="s">
        <v>185</v>
      </c>
      <c r="C9" s="455"/>
      <c r="D9" s="455"/>
      <c r="E9" s="458" t="str">
        <f>IF(DASHBOARD!C6="","",DASHBOARD!C6)</f>
        <v>08250XXXXXX</v>
      </c>
      <c r="F9" s="458"/>
      <c r="G9" s="458"/>
      <c r="H9" s="458"/>
      <c r="I9" s="455" t="s">
        <v>186</v>
      </c>
      <c r="J9" s="455"/>
      <c r="K9" s="455"/>
      <c r="L9" s="455"/>
      <c r="M9" s="459" t="str">
        <f>IF(DASHBOARD!I5="","",DASHBOARD!I5)</f>
        <v>12xxxx</v>
      </c>
      <c r="N9" s="459"/>
      <c r="O9" s="460"/>
    </row>
    <row r="10" spans="1:15" ht="22.8" x14ac:dyDescent="0.4">
      <c r="B10" s="20"/>
      <c r="C10" s="21"/>
      <c r="D10" s="461" t="s">
        <v>50</v>
      </c>
      <c r="E10" s="461"/>
      <c r="F10" s="461"/>
      <c r="G10" s="461"/>
      <c r="H10" s="461"/>
      <c r="I10" s="461"/>
      <c r="J10" s="461"/>
      <c r="K10" s="461"/>
      <c r="L10" s="461"/>
      <c r="M10" s="461"/>
      <c r="N10" s="21"/>
      <c r="O10" s="22"/>
    </row>
    <row r="11" spans="1:15" ht="17.399999999999999" x14ac:dyDescent="0.3">
      <c r="B11" s="20"/>
      <c r="C11" s="21"/>
      <c r="D11" s="449" t="str">
        <f>"ACADEMIC  "&amp;DASHBOARD!B4</f>
        <v>ACADEMIC  SESSION   -  2025-26</v>
      </c>
      <c r="E11" s="449"/>
      <c r="F11" s="449"/>
      <c r="G11" s="449"/>
      <c r="H11" s="449"/>
      <c r="I11" s="449"/>
      <c r="J11" s="449"/>
      <c r="K11" s="449"/>
      <c r="L11" s="449"/>
      <c r="M11" s="449"/>
      <c r="N11" s="21"/>
      <c r="O11" s="22"/>
    </row>
    <row r="12" spans="1:15" ht="13.2" customHeight="1" x14ac:dyDescent="0.3">
      <c r="B12" s="20"/>
      <c r="C12" s="21"/>
      <c r="D12" s="282"/>
      <c r="E12" s="282"/>
      <c r="F12" s="282"/>
      <c r="G12" s="282"/>
      <c r="H12" s="282"/>
      <c r="I12" s="282"/>
      <c r="J12" s="282"/>
      <c r="K12" s="282"/>
      <c r="L12" s="282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56">
        <v>101</v>
      </c>
      <c r="H13" s="456"/>
      <c r="I13" s="456"/>
      <c r="J13" s="456"/>
      <c r="K13" s="456"/>
      <c r="L13" s="448" t="s">
        <v>52</v>
      </c>
      <c r="M13" s="448"/>
      <c r="N13" s="449">
        <f>IF(G13="","",VLOOKUP($G$13,'GREEN SHEET'!C6:CH51,2,FALSE))</f>
        <v>1279</v>
      </c>
      <c r="O13" s="450"/>
    </row>
    <row r="14" spans="1:15" ht="17.25" customHeight="1" x14ac:dyDescent="0.3">
      <c r="B14" s="453" t="s">
        <v>53</v>
      </c>
      <c r="C14" s="454"/>
      <c r="D14" s="454"/>
      <c r="E14" s="454"/>
      <c r="F14" s="454"/>
      <c r="G14" s="448" t="str">
        <f>IF(G13="","",VLOOKUP($G$13,'GREEN SHEET'!C6:CH51,3,FALSE))</f>
        <v>ANANT KUMAR REGAR</v>
      </c>
      <c r="H14" s="448"/>
      <c r="I14" s="448"/>
      <c r="J14" s="448"/>
      <c r="K14" s="448"/>
      <c r="L14" s="448"/>
      <c r="M14" s="448"/>
      <c r="N14" s="451"/>
      <c r="O14" s="452"/>
    </row>
    <row r="15" spans="1:15" ht="15.75" customHeight="1" x14ac:dyDescent="0.3">
      <c r="B15" s="462" t="s">
        <v>54</v>
      </c>
      <c r="C15" s="463"/>
      <c r="D15" s="463"/>
      <c r="E15" s="463"/>
      <c r="F15" s="463"/>
      <c r="G15" s="448" t="str">
        <f>IF(G13="","",VLOOKUP($G$13,'GREEN SHEET'!C6:CH51,4,FALSE))</f>
        <v>DALU LAL REGAR</v>
      </c>
      <c r="H15" s="448"/>
      <c r="I15" s="448"/>
      <c r="J15" s="448"/>
      <c r="K15" s="448"/>
      <c r="L15" s="448"/>
      <c r="M15" s="448"/>
      <c r="N15" s="21"/>
      <c r="O15" s="22"/>
    </row>
    <row r="16" spans="1:15" ht="18" customHeight="1" x14ac:dyDescent="0.3">
      <c r="B16" s="453" t="s">
        <v>55</v>
      </c>
      <c r="C16" s="454"/>
      <c r="D16" s="454"/>
      <c r="E16" s="454"/>
      <c r="F16" s="454"/>
      <c r="G16" s="464">
        <f>IF(G13="","",VLOOKUP($G$13,'GREEN SHEET'!C6:CH51,6,FALSE))</f>
        <v>40720</v>
      </c>
      <c r="H16" s="464"/>
      <c r="I16" s="464"/>
      <c r="J16" s="464"/>
      <c r="K16" s="464"/>
      <c r="L16" s="464"/>
      <c r="M16" s="464"/>
      <c r="N16" s="21"/>
      <c r="O16" s="22"/>
    </row>
    <row r="17" spans="2:15" ht="15.75" customHeight="1" x14ac:dyDescent="0.3">
      <c r="B17" s="453" t="s">
        <v>56</v>
      </c>
      <c r="C17" s="454"/>
      <c r="D17" s="454"/>
      <c r="E17" s="454"/>
      <c r="F17" s="454"/>
      <c r="G17" s="23" t="str">
        <f>CONCATENATE(DASHBOARD!B8,DASHBOARD!C8)</f>
        <v>1A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ht="15" thickBot="1" x14ac:dyDescent="0.35">
      <c r="B19" s="575" t="s">
        <v>57</v>
      </c>
      <c r="C19" s="576"/>
      <c r="D19" s="579" t="s">
        <v>212</v>
      </c>
      <c r="E19" s="580"/>
      <c r="F19" s="580"/>
      <c r="G19" s="580"/>
      <c r="H19" s="580"/>
      <c r="I19" s="581"/>
      <c r="J19" s="579" t="s">
        <v>213</v>
      </c>
      <c r="K19" s="580"/>
      <c r="L19" s="580"/>
      <c r="M19" s="580"/>
      <c r="N19" s="580"/>
      <c r="O19" s="581"/>
    </row>
    <row r="20" spans="2:15" ht="14.4" customHeight="1" x14ac:dyDescent="0.3">
      <c r="B20" s="577"/>
      <c r="C20" s="578"/>
      <c r="D20" s="473" t="s">
        <v>253</v>
      </c>
      <c r="E20" s="479" t="s">
        <v>254</v>
      </c>
      <c r="F20" s="479" t="s">
        <v>255</v>
      </c>
      <c r="G20" s="473" t="s">
        <v>264</v>
      </c>
      <c r="H20" s="474" t="s">
        <v>256</v>
      </c>
      <c r="I20" s="495" t="s">
        <v>60</v>
      </c>
      <c r="J20" s="473" t="s">
        <v>253</v>
      </c>
      <c r="K20" s="479" t="s">
        <v>254</v>
      </c>
      <c r="L20" s="479" t="s">
        <v>255</v>
      </c>
      <c r="M20" s="473" t="s">
        <v>265</v>
      </c>
      <c r="N20" s="480" t="s">
        <v>256</v>
      </c>
      <c r="O20" s="487" t="s">
        <v>60</v>
      </c>
    </row>
    <row r="21" spans="2:15" ht="50.4" customHeight="1" x14ac:dyDescent="0.3">
      <c r="B21" s="571" t="s">
        <v>61</v>
      </c>
      <c r="C21" s="572"/>
      <c r="D21" s="473"/>
      <c r="E21" s="479"/>
      <c r="F21" s="479"/>
      <c r="G21" s="473"/>
      <c r="H21" s="474"/>
      <c r="I21" s="495"/>
      <c r="J21" s="473"/>
      <c r="K21" s="479"/>
      <c r="L21" s="479"/>
      <c r="M21" s="473"/>
      <c r="N21" s="480"/>
      <c r="O21" s="487"/>
    </row>
    <row r="22" spans="2:15" ht="16.2" thickBot="1" x14ac:dyDescent="0.35">
      <c r="B22" s="573"/>
      <c r="C22" s="574"/>
      <c r="D22" s="318">
        <v>10</v>
      </c>
      <c r="E22" s="318">
        <v>5</v>
      </c>
      <c r="F22" s="318">
        <v>5</v>
      </c>
      <c r="G22" s="318">
        <v>80</v>
      </c>
      <c r="H22" s="318">
        <v>100</v>
      </c>
      <c r="I22" s="319" t="s">
        <v>79</v>
      </c>
      <c r="J22" s="318">
        <v>10</v>
      </c>
      <c r="K22" s="318">
        <v>5</v>
      </c>
      <c r="L22" s="318">
        <v>5</v>
      </c>
      <c r="M22" s="318">
        <v>80</v>
      </c>
      <c r="N22" s="318">
        <v>100</v>
      </c>
      <c r="O22" s="320" t="s">
        <v>79</v>
      </c>
    </row>
    <row r="23" spans="2:15" ht="19.5" customHeight="1" x14ac:dyDescent="0.3">
      <c r="B23" s="568" t="s">
        <v>62</v>
      </c>
      <c r="C23" s="569"/>
      <c r="D23" s="288">
        <f>IF(G13="","",VLOOKUP($G$13,'GREEN SHEET'!C6:CH51,11,FALSE))</f>
        <v>6</v>
      </c>
      <c r="E23" s="289">
        <f>IF(G13="","",VLOOKUP($G$13,'GREEN SHEET'!C6:CH51,14,FALSE))</f>
        <v>5</v>
      </c>
      <c r="F23" s="289">
        <f>IF(G13="","",VLOOKUP($G$13,'GREEN SHEET'!C6:CH51,15,FALSE))</f>
        <v>5</v>
      </c>
      <c r="G23" s="289">
        <f>IF(G13="","",VLOOKUP($G$13,'GREEN SHEET'!C6:CH51,13,FALSE))</f>
        <v>43</v>
      </c>
      <c r="H23" s="324">
        <f>IF(G13="","",VLOOKUP($G$13,'GREEN SHEET'!C6:CH51,16,FALSE))</f>
        <v>59</v>
      </c>
      <c r="I23" s="325" t="str">
        <f>IF(G13="","",VLOOKUP($G$13,'GREEN SHEET'!C6:CH51,17,FALSE))</f>
        <v>C1</v>
      </c>
      <c r="J23" s="288">
        <f>IF(G13="","",VLOOKUP($G$13,'GREEN SHEET'!C6:CH51,19,FALSE))</f>
        <v>5</v>
      </c>
      <c r="K23" s="289">
        <f>IF(G13="","",VLOOKUP($G$13,'GREEN SHEET'!C6:CH51,22,FALSE))</f>
        <v>5</v>
      </c>
      <c r="L23" s="289">
        <f>IF(G13="","",VLOOKUP($G$13,'GREEN SHEET'!C6:CH51,23,FALSE))</f>
        <v>5</v>
      </c>
      <c r="M23" s="289">
        <f>IF(G13="","",VLOOKUP($G$13,'GREEN SHEET'!C6:CH51,21,FALSE))</f>
        <v>49</v>
      </c>
      <c r="N23" s="324">
        <f>IF(G13="","",VLOOKUP($G$13,'GREEN SHEET'!C6:CH51,24,FALSE))</f>
        <v>64</v>
      </c>
      <c r="O23" s="325" t="str">
        <f>IF(G13="","",VLOOKUP($G$13,'GREEN SHEET'!C6:CH51,25,FALSE))</f>
        <v>B2</v>
      </c>
    </row>
    <row r="24" spans="2:15" ht="19.5" customHeight="1" x14ac:dyDescent="0.3">
      <c r="B24" s="481" t="s">
        <v>63</v>
      </c>
      <c r="C24" s="570"/>
      <c r="D24" s="285">
        <f>IF(G13="","",VLOOKUP($G$13,'GREEN SHEET'!C6:CH51,29,FALSE))</f>
        <v>9</v>
      </c>
      <c r="E24" s="286">
        <f>IF(G13="","",VLOOKUP($G$13,'GREEN SHEET'!C6:CH51,32,FALSE))</f>
        <v>5</v>
      </c>
      <c r="F24" s="286">
        <f>IF(G13="","",VLOOKUP($G$13,'GREEN SHEET'!C6:CH51,33,FALSE))</f>
        <v>5</v>
      </c>
      <c r="G24" s="286">
        <f>IF(G13="","",VLOOKUP($G$13,'GREEN SHEET'!C6:CH51,31,FALSE))</f>
        <v>67</v>
      </c>
      <c r="H24" s="321">
        <f>IF(G13="","",VLOOKUP($G$13,'GREEN SHEET'!C6:CH51,34,FALSE))</f>
        <v>86</v>
      </c>
      <c r="I24" s="323" t="str">
        <f>IF(G13="","",VLOOKUP($G$13,'GREEN SHEET'!C6:CH51,35,FALSE))</f>
        <v>A2</v>
      </c>
      <c r="J24" s="285">
        <f>IF(G13="","",VLOOKUP($G$13,'GREEN SHEET'!C6:CH51,37,FALSE))</f>
        <v>9</v>
      </c>
      <c r="K24" s="286">
        <f>IF(G13="","",VLOOKUP($G$13,'GREEN SHEET'!C6:CH51,40,FALSE))</f>
        <v>5</v>
      </c>
      <c r="L24" s="286">
        <f>IF(G13="","",VLOOKUP($G$13,'GREEN SHEET'!C6:CH51,41,FALSE))</f>
        <v>4</v>
      </c>
      <c r="M24" s="286">
        <f>IF(G13="","",VLOOKUP($G$13,'GREEN SHEET'!C6:CH51,39,FALSE))</f>
        <v>60</v>
      </c>
      <c r="N24" s="321">
        <f>IF(G13="","",VLOOKUP($G$13,'GREEN SHEET'!C6:CH51,42,FALSE))</f>
        <v>78</v>
      </c>
      <c r="O24" s="323" t="str">
        <f>IF(G13="","",VLOOKUP($G$13,'GREEN SHEET'!C6:CH51,43,FALSE))</f>
        <v>B1</v>
      </c>
    </row>
    <row r="25" spans="2:15" ht="19.5" customHeight="1" x14ac:dyDescent="0.3">
      <c r="B25" s="481" t="s">
        <v>64</v>
      </c>
      <c r="C25" s="570"/>
      <c r="D25" s="285">
        <f>IF(G13="","",VLOOKUP($G$13,'GREEN SHEET'!C6:CH51,47,FALSE))</f>
        <v>9</v>
      </c>
      <c r="E25" s="286">
        <f>IF(G13="","",VLOOKUP($G$13,'GREEN SHEET'!C6:CH51,50,FALSE))</f>
        <v>5</v>
      </c>
      <c r="F25" s="286">
        <f>IF(G13="","",VLOOKUP($G$13,'GREEN SHEET'!C6:CH51,51,FALSE))</f>
        <v>5</v>
      </c>
      <c r="G25" s="286">
        <f>IF(G13="","",VLOOKUP($G$13,'GREEN SHEET'!C6:CH51,49,FALSE))</f>
        <v>59</v>
      </c>
      <c r="H25" s="321">
        <f>IF(G13="","",VLOOKUP($G$13,'GREEN SHEET'!C6:CH51,52,FALSE))</f>
        <v>78</v>
      </c>
      <c r="I25" s="323" t="str">
        <f>IF(G13="","",VLOOKUP($G$13,'GREEN SHEET'!C6:CH51,53,FALSE))</f>
        <v>B1</v>
      </c>
      <c r="J25" s="285">
        <f>IF(G13="","",VLOOKUP($G$13,'GREEN SHEET'!C6:CH51,55,FALSE))</f>
        <v>9</v>
      </c>
      <c r="K25" s="286">
        <f>IF(G13="","",VLOOKUP($G$13,'GREEN SHEET'!C6:CH51,58,FALSE))</f>
        <v>5</v>
      </c>
      <c r="L25" s="286">
        <f>IF(G13="","",VLOOKUP($G$13,'GREEN SHEET'!C6:CH51,59,FALSE))</f>
        <v>5</v>
      </c>
      <c r="M25" s="286">
        <f>IF(G13="","",VLOOKUP($G$13,'GREEN SHEET'!C6:CH51,57,FALSE))</f>
        <v>34</v>
      </c>
      <c r="N25" s="321">
        <f>IF(G13="","",VLOOKUP($G$13,'GREEN SHEET'!C6:CH51,60,FALSE))</f>
        <v>53</v>
      </c>
      <c r="O25" s="323" t="str">
        <f>IF(G13="","",VLOOKUP($G$13,'GREEN SHEET'!C6:CH51,61,FALSE))</f>
        <v>C1</v>
      </c>
    </row>
    <row r="26" spans="2:15" ht="7.5" customHeight="1" thickBot="1" x14ac:dyDescent="0.35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</row>
    <row r="27" spans="2:15" ht="37.5" customHeight="1" x14ac:dyDescent="0.3">
      <c r="B27" s="465" t="s">
        <v>260</v>
      </c>
      <c r="C27" s="466"/>
      <c r="D27" s="466"/>
      <c r="E27" s="466"/>
      <c r="F27" s="466"/>
      <c r="G27" s="466"/>
      <c r="H27" s="467"/>
      <c r="I27" s="465" t="s">
        <v>261</v>
      </c>
      <c r="J27" s="466"/>
      <c r="K27" s="466"/>
      <c r="L27" s="466"/>
      <c r="M27" s="466"/>
      <c r="N27" s="466"/>
      <c r="O27" s="467"/>
    </row>
    <row r="28" spans="2:15" ht="15.75" customHeight="1" x14ac:dyDescent="0.3">
      <c r="B28" s="475" t="s">
        <v>65</v>
      </c>
      <c r="C28" s="476"/>
      <c r="D28" s="476"/>
      <c r="E28" s="476"/>
      <c r="F28" s="476"/>
      <c r="G28" s="477" t="str">
        <f>IF(G13="","",IF(VLOOKUP(G13,'CO-SCHOLOSTIC'!D8:L52,2,FALSE)="","",VLOOKUP(G13,'CO-SCHOLOSTIC'!D8:L52,2,FALSE)))</f>
        <v>A</v>
      </c>
      <c r="H28" s="478"/>
      <c r="I28" s="475" t="s">
        <v>65</v>
      </c>
      <c r="J28" s="476"/>
      <c r="K28" s="476"/>
      <c r="L28" s="476"/>
      <c r="M28" s="476"/>
      <c r="N28" s="477" t="str">
        <f>IF(G13="","",IF(VLOOKUP(G13,'CO-SCHOLOSTIC'!D8:L52,6,FALSE)="","",VLOOKUP(G13,'CO-SCHOLOSTIC'!D8:L52,6,FALSE)))</f>
        <v>A</v>
      </c>
      <c r="O28" s="478"/>
    </row>
    <row r="29" spans="2:15" ht="15.75" customHeight="1" x14ac:dyDescent="0.3">
      <c r="B29" s="475" t="s">
        <v>66</v>
      </c>
      <c r="C29" s="476"/>
      <c r="D29" s="476"/>
      <c r="E29" s="476"/>
      <c r="F29" s="476"/>
      <c r="G29" s="546" t="str">
        <f>IF(G13="","",IF(VLOOKUP(G13,'CO-SCHOLOSTIC'!D8:L52,3,FALSE)="","",VLOOKUP(G13,'CO-SCHOLOSTIC'!D8:L52,3,FALSE)))</f>
        <v>B</v>
      </c>
      <c r="H29" s="547"/>
      <c r="I29" s="475" t="s">
        <v>66</v>
      </c>
      <c r="J29" s="476"/>
      <c r="K29" s="476"/>
      <c r="L29" s="476"/>
      <c r="M29" s="476"/>
      <c r="N29" s="477" t="str">
        <f>IF(G13="","",IF(VLOOKUP(G13,'CO-SCHOLOSTIC'!D8:L52,7,FALSE)="","",VLOOKUP(G13,'CO-SCHOLOSTIC'!D8:L52,7,FALSE)))</f>
        <v>A</v>
      </c>
      <c r="O29" s="478"/>
    </row>
    <row r="30" spans="2:15" ht="15.75" customHeight="1" thickBot="1" x14ac:dyDescent="0.35">
      <c r="B30" s="548" t="s">
        <v>67</v>
      </c>
      <c r="C30" s="549"/>
      <c r="D30" s="549"/>
      <c r="E30" s="549"/>
      <c r="F30" s="549"/>
      <c r="G30" s="550" t="str">
        <f>IF(G13="","",IF(VLOOKUP(G13,'CO-SCHOLOSTIC'!D8:L52,4,FALSE)="","",VLOOKUP(G13,'CO-SCHOLOSTIC'!D8:L52,4,FALSE)))</f>
        <v>A</v>
      </c>
      <c r="H30" s="551"/>
      <c r="I30" s="548" t="s">
        <v>67</v>
      </c>
      <c r="J30" s="549"/>
      <c r="K30" s="549"/>
      <c r="L30" s="549"/>
      <c r="M30" s="549"/>
      <c r="N30" s="552" t="str">
        <f>IF(G13="","",IF(VLOOKUP(G13,'CO-SCHOLOSTIC'!D8:L52,8,FALSE)="","",VLOOKUP(G13,'CO-SCHOLOSTIC'!D8:L52,8,FALSE)))</f>
        <v>A</v>
      </c>
      <c r="O30" s="553"/>
    </row>
    <row r="31" spans="2:15" ht="6" customHeight="1" thickBot="1" x14ac:dyDescent="0.35"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2"/>
    </row>
    <row r="32" spans="2:15" ht="15" thickBot="1" x14ac:dyDescent="0.35">
      <c r="B32" s="539" t="s">
        <v>214</v>
      </c>
      <c r="C32" s="540"/>
      <c r="D32" s="540"/>
      <c r="E32" s="540"/>
      <c r="F32" s="540"/>
      <c r="G32" s="560" t="str">
        <f>IF(G13="","",IF(VLOOKUP(G13,'CO-SCHOLOSTIC'!D8:L52,5,FALSE)="","",VLOOKUP(G13,'CO-SCHOLOSTIC'!D8:L52,5,FALSE)))</f>
        <v>A</v>
      </c>
      <c r="H32" s="561"/>
      <c r="I32" s="539" t="s">
        <v>249</v>
      </c>
      <c r="J32" s="540"/>
      <c r="K32" s="540"/>
      <c r="L32" s="540"/>
      <c r="M32" s="540"/>
      <c r="N32" s="560" t="str">
        <f>IF(G13="","",IF(VLOOKUP(G13,'CO-SCHOLOSTIC'!D8:L52,9,FALSE)="","",VLOOKUP(G13,'CO-SCHOLOSTIC'!D8:L52,9,FALSE)))</f>
        <v>A</v>
      </c>
      <c r="O32" s="562"/>
    </row>
    <row r="33" spans="2:15" ht="15" thickBot="1" x14ac:dyDescent="0.35">
      <c r="B33" s="290"/>
      <c r="C33" s="291"/>
      <c r="D33" s="291"/>
      <c r="E33" s="291"/>
      <c r="F33" s="291"/>
      <c r="G33" s="283"/>
      <c r="H33" s="283"/>
      <c r="I33" s="291"/>
      <c r="J33" s="291"/>
      <c r="K33" s="291"/>
      <c r="L33" s="291"/>
      <c r="M33" s="291"/>
      <c r="N33" s="283"/>
      <c r="O33" s="284"/>
    </row>
    <row r="34" spans="2:15" ht="18.600000000000001" customHeight="1" thickBot="1" x14ac:dyDescent="0.35">
      <c r="B34" s="563" t="s">
        <v>215</v>
      </c>
      <c r="C34" s="564"/>
      <c r="D34" s="564"/>
      <c r="E34" s="564"/>
      <c r="F34" s="567"/>
      <c r="G34" s="565" t="str">
        <f>IF(I35="","",IF(G13="","",VLOOKUP(G13,'GREEN SHEET'!C6:CH51,67,FALSE)))</f>
        <v>B1</v>
      </c>
      <c r="H34" s="566"/>
      <c r="I34" s="563" t="s">
        <v>211</v>
      </c>
      <c r="J34" s="564"/>
      <c r="K34" s="564"/>
      <c r="L34" s="564"/>
      <c r="M34" s="564"/>
      <c r="N34" s="565" t="str">
        <f>IF(I34="","",IF(G13="","",VLOOKUP(G13,'GREEN SHEET'!C6:CH51,72,FALSE)))</f>
        <v>B2</v>
      </c>
      <c r="O34" s="566"/>
    </row>
    <row r="35" spans="2:15" ht="15" thickBot="1" x14ac:dyDescent="0.35">
      <c r="B35" s="563" t="s">
        <v>216</v>
      </c>
      <c r="C35" s="564"/>
      <c r="D35" s="564"/>
      <c r="E35" s="564"/>
      <c r="F35" s="567"/>
      <c r="G35" s="565" t="str">
        <f>IF(I35="","",IF(G13="","",VLOOKUP(G13,'GREEN SHEET'!C6:CH51,69,FALSE)))</f>
        <v>B2</v>
      </c>
      <c r="H35" s="566"/>
      <c r="I35" s="563" t="s">
        <v>217</v>
      </c>
      <c r="J35" s="564"/>
      <c r="K35" s="564"/>
      <c r="L35" s="564"/>
      <c r="M35" s="567"/>
      <c r="N35" s="565" t="str">
        <f>IF(G13="","",VLOOKUP($G$13,'GREEN SHEET'!C6:CH51,74,FALSE))</f>
        <v>II</v>
      </c>
      <c r="O35" s="566"/>
    </row>
    <row r="36" spans="2:15" x14ac:dyDescent="0.3">
      <c r="B36" s="20"/>
      <c r="I36"/>
      <c r="J36"/>
      <c r="K36"/>
      <c r="L36"/>
      <c r="M36"/>
      <c r="N36"/>
      <c r="O36" s="22"/>
    </row>
    <row r="37" spans="2:15" x14ac:dyDescent="0.3">
      <c r="B37" s="20" t="s">
        <v>70</v>
      </c>
      <c r="C37" s="509" t="str">
        <f>IF(DASHBOARD!E18="","",DASHBOARD!E18)</f>
        <v>xxxxx</v>
      </c>
      <c r="D37" s="509"/>
      <c r="E37" s="509"/>
      <c r="F37" s="509"/>
      <c r="G37" s="21"/>
      <c r="H37" s="21"/>
      <c r="I37" s="21"/>
      <c r="J37" s="21"/>
      <c r="K37" s="21"/>
      <c r="L37" s="21"/>
      <c r="M37" s="21"/>
      <c r="N37" s="21"/>
      <c r="O37" s="22"/>
    </row>
    <row r="38" spans="2:15" x14ac:dyDescent="0.3">
      <c r="B38" s="20" t="s">
        <v>71</v>
      </c>
      <c r="C38" s="509" t="str">
        <f>IF(DASHBOARD!C18="","",DASHBOARD!C18)</f>
        <v>30.03.2026</v>
      </c>
      <c r="D38" s="509"/>
      <c r="E38" s="510" t="s">
        <v>72</v>
      </c>
      <c r="F38" s="510"/>
      <c r="G38" s="510"/>
      <c r="H38" s="510"/>
      <c r="I38" s="468" t="s">
        <v>73</v>
      </c>
      <c r="J38" s="468"/>
      <c r="K38" s="468"/>
      <c r="L38" s="468" t="s">
        <v>74</v>
      </c>
      <c r="M38" s="468"/>
      <c r="N38" s="468"/>
      <c r="O38" s="470"/>
    </row>
    <row r="39" spans="2:15" x14ac:dyDescent="0.3">
      <c r="B39" s="20"/>
      <c r="C39" s="21"/>
      <c r="D39" s="21"/>
      <c r="E39" s="471" t="str">
        <f>IF(DASHBOARD!G8="","",DASHBOARD!G8)</f>
        <v>xxxxxxxxxxxxxxxxxx</v>
      </c>
      <c r="F39" s="471"/>
      <c r="G39" s="471"/>
      <c r="H39" s="471"/>
      <c r="I39" s="469" t="str">
        <f>IF(DASHBOARD!H8="","",DASHBOARD!H8)</f>
        <v>xxxxxxxxxxxx</v>
      </c>
      <c r="J39" s="469"/>
      <c r="K39" s="469"/>
      <c r="L39" s="471" t="str">
        <f>IF(DASHBOARD!D8="","",DASHBOARD!D8)</f>
        <v>xxxxxxxxxxxxxxxx</v>
      </c>
      <c r="M39" s="471"/>
      <c r="N39" s="471"/>
      <c r="O39" s="472"/>
    </row>
    <row r="40" spans="2:15" ht="15.75" customHeight="1" thickBot="1" x14ac:dyDescent="0.35">
      <c r="B40" s="24"/>
      <c r="C40" s="25"/>
      <c r="D40" s="517" t="s">
        <v>75</v>
      </c>
      <c r="E40" s="517"/>
      <c r="F40" s="517"/>
      <c r="G40" s="517"/>
      <c r="H40" s="517"/>
      <c r="I40" s="25"/>
      <c r="J40" s="26"/>
      <c r="K40" s="25"/>
      <c r="L40" s="113"/>
      <c r="M40" s="113"/>
      <c r="N40" s="25"/>
      <c r="O40" s="27"/>
    </row>
    <row r="41" spans="2:15" ht="15" customHeight="1" thickBot="1" x14ac:dyDescent="0.35">
      <c r="B41" s="20"/>
      <c r="C41" s="21"/>
      <c r="D41" s="518" t="s">
        <v>77</v>
      </c>
      <c r="E41" s="519"/>
      <c r="F41" s="519"/>
      <c r="G41" s="519" t="s">
        <v>60</v>
      </c>
      <c r="H41" s="520"/>
      <c r="I41" s="21"/>
      <c r="J41" s="21"/>
      <c r="K41" s="21"/>
      <c r="L41" s="114"/>
      <c r="M41" s="114"/>
      <c r="N41" s="21"/>
      <c r="O41" s="22"/>
    </row>
    <row r="42" spans="2:15" ht="14.4" customHeight="1" x14ac:dyDescent="0.3">
      <c r="B42" s="20"/>
      <c r="C42" s="21"/>
      <c r="D42" s="496" t="s">
        <v>78</v>
      </c>
      <c r="E42" s="497"/>
      <c r="F42" s="497"/>
      <c r="G42" s="497" t="s">
        <v>79</v>
      </c>
      <c r="H42" s="498"/>
      <c r="I42" s="21"/>
      <c r="J42" s="511" t="s">
        <v>76</v>
      </c>
      <c r="K42" s="512"/>
      <c r="L42" s="512"/>
      <c r="M42" s="512"/>
      <c r="N42" s="513"/>
      <c r="O42" s="22"/>
    </row>
    <row r="43" spans="2:15" ht="13.8" customHeight="1" x14ac:dyDescent="0.3">
      <c r="B43" s="20"/>
      <c r="C43" s="21"/>
      <c r="D43" s="496" t="s">
        <v>81</v>
      </c>
      <c r="E43" s="497"/>
      <c r="F43" s="497"/>
      <c r="G43" s="497" t="s">
        <v>82</v>
      </c>
      <c r="H43" s="498"/>
      <c r="I43" s="21"/>
      <c r="J43" s="514"/>
      <c r="K43" s="515"/>
      <c r="L43" s="515"/>
      <c r="M43" s="515"/>
      <c r="N43" s="516"/>
      <c r="O43" s="22"/>
    </row>
    <row r="44" spans="2:15" ht="15" thickBot="1" x14ac:dyDescent="0.35">
      <c r="B44" s="20"/>
      <c r="C44" s="21"/>
      <c r="D44" s="496" t="s">
        <v>83</v>
      </c>
      <c r="E44" s="497"/>
      <c r="F44" s="497"/>
      <c r="G44" s="497" t="s">
        <v>84</v>
      </c>
      <c r="H44" s="498"/>
      <c r="I44" s="21"/>
      <c r="J44" s="499" t="s">
        <v>80</v>
      </c>
      <c r="K44" s="500"/>
      <c r="L44" s="500"/>
      <c r="M44" s="500"/>
      <c r="N44" s="501"/>
      <c r="O44" s="22"/>
    </row>
    <row r="45" spans="2:15" x14ac:dyDescent="0.3">
      <c r="B45" s="20"/>
      <c r="C45" s="21"/>
      <c r="D45" s="496" t="s">
        <v>86</v>
      </c>
      <c r="E45" s="497"/>
      <c r="F45" s="497"/>
      <c r="G45" s="497" t="s">
        <v>87</v>
      </c>
      <c r="H45" s="498"/>
      <c r="I45" s="21"/>
      <c r="J45" s="502" t="s">
        <v>60</v>
      </c>
      <c r="K45" s="503"/>
      <c r="L45" s="504"/>
      <c r="M45" s="505"/>
      <c r="N45" s="506"/>
      <c r="O45" s="22"/>
    </row>
    <row r="46" spans="2:15" x14ac:dyDescent="0.3">
      <c r="B46" s="20"/>
      <c r="C46" s="21"/>
      <c r="D46" s="496" t="s">
        <v>89</v>
      </c>
      <c r="E46" s="497"/>
      <c r="F46" s="497"/>
      <c r="G46" s="497" t="s">
        <v>90</v>
      </c>
      <c r="H46" s="498"/>
      <c r="I46" s="21"/>
      <c r="J46" s="527" t="s">
        <v>0</v>
      </c>
      <c r="K46" s="528"/>
      <c r="L46" s="529" t="s">
        <v>85</v>
      </c>
      <c r="M46" s="530"/>
      <c r="N46" s="531"/>
      <c r="O46" s="22"/>
    </row>
    <row r="47" spans="2:15" x14ac:dyDescent="0.3">
      <c r="B47" s="20"/>
      <c r="C47" s="21"/>
      <c r="D47" s="496" t="s">
        <v>92</v>
      </c>
      <c r="E47" s="497"/>
      <c r="F47" s="497"/>
      <c r="G47" s="497" t="s">
        <v>93</v>
      </c>
      <c r="H47" s="498"/>
      <c r="I47" s="21"/>
      <c r="J47" s="527" t="s">
        <v>32</v>
      </c>
      <c r="K47" s="528"/>
      <c r="L47" s="529" t="s">
        <v>88</v>
      </c>
      <c r="M47" s="530"/>
      <c r="N47" s="531"/>
      <c r="O47" s="22"/>
    </row>
    <row r="48" spans="2:15" ht="15" thickBot="1" x14ac:dyDescent="0.35">
      <c r="B48" s="20"/>
      <c r="C48" s="21"/>
      <c r="D48" s="496" t="s">
        <v>94</v>
      </c>
      <c r="E48" s="497"/>
      <c r="F48" s="497"/>
      <c r="G48" s="497" t="s">
        <v>34</v>
      </c>
      <c r="H48" s="498"/>
      <c r="I48" s="21"/>
      <c r="J48" s="532" t="s">
        <v>33</v>
      </c>
      <c r="K48" s="533"/>
      <c r="L48" s="534" t="s">
        <v>91</v>
      </c>
      <c r="M48" s="517"/>
      <c r="N48" s="535"/>
      <c r="O48" s="22"/>
    </row>
    <row r="49" spans="2:15" ht="15" thickBot="1" x14ac:dyDescent="0.35">
      <c r="B49" s="28"/>
      <c r="C49" s="29"/>
      <c r="D49" s="524" t="s">
        <v>95</v>
      </c>
      <c r="E49" s="525"/>
      <c r="F49" s="525"/>
      <c r="G49" s="525" t="s">
        <v>96</v>
      </c>
      <c r="H49" s="526"/>
      <c r="I49" s="29"/>
      <c r="J49" s="29"/>
      <c r="K49" s="29"/>
      <c r="L49" s="29"/>
      <c r="M49" s="29"/>
      <c r="N49" s="29"/>
      <c r="O49" s="30"/>
    </row>
    <row r="50" spans="2:15" x14ac:dyDescent="0.3">
      <c r="B50" s="21"/>
      <c r="C50" s="21"/>
      <c r="D50" s="21"/>
      <c r="E50" s="21"/>
      <c r="F50" s="21"/>
      <c r="G50" s="21"/>
      <c r="H50" s="21"/>
      <c r="I50" s="523"/>
      <c r="J50" s="523"/>
      <c r="K50" s="523"/>
      <c r="L50" s="523"/>
      <c r="M50" s="523"/>
      <c r="N50" s="523"/>
      <c r="O50" s="523"/>
    </row>
    <row r="51" spans="2:15" ht="14.4" customHeight="1" x14ac:dyDescent="0.3"/>
    <row r="52" spans="2:15" ht="14.4" customHeight="1" x14ac:dyDescent="0.3"/>
    <row r="53" spans="2:15" ht="14.4" customHeight="1" x14ac:dyDescent="0.3"/>
    <row r="54" spans="2:15" ht="14.4" customHeight="1" x14ac:dyDescent="0.3"/>
    <row r="55" spans="2:15" ht="14.4" customHeight="1" x14ac:dyDescent="0.3"/>
    <row r="56" spans="2:15" ht="14.4" customHeight="1" x14ac:dyDescent="0.3"/>
    <row r="57" spans="2:15" ht="14.4" customHeight="1" x14ac:dyDescent="0.3"/>
  </sheetData>
  <sheetProtection algorithmName="SHA-512" hashValue="VCRLOxtCoU2zJ7cNJ87f7ruBZ1HJFgruZ4Y3XzPDlsPD34yshs0KNhg5V532k8kBAaOM6EuhyVE0iIyOq5z2Ew==" saltValue="fT2oEKnipqFgtWRfkJXSJw==" spinCount="100000" sheet="1" objects="1" scenarios="1" selectLockedCells="1"/>
  <mergeCells count="106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B27:H27"/>
    <mergeCell ref="L20:L21"/>
    <mergeCell ref="M20:M21"/>
    <mergeCell ref="N20:N21"/>
    <mergeCell ref="I27:O27"/>
    <mergeCell ref="B28:F28"/>
    <mergeCell ref="G28:H28"/>
    <mergeCell ref="I28:M28"/>
    <mergeCell ref="N28:O28"/>
    <mergeCell ref="B23:C23"/>
    <mergeCell ref="F20:F21"/>
    <mergeCell ref="G20:G21"/>
    <mergeCell ref="H20:H21"/>
    <mergeCell ref="I20:I21"/>
    <mergeCell ref="J20:J21"/>
    <mergeCell ref="K20:K21"/>
    <mergeCell ref="B24:C24"/>
    <mergeCell ref="B25:C25"/>
    <mergeCell ref="B21:C22"/>
    <mergeCell ref="B29:F29"/>
    <mergeCell ref="G29:H29"/>
    <mergeCell ref="I29:M29"/>
    <mergeCell ref="N29:O29"/>
    <mergeCell ref="C37:F37"/>
    <mergeCell ref="C38:D38"/>
    <mergeCell ref="E38:H38"/>
    <mergeCell ref="I38:K38"/>
    <mergeCell ref="L38:O38"/>
    <mergeCell ref="E39:H39"/>
    <mergeCell ref="I39:K39"/>
    <mergeCell ref="L39:O39"/>
    <mergeCell ref="B30:F30"/>
    <mergeCell ref="G30:H30"/>
    <mergeCell ref="I30:M30"/>
    <mergeCell ref="N30:O30"/>
    <mergeCell ref="B32:F32"/>
    <mergeCell ref="G32:H32"/>
    <mergeCell ref="I32:M32"/>
    <mergeCell ref="N32:O32"/>
    <mergeCell ref="I34:M34"/>
    <mergeCell ref="N34:O34"/>
    <mergeCell ref="I35:M35"/>
    <mergeCell ref="N35:O35"/>
    <mergeCell ref="B34:F34"/>
    <mergeCell ref="B35:F35"/>
    <mergeCell ref="G34:H34"/>
    <mergeCell ref="G35:H35"/>
    <mergeCell ref="G44:H44"/>
    <mergeCell ref="J44:N44"/>
    <mergeCell ref="D45:F45"/>
    <mergeCell ref="G45:H45"/>
    <mergeCell ref="J45:K45"/>
    <mergeCell ref="L45:N45"/>
    <mergeCell ref="D40:H40"/>
    <mergeCell ref="D41:F41"/>
    <mergeCell ref="G41:H41"/>
    <mergeCell ref="D42:F42"/>
    <mergeCell ref="G42:H42"/>
    <mergeCell ref="J42:N43"/>
    <mergeCell ref="D43:F43"/>
    <mergeCell ref="G43:H43"/>
    <mergeCell ref="D44:F44"/>
    <mergeCell ref="I50:O50"/>
    <mergeCell ref="D48:F48"/>
    <mergeCell ref="G48:H48"/>
    <mergeCell ref="J48:K48"/>
    <mergeCell ref="L48:N48"/>
    <mergeCell ref="D49:F49"/>
    <mergeCell ref="G49:H49"/>
    <mergeCell ref="D46:F46"/>
    <mergeCell ref="G46:H46"/>
    <mergeCell ref="J46:K46"/>
    <mergeCell ref="L46:N46"/>
    <mergeCell ref="D47:F47"/>
    <mergeCell ref="G47:H47"/>
    <mergeCell ref="J47:K47"/>
    <mergeCell ref="L47:N47"/>
  </mergeCells>
  <hyperlinks>
    <hyperlink ref="A2" location="DASHBOARD!A1" display="D"/>
  </hyperlinks>
  <printOptions horizontalCentered="1"/>
  <pageMargins left="0.48" right="0.24" top="0.23622047244094499" bottom="0.23622047244094499" header="0.31496062992126" footer="0.31496062992126"/>
  <pageSetup paperSize="9" scale="9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53"/>
  <sheetViews>
    <sheetView topLeftCell="B28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.77734375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.77734375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46" t="s">
        <v>180</v>
      </c>
      <c r="E3" s="446"/>
      <c r="F3" s="446"/>
      <c r="G3" s="446"/>
      <c r="H3" s="446"/>
      <c r="I3" s="446"/>
      <c r="J3" s="446"/>
      <c r="K3" s="446"/>
      <c r="L3" s="446"/>
      <c r="M3" s="446"/>
      <c r="N3" s="18"/>
      <c r="O3" s="19"/>
    </row>
    <row r="4" spans="1:15" ht="18.600000000000001" customHeight="1" x14ac:dyDescent="0.35">
      <c r="B4" s="20"/>
      <c r="C4" s="21"/>
      <c r="D4" s="447" t="str">
        <f>IF(DASHBOARD!C3="","",DASHBOARD!C3)</f>
        <v>XXXX, BLOCK-XXXX (XXXXX)</v>
      </c>
      <c r="E4" s="447"/>
      <c r="F4" s="447"/>
      <c r="G4" s="447"/>
      <c r="H4" s="447"/>
      <c r="I4" s="447"/>
      <c r="J4" s="447"/>
      <c r="K4" s="447"/>
      <c r="L4" s="447"/>
      <c r="M4" s="447"/>
      <c r="N4" s="21"/>
      <c r="O4" s="22"/>
    </row>
    <row r="5" spans="1:15" ht="15.6" x14ac:dyDescent="0.3">
      <c r="B5" s="20"/>
      <c r="C5" s="21"/>
      <c r="D5" s="451" t="s">
        <v>188</v>
      </c>
      <c r="E5" s="451"/>
      <c r="F5" s="451"/>
      <c r="G5" s="451"/>
      <c r="H5" s="451"/>
      <c r="I5" s="451"/>
      <c r="J5" s="451"/>
      <c r="K5" s="451"/>
      <c r="L5" s="451"/>
      <c r="M5" s="21"/>
      <c r="N5" s="21"/>
      <c r="O5" s="22"/>
    </row>
    <row r="6" spans="1:15" x14ac:dyDescent="0.3">
      <c r="B6" s="20"/>
      <c r="C6" s="21"/>
      <c r="D6" s="455" t="str">
        <f>"AFFILIATION NO.-  "&amp;DASHBOARD!C5</f>
        <v>AFFILIATION NO.-  172XXXX</v>
      </c>
      <c r="E6" s="455"/>
      <c r="F6" s="455"/>
      <c r="G6" s="455"/>
      <c r="H6" s="455"/>
      <c r="I6" s="455"/>
      <c r="J6" s="455"/>
      <c r="K6" s="455"/>
      <c r="L6" s="455"/>
      <c r="M6" s="21"/>
      <c r="N6" s="21"/>
      <c r="O6" s="22"/>
    </row>
    <row r="7" spans="1:15" ht="13.5" customHeight="1" x14ac:dyDescent="0.3">
      <c r="B7" s="20"/>
      <c r="C7" s="21"/>
      <c r="D7" s="455" t="str">
        <f>"Email Id -   " &amp;DASHBOARD!E5</f>
        <v>Email Id -   xxxxxsvgms@gmail.com</v>
      </c>
      <c r="E7" s="455"/>
      <c r="F7" s="455"/>
      <c r="G7" s="455"/>
      <c r="H7" s="455"/>
      <c r="I7" s="455"/>
      <c r="J7" s="455"/>
      <c r="K7" s="455"/>
      <c r="L7" s="455"/>
      <c r="M7" s="21"/>
      <c r="N7" s="21"/>
      <c r="O7" s="22"/>
    </row>
    <row r="8" spans="1:15" ht="13.5" customHeight="1" x14ac:dyDescent="0.3">
      <c r="B8" s="20"/>
      <c r="C8" s="21"/>
      <c r="D8" s="455" t="str">
        <f>"Website :-  "&amp;DASHBOARD!E6</f>
        <v>Website :-  https://www.svgmsxxxxxx.com</v>
      </c>
      <c r="E8" s="455"/>
      <c r="F8" s="455"/>
      <c r="G8" s="455"/>
      <c r="H8" s="455"/>
      <c r="I8" s="455"/>
      <c r="J8" s="455"/>
      <c r="K8" s="455"/>
      <c r="L8" s="455"/>
      <c r="M8" s="21"/>
      <c r="N8" s="21"/>
      <c r="O8" s="22"/>
    </row>
    <row r="9" spans="1:15" ht="15.75" customHeight="1" x14ac:dyDescent="0.3">
      <c r="B9" s="457" t="s">
        <v>185</v>
      </c>
      <c r="C9" s="455"/>
      <c r="D9" s="455"/>
      <c r="E9" s="458" t="str">
        <f>IF(DASHBOARD!C6="","",DASHBOARD!C6)</f>
        <v>08250XXXXXX</v>
      </c>
      <c r="F9" s="458"/>
      <c r="G9" s="458"/>
      <c r="H9" s="458"/>
      <c r="I9" s="455" t="s">
        <v>186</v>
      </c>
      <c r="J9" s="455"/>
      <c r="K9" s="455"/>
      <c r="L9" s="455"/>
      <c r="M9" s="459" t="str">
        <f>IF(DASHBOARD!I5="","",DASHBOARD!I5)</f>
        <v>12xxxx</v>
      </c>
      <c r="N9" s="459"/>
      <c r="O9" s="460"/>
    </row>
    <row r="10" spans="1:15" ht="22.8" x14ac:dyDescent="0.4">
      <c r="B10" s="20"/>
      <c r="C10" s="21"/>
      <c r="D10" s="461" t="s">
        <v>50</v>
      </c>
      <c r="E10" s="461"/>
      <c r="F10" s="461"/>
      <c r="G10" s="461"/>
      <c r="H10" s="461"/>
      <c r="I10" s="461"/>
      <c r="J10" s="461"/>
      <c r="K10" s="461"/>
      <c r="L10" s="461"/>
      <c r="M10" s="461"/>
      <c r="N10" s="21"/>
      <c r="O10" s="22"/>
    </row>
    <row r="11" spans="1:15" ht="17.399999999999999" x14ac:dyDescent="0.3">
      <c r="B11" s="20"/>
      <c r="C11" s="21"/>
      <c r="D11" s="449" t="str">
        <f>"ACADEMIC  "&amp;DASHBOARD!B4</f>
        <v>ACADEMIC  SESSION   -  2025-26</v>
      </c>
      <c r="E11" s="449"/>
      <c r="F11" s="449"/>
      <c r="G11" s="449"/>
      <c r="H11" s="449"/>
      <c r="I11" s="449"/>
      <c r="J11" s="449"/>
      <c r="K11" s="449"/>
      <c r="L11" s="449"/>
      <c r="M11" s="449"/>
      <c r="N11" s="21"/>
      <c r="O11" s="22"/>
    </row>
    <row r="12" spans="1:15" ht="13.2" customHeight="1" x14ac:dyDescent="0.3">
      <c r="B12" s="20"/>
      <c r="C12" s="21"/>
      <c r="D12" s="307"/>
      <c r="E12" s="307"/>
      <c r="F12" s="307"/>
      <c r="G12" s="307"/>
      <c r="H12" s="307"/>
      <c r="I12" s="307"/>
      <c r="J12" s="307"/>
      <c r="K12" s="307"/>
      <c r="L12" s="307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56">
        <v>103</v>
      </c>
      <c r="H13" s="456"/>
      <c r="I13" s="456"/>
      <c r="J13" s="456"/>
      <c r="K13" s="456"/>
      <c r="L13" s="448" t="s">
        <v>52</v>
      </c>
      <c r="M13" s="448"/>
      <c r="N13" s="449">
        <f>IF(G13="","",VLOOKUP($G$13,'GREEN SHEET'!C6:CH51,2,FALSE))</f>
        <v>1251</v>
      </c>
      <c r="O13" s="450"/>
    </row>
    <row r="14" spans="1:15" ht="17.25" customHeight="1" x14ac:dyDescent="0.3">
      <c r="B14" s="453" t="s">
        <v>53</v>
      </c>
      <c r="C14" s="454"/>
      <c r="D14" s="454"/>
      <c r="E14" s="454"/>
      <c r="F14" s="454"/>
      <c r="G14" s="448" t="str">
        <f>IF(G13="","",VLOOKUP($G$13,'GREEN SHEET'!C6:CH51,3,FALSE))</f>
        <v>ASHISH BALAI</v>
      </c>
      <c r="H14" s="448"/>
      <c r="I14" s="448"/>
      <c r="J14" s="448"/>
      <c r="K14" s="448"/>
      <c r="L14" s="448"/>
      <c r="M14" s="448"/>
      <c r="N14" s="451"/>
      <c r="O14" s="452"/>
    </row>
    <row r="15" spans="1:15" ht="15.75" customHeight="1" x14ac:dyDescent="0.3">
      <c r="B15" s="462" t="s">
        <v>54</v>
      </c>
      <c r="C15" s="463"/>
      <c r="D15" s="463"/>
      <c r="E15" s="463"/>
      <c r="F15" s="463"/>
      <c r="G15" s="448" t="str">
        <f>IF(G13="","",VLOOKUP($G$13,'GREEN SHEET'!C6:CH51,4,FALSE))</f>
        <v>DHARMI LAL BUNKAR</v>
      </c>
      <c r="H15" s="448"/>
      <c r="I15" s="448"/>
      <c r="J15" s="448"/>
      <c r="K15" s="448"/>
      <c r="L15" s="448"/>
      <c r="M15" s="448"/>
      <c r="N15" s="21"/>
      <c r="O15" s="22"/>
    </row>
    <row r="16" spans="1:15" ht="18" customHeight="1" x14ac:dyDescent="0.3">
      <c r="B16" s="453" t="s">
        <v>55</v>
      </c>
      <c r="C16" s="454"/>
      <c r="D16" s="454"/>
      <c r="E16" s="454"/>
      <c r="F16" s="454"/>
      <c r="G16" s="464">
        <f>IF(G13="","",VLOOKUP($G$13,'GREEN SHEET'!C6:CH51,6,FALSE))</f>
        <v>41000</v>
      </c>
      <c r="H16" s="464"/>
      <c r="I16" s="464"/>
      <c r="J16" s="464"/>
      <c r="K16" s="464"/>
      <c r="L16" s="464"/>
      <c r="M16" s="464"/>
      <c r="N16" s="21"/>
      <c r="O16" s="22"/>
    </row>
    <row r="17" spans="2:15" ht="15.75" customHeight="1" x14ac:dyDescent="0.3">
      <c r="B17" s="453" t="s">
        <v>56</v>
      </c>
      <c r="C17" s="454"/>
      <c r="D17" s="454"/>
      <c r="E17" s="454"/>
      <c r="F17" s="454"/>
      <c r="G17" s="23" t="str">
        <f>CONCATENATE(DASHBOARD!B8,DASHBOARD!C8)</f>
        <v>1A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x14ac:dyDescent="0.3">
      <c r="B19" s="488" t="s">
        <v>57</v>
      </c>
      <c r="C19" s="489"/>
      <c r="D19" s="492" t="s">
        <v>58</v>
      </c>
      <c r="E19" s="492"/>
      <c r="F19" s="492"/>
      <c r="G19" s="492"/>
      <c r="H19" s="492"/>
      <c r="I19" s="493"/>
      <c r="J19" s="492" t="s">
        <v>59</v>
      </c>
      <c r="K19" s="492"/>
      <c r="L19" s="492"/>
      <c r="M19" s="492"/>
      <c r="N19" s="492"/>
      <c r="O19" s="494"/>
    </row>
    <row r="20" spans="2:15" ht="14.4" customHeight="1" x14ac:dyDescent="0.3">
      <c r="B20" s="490"/>
      <c r="C20" s="491"/>
      <c r="D20" s="473" t="s">
        <v>253</v>
      </c>
      <c r="E20" s="479" t="s">
        <v>254</v>
      </c>
      <c r="F20" s="479" t="s">
        <v>255</v>
      </c>
      <c r="G20" s="473" t="s">
        <v>264</v>
      </c>
      <c r="H20" s="474" t="s">
        <v>256</v>
      </c>
      <c r="I20" s="495" t="s">
        <v>60</v>
      </c>
      <c r="J20" s="473" t="s">
        <v>253</v>
      </c>
      <c r="K20" s="479" t="s">
        <v>254</v>
      </c>
      <c r="L20" s="479" t="s">
        <v>255</v>
      </c>
      <c r="M20" s="473" t="s">
        <v>265</v>
      </c>
      <c r="N20" s="480" t="s">
        <v>256</v>
      </c>
      <c r="O20" s="487" t="s">
        <v>60</v>
      </c>
    </row>
    <row r="21" spans="2:15" ht="60.6" customHeight="1" x14ac:dyDescent="0.3">
      <c r="B21" s="591" t="s">
        <v>257</v>
      </c>
      <c r="C21" s="592"/>
      <c r="D21" s="473"/>
      <c r="E21" s="479"/>
      <c r="F21" s="479"/>
      <c r="G21" s="473"/>
      <c r="H21" s="474"/>
      <c r="I21" s="495"/>
      <c r="J21" s="473"/>
      <c r="K21" s="479"/>
      <c r="L21" s="479"/>
      <c r="M21" s="473"/>
      <c r="N21" s="480"/>
      <c r="O21" s="487"/>
    </row>
    <row r="22" spans="2:15" ht="15.6" x14ac:dyDescent="0.3">
      <c r="B22" s="593"/>
      <c r="C22" s="594"/>
      <c r="D22" s="318">
        <v>10</v>
      </c>
      <c r="E22" s="318">
        <v>5</v>
      </c>
      <c r="F22" s="318">
        <v>5</v>
      </c>
      <c r="G22" s="318">
        <v>80</v>
      </c>
      <c r="H22" s="318">
        <v>100</v>
      </c>
      <c r="I22" s="319" t="s">
        <v>79</v>
      </c>
      <c r="J22" s="318">
        <v>10</v>
      </c>
      <c r="K22" s="318">
        <v>5</v>
      </c>
      <c r="L22" s="318">
        <v>5</v>
      </c>
      <c r="M22" s="318">
        <v>80</v>
      </c>
      <c r="N22" s="318">
        <v>100</v>
      </c>
      <c r="O22" s="320" t="s">
        <v>79</v>
      </c>
    </row>
    <row r="23" spans="2:15" ht="19.5" customHeight="1" x14ac:dyDescent="0.3">
      <c r="B23" s="481" t="s">
        <v>62</v>
      </c>
      <c r="C23" s="482"/>
      <c r="D23" s="306">
        <f>IF(G13="","",VLOOKUP($G$13,'GREEN SHEET'!C6:CH51,11,FALSE))</f>
        <v>6</v>
      </c>
      <c r="E23" s="306">
        <f>IF(G13="","",VLOOKUP($G$13,'GREEN SHEET'!C6:CH51,14,FALSE))</f>
        <v>5</v>
      </c>
      <c r="F23" s="306">
        <f>IF(G13="","",VLOOKUP($G$13,'GREEN SHEET'!C6:CH51,15,FALSE))</f>
        <v>5</v>
      </c>
      <c r="G23" s="306">
        <f>IF(G13="","",VLOOKUP($G$13,'GREEN SHEET'!C6:CH51,13,FALSE))</f>
        <v>65</v>
      </c>
      <c r="H23" s="321">
        <f>IF(G13="","",VLOOKUP($G$13,'GREEN SHEET'!C6:CH51,16,FALSE))</f>
        <v>81</v>
      </c>
      <c r="I23" s="322" t="str">
        <f>IF(G13="","",VLOOKUP($G$13,'GREEN SHEET'!C6:CH51,17,FALSE))</f>
        <v>A2</v>
      </c>
      <c r="J23" s="306">
        <f>IF(G13="","",VLOOKUP($G$13,'GREEN SHEET'!C6:CH51,19,FALSE))</f>
        <v>2</v>
      </c>
      <c r="K23" s="306">
        <f>IF(G13="","",VLOOKUP($G$13,'GREEN SHEET'!C6:CH51,22,FALSE))</f>
        <v>5</v>
      </c>
      <c r="L23" s="306">
        <f>IF(G13="","",VLOOKUP($G$13,'GREEN SHEET'!C6:CH51,23,FALSE))</f>
        <v>5</v>
      </c>
      <c r="M23" s="306">
        <f>IF(G13="","",VLOOKUP($G$13,'GREEN SHEET'!C6:CH51,21,FALSE))</f>
        <v>60</v>
      </c>
      <c r="N23" s="321">
        <f>IF(G13="","",VLOOKUP($G$13,'GREEN SHEET'!C6:CH51,24,FALSE))</f>
        <v>72</v>
      </c>
      <c r="O23" s="323" t="str">
        <f>IF(G13="","",VLOOKUP($G$13,'GREEN SHEET'!C6:CH51,25,FALSE))</f>
        <v>B1</v>
      </c>
    </row>
    <row r="24" spans="2:15" ht="19.5" customHeight="1" x14ac:dyDescent="0.3">
      <c r="B24" s="481" t="s">
        <v>63</v>
      </c>
      <c r="C24" s="482"/>
      <c r="D24" s="306">
        <f>IF(G13="","",VLOOKUP($G$13,'GREEN SHEET'!C6:CH51,29,FALSE))</f>
        <v>8</v>
      </c>
      <c r="E24" s="306">
        <f>IF(G13="","",VLOOKUP($G$13,'GREEN SHEET'!C6:CH51,32,FALSE))</f>
        <v>5</v>
      </c>
      <c r="F24" s="306">
        <f>IF(G13="","",VLOOKUP($G$13,'GREEN SHEET'!C6:CH51,33,FALSE))</f>
        <v>3</v>
      </c>
      <c r="G24" s="306">
        <f>IF(G13="","",VLOOKUP($G$13,'GREEN SHEET'!C6:CH51,31,FALSE))</f>
        <v>65</v>
      </c>
      <c r="H24" s="321">
        <f>IF(G13="","",VLOOKUP($G$13,'GREEN SHEET'!C6:CH51,34,FALSE))</f>
        <v>81</v>
      </c>
      <c r="I24" s="322" t="str">
        <f>IF(G13="","",VLOOKUP($G$13,'GREEN SHEET'!C6:CH51,35,FALSE))</f>
        <v>A2</v>
      </c>
      <c r="J24" s="306">
        <f>IF(G13="","",VLOOKUP($G$13,'GREEN SHEET'!C6:CH51,37,FALSE))</f>
        <v>6</v>
      </c>
      <c r="K24" s="306">
        <f>IF(G13="","",VLOOKUP($G$13,'GREEN SHEET'!C6:CH51,40,FALSE))</f>
        <v>5</v>
      </c>
      <c r="L24" s="306">
        <f>IF(G13="","",VLOOKUP($G$13,'GREEN SHEET'!C6:CH51,41,FALSE))</f>
        <v>4</v>
      </c>
      <c r="M24" s="306">
        <f>IF(G13="","",VLOOKUP($G$13,'GREEN SHEET'!C6:CH51,39,FALSE))</f>
        <v>25</v>
      </c>
      <c r="N24" s="321">
        <f>IF(G13="","",VLOOKUP($G$13,'GREEN SHEET'!C6:CH51,42,FALSE))</f>
        <v>40</v>
      </c>
      <c r="O24" s="323" t="str">
        <f>IF(G13="","",VLOOKUP($G$13,'GREEN SHEET'!C6:CH51,43,FALSE))</f>
        <v>D</v>
      </c>
    </row>
    <row r="25" spans="2:15" ht="19.5" customHeight="1" x14ac:dyDescent="0.3">
      <c r="B25" s="481" t="s">
        <v>64</v>
      </c>
      <c r="C25" s="482"/>
      <c r="D25" s="306">
        <f>IF(G13="","",VLOOKUP($G$13,'GREEN SHEET'!C6:CH51,47,FALSE))</f>
        <v>5</v>
      </c>
      <c r="E25" s="306">
        <f>IF(G13="","",VLOOKUP($G$13,'GREEN SHEET'!C6:CH51,50,FALSE))</f>
        <v>5</v>
      </c>
      <c r="F25" s="306">
        <f>IF(G13="","",VLOOKUP($G$13,'GREEN SHEET'!C6:CH51,51,FALSE))</f>
        <v>5</v>
      </c>
      <c r="G25" s="306">
        <f>IF(G13="","",VLOOKUP($G$13,'GREEN SHEET'!C6:CH51,49,FALSE))</f>
        <v>50</v>
      </c>
      <c r="H25" s="321">
        <f>IF(G13="","",VLOOKUP($G$13,'GREEN SHEET'!C6:CH51,52,FALSE))</f>
        <v>65</v>
      </c>
      <c r="I25" s="322" t="str">
        <f>IF(G13="","",VLOOKUP($G$13,'GREEN SHEET'!C6:CH51,53,FALSE))</f>
        <v>B2</v>
      </c>
      <c r="J25" s="306">
        <f>IF(G13="","",VLOOKUP($G$13,'GREEN SHEET'!C6:CH51,55,FALSE))</f>
        <v>1</v>
      </c>
      <c r="K25" s="306">
        <f>IF(G13="","",VLOOKUP($G$13,'GREEN SHEET'!C6:CH51,58,FALSE))</f>
        <v>5</v>
      </c>
      <c r="L25" s="306">
        <f>IF(G13="","",VLOOKUP($G$13,'GREEN SHEET'!C6:CH51,59,FALSE))</f>
        <v>5</v>
      </c>
      <c r="M25" s="306">
        <f>IF(G13="","",VLOOKUP($G$13,'GREEN SHEET'!C6:CH51,57,FALSE))</f>
        <v>35</v>
      </c>
      <c r="N25" s="321">
        <f>IF(G13="","",VLOOKUP($G$13,'GREEN SHEET'!C6:CH51,60,FALSE))</f>
        <v>46</v>
      </c>
      <c r="O25" s="323" t="str">
        <f>IF(G13="","",VLOOKUP($G$13,'GREEN SHEET'!C6:CH51,61,FALSE))</f>
        <v>C2</v>
      </c>
    </row>
    <row r="26" spans="2:15" ht="7.5" customHeight="1" thickBot="1" x14ac:dyDescent="0.35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</row>
    <row r="27" spans="2:15" ht="37.5" customHeight="1" x14ac:dyDescent="0.3">
      <c r="B27" s="465" t="s">
        <v>259</v>
      </c>
      <c r="C27" s="466"/>
      <c r="D27" s="466"/>
      <c r="E27" s="466"/>
      <c r="F27" s="466"/>
      <c r="G27" s="466"/>
      <c r="H27" s="467"/>
      <c r="I27" s="465" t="s">
        <v>258</v>
      </c>
      <c r="J27" s="466"/>
      <c r="K27" s="466"/>
      <c r="L27" s="466"/>
      <c r="M27" s="466"/>
      <c r="N27" s="466"/>
      <c r="O27" s="467"/>
    </row>
    <row r="28" spans="2:15" ht="15.75" customHeight="1" x14ac:dyDescent="0.3">
      <c r="B28" s="475" t="s">
        <v>65</v>
      </c>
      <c r="C28" s="476"/>
      <c r="D28" s="476"/>
      <c r="E28" s="476"/>
      <c r="F28" s="476"/>
      <c r="G28" s="477" t="str">
        <f>IF(G13="","",IF(VLOOKUP(G13,'CO-SCHOLOSTIC'!D8:L52,2,FALSE)="","",VLOOKUP(G13,'CO-SCHOLOSTIC'!D8:L52,2,FALSE)))</f>
        <v>A</v>
      </c>
      <c r="H28" s="478"/>
      <c r="I28" s="475" t="s">
        <v>65</v>
      </c>
      <c r="J28" s="476"/>
      <c r="K28" s="476"/>
      <c r="L28" s="476"/>
      <c r="M28" s="476"/>
      <c r="N28" s="477" t="str">
        <f>IF(G13="","",IF(VLOOKUP(G13,'CO-SCHOLOSTIC'!D8:L52,6,FALSE)="","",VLOOKUP(G13,'CO-SCHOLOSTIC'!D8:L52,6,FALSE)))</f>
        <v>A</v>
      </c>
      <c r="O28" s="478"/>
    </row>
    <row r="29" spans="2:15" ht="15.75" customHeight="1" x14ac:dyDescent="0.3">
      <c r="B29" s="475" t="s">
        <v>66</v>
      </c>
      <c r="C29" s="476"/>
      <c r="D29" s="476"/>
      <c r="E29" s="476"/>
      <c r="F29" s="476"/>
      <c r="G29" s="546" t="str">
        <f>IF(G13="","",IF(VLOOKUP(G13,'CO-SCHOLOSTIC'!D8:L52,3,FALSE)="","",VLOOKUP(G13,'CO-SCHOLOSTIC'!D8:L52,3,FALSE)))</f>
        <v>B</v>
      </c>
      <c r="H29" s="547"/>
      <c r="I29" s="475" t="s">
        <v>66</v>
      </c>
      <c r="J29" s="476"/>
      <c r="K29" s="476"/>
      <c r="L29" s="476"/>
      <c r="M29" s="476"/>
      <c r="N29" s="477" t="str">
        <f>IF(G13="","",IF(VLOOKUP(G13,'CO-SCHOLOSTIC'!D8:L52,7,FALSE)="","",VLOOKUP(G13,'CO-SCHOLOSTIC'!D8:L52,7,FALSE)))</f>
        <v>A</v>
      </c>
      <c r="O29" s="478"/>
    </row>
    <row r="30" spans="2:15" ht="15.75" customHeight="1" thickBot="1" x14ac:dyDescent="0.35">
      <c r="B30" s="548" t="s">
        <v>67</v>
      </c>
      <c r="C30" s="549"/>
      <c r="D30" s="549"/>
      <c r="E30" s="549"/>
      <c r="F30" s="549"/>
      <c r="G30" s="550" t="str">
        <f>IF(G13="","",IF(VLOOKUP(G13,'CO-SCHOLOSTIC'!D8:L52,4,FALSE)="","",VLOOKUP(G13,'CO-SCHOLOSTIC'!D8:L52,4,FALSE)))</f>
        <v>A</v>
      </c>
      <c r="H30" s="551"/>
      <c r="I30" s="548" t="s">
        <v>67</v>
      </c>
      <c r="J30" s="549"/>
      <c r="K30" s="549"/>
      <c r="L30" s="549"/>
      <c r="M30" s="549"/>
      <c r="N30" s="552" t="str">
        <f>IF(G13="","",IF(VLOOKUP(G13,'CO-SCHOLOSTIC'!D8:L52,8,FALSE)="","",VLOOKUP(G13,'CO-SCHOLOSTIC'!D8:L52,8,FALSE)))</f>
        <v>A</v>
      </c>
      <c r="O30" s="553"/>
    </row>
    <row r="31" spans="2:15" ht="15" thickBot="1" x14ac:dyDescent="0.35"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2"/>
    </row>
    <row r="32" spans="2:15" ht="15" thickBot="1" x14ac:dyDescent="0.35">
      <c r="B32" s="539" t="s">
        <v>214</v>
      </c>
      <c r="C32" s="540"/>
      <c r="D32" s="540"/>
      <c r="E32" s="540"/>
      <c r="F32" s="540"/>
      <c r="G32" s="541" t="str">
        <f>IF(G13="","",IF(VLOOKUP(G13,'CO-SCHOLOSTIC'!D8:L52,5,FALSE)="","",VLOOKUP(G13,'CO-SCHOLOSTIC'!D8:L52,5,FALSE)))</f>
        <v>B</v>
      </c>
      <c r="H32" s="542"/>
      <c r="I32" s="539" t="s">
        <v>249</v>
      </c>
      <c r="J32" s="540"/>
      <c r="K32" s="540"/>
      <c r="L32" s="540"/>
      <c r="M32" s="540"/>
      <c r="N32" s="541" t="str">
        <f>IF(G13="","",IF(VLOOKUP(G13,'CO-SCHOLOSTIC'!D8:L52,9,FALSE)="","",VLOOKUP(G13,'CO-SCHOLOSTIC'!D8:L52,9,FALSE)))</f>
        <v>A</v>
      </c>
      <c r="O32" s="543"/>
    </row>
    <row r="33" spans="2:15" ht="15" thickBot="1" x14ac:dyDescent="0.35"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2"/>
    </row>
    <row r="34" spans="2:15" s="310" customFormat="1" x14ac:dyDescent="0.3">
      <c r="B34" s="582" t="s">
        <v>68</v>
      </c>
      <c r="C34" s="583"/>
      <c r="D34" s="584"/>
      <c r="E34" s="554" t="str">
        <f>IF(G13="","",IF(VLOOKUP($G$13,'GREEN SHEET'!C6:CH51,84,0)="","",VLOOKUP($G$13,'GREEN SHEET'!C6:CH51,84,0)))</f>
        <v>Well Done ! You can do better.</v>
      </c>
      <c r="F34" s="555"/>
      <c r="G34" s="555"/>
      <c r="H34" s="555"/>
      <c r="I34" s="582" t="s">
        <v>211</v>
      </c>
      <c r="J34" s="583"/>
      <c r="K34" s="584"/>
      <c r="L34" s="587" t="str">
        <f>IF(I34="","",IF(G13="","",VLOOKUP(G13,'GREEN SHEET'!C6:CH51,72,FALSE)))</f>
        <v>B2</v>
      </c>
      <c r="M34" s="588"/>
      <c r="N34" s="588"/>
      <c r="O34" s="589"/>
    </row>
    <row r="35" spans="2:15" s="310" customFormat="1" ht="15" thickBot="1" x14ac:dyDescent="0.35">
      <c r="B35" s="585" t="s">
        <v>69</v>
      </c>
      <c r="C35" s="586"/>
      <c r="D35" s="586"/>
      <c r="E35" s="521" t="str">
        <f>IF(G13="","",VLOOKUP($G$13,'GREEN SHEET'!C6:CH51,74,FALSE))</f>
        <v>II</v>
      </c>
      <c r="F35" s="522"/>
      <c r="G35" s="522"/>
      <c r="H35" s="522"/>
      <c r="I35" s="585" t="s">
        <v>181</v>
      </c>
      <c r="J35" s="586"/>
      <c r="K35" s="586"/>
      <c r="L35" s="521" t="str">
        <f>IF(I34="","",IF(G13="","",VLOOKUP(G13,'GREEN SHEET'!C6:CH51,71,FALSE)&amp;"%"))</f>
        <v>64.17%</v>
      </c>
      <c r="M35" s="522"/>
      <c r="N35" s="522"/>
      <c r="O35" s="590"/>
    </row>
    <row r="36" spans="2:15" s="310" customFormat="1" x14ac:dyDescent="0.3">
      <c r="B36" s="314"/>
      <c r="C36" s="311"/>
      <c r="D36" s="311"/>
      <c r="E36" s="312"/>
      <c r="F36" s="312"/>
      <c r="G36" s="312"/>
      <c r="H36" s="312"/>
      <c r="I36" s="311"/>
      <c r="J36" s="311"/>
      <c r="K36" s="311"/>
      <c r="L36" s="312"/>
      <c r="M36" s="312"/>
      <c r="N36" s="312"/>
      <c r="O36" s="313"/>
    </row>
    <row r="37" spans="2:15" x14ac:dyDescent="0.3">
      <c r="B37" s="20" t="s">
        <v>70</v>
      </c>
      <c r="C37" s="509" t="str">
        <f>IF(DASHBOARD!E18="","",DASHBOARD!E18)</f>
        <v>xxxxx</v>
      </c>
      <c r="D37" s="509"/>
      <c r="E37" s="509"/>
      <c r="F37" s="509"/>
      <c r="G37" s="21"/>
      <c r="H37" s="21"/>
      <c r="I37" s="21"/>
      <c r="J37" s="21"/>
      <c r="K37" s="21"/>
      <c r="L37" s="21"/>
      <c r="M37" s="21"/>
      <c r="N37" s="21"/>
      <c r="O37" s="22"/>
    </row>
    <row r="38" spans="2:15" x14ac:dyDescent="0.3">
      <c r="B38" s="20" t="s">
        <v>71</v>
      </c>
      <c r="C38" s="509" t="str">
        <f>IF(DASHBOARD!C18="","",DASHBOARD!C18)</f>
        <v>30.03.2026</v>
      </c>
      <c r="D38" s="509"/>
      <c r="E38" s="510" t="s">
        <v>72</v>
      </c>
      <c r="F38" s="510"/>
      <c r="G38" s="510"/>
      <c r="H38" s="510"/>
      <c r="I38" s="468" t="s">
        <v>73</v>
      </c>
      <c r="J38" s="468"/>
      <c r="K38" s="468"/>
      <c r="L38" s="468" t="s">
        <v>74</v>
      </c>
      <c r="M38" s="468"/>
      <c r="N38" s="468"/>
      <c r="O38" s="470"/>
    </row>
    <row r="39" spans="2:15" x14ac:dyDescent="0.3">
      <c r="B39" s="20"/>
      <c r="C39" s="21"/>
      <c r="D39" s="21"/>
      <c r="E39" s="471" t="str">
        <f>IF(DASHBOARD!G8="","",DASHBOARD!G8)</f>
        <v>xxxxxxxxxxxxxxxxxx</v>
      </c>
      <c r="F39" s="471"/>
      <c r="G39" s="471"/>
      <c r="H39" s="471"/>
      <c r="I39" s="469" t="str">
        <f>IF(DASHBOARD!H8="","",DASHBOARD!H8)</f>
        <v>xxxxxxxxxxxx</v>
      </c>
      <c r="J39" s="469"/>
      <c r="K39" s="469"/>
      <c r="L39" s="471" t="str">
        <f>IF(DASHBOARD!D8="","",DASHBOARD!D8)</f>
        <v>xxxxxxxxxxxxxxxx</v>
      </c>
      <c r="M39" s="471"/>
      <c r="N39" s="471"/>
      <c r="O39" s="472"/>
    </row>
    <row r="40" spans="2:15" ht="15.75" customHeight="1" thickBot="1" x14ac:dyDescent="0.35">
      <c r="B40" s="24"/>
      <c r="C40" s="25"/>
      <c r="D40" s="517" t="s">
        <v>75</v>
      </c>
      <c r="E40" s="517"/>
      <c r="F40" s="517"/>
      <c r="G40" s="517"/>
      <c r="H40" s="517"/>
      <c r="I40" s="25"/>
      <c r="J40" s="26"/>
      <c r="K40" s="25"/>
      <c r="L40" s="113"/>
      <c r="M40" s="113"/>
      <c r="N40" s="25"/>
      <c r="O40" s="27"/>
    </row>
    <row r="41" spans="2:15" ht="15" customHeight="1" thickBot="1" x14ac:dyDescent="0.35">
      <c r="B41" s="20"/>
      <c r="C41" s="21"/>
      <c r="D41" s="518" t="s">
        <v>77</v>
      </c>
      <c r="E41" s="519"/>
      <c r="F41" s="519"/>
      <c r="G41" s="519" t="s">
        <v>60</v>
      </c>
      <c r="H41" s="520"/>
      <c r="I41" s="21"/>
      <c r="J41" s="21"/>
      <c r="K41" s="21"/>
      <c r="L41" s="114"/>
      <c r="M41" s="114"/>
      <c r="N41" s="21"/>
      <c r="O41" s="22"/>
    </row>
    <row r="42" spans="2:15" ht="18.75" customHeight="1" x14ac:dyDescent="0.3">
      <c r="B42" s="20"/>
      <c r="C42" s="21"/>
      <c r="D42" s="496" t="s">
        <v>78</v>
      </c>
      <c r="E42" s="497"/>
      <c r="F42" s="497"/>
      <c r="G42" s="497" t="s">
        <v>79</v>
      </c>
      <c r="H42" s="498"/>
      <c r="I42" s="21"/>
      <c r="J42" s="511" t="s">
        <v>76</v>
      </c>
      <c r="K42" s="512"/>
      <c r="L42" s="512"/>
      <c r="M42" s="512"/>
      <c r="N42" s="513"/>
      <c r="O42" s="22"/>
    </row>
    <row r="43" spans="2:15" ht="18.75" customHeight="1" x14ac:dyDescent="0.3">
      <c r="B43" s="20"/>
      <c r="C43" s="21"/>
      <c r="D43" s="496" t="s">
        <v>81</v>
      </c>
      <c r="E43" s="497"/>
      <c r="F43" s="497"/>
      <c r="G43" s="497" t="s">
        <v>82</v>
      </c>
      <c r="H43" s="498"/>
      <c r="I43" s="21"/>
      <c r="J43" s="514"/>
      <c r="K43" s="515"/>
      <c r="L43" s="515"/>
      <c r="M43" s="515"/>
      <c r="N43" s="516"/>
      <c r="O43" s="22"/>
    </row>
    <row r="44" spans="2:15" ht="15" thickBot="1" x14ac:dyDescent="0.35">
      <c r="B44" s="20"/>
      <c r="C44" s="21"/>
      <c r="D44" s="496" t="s">
        <v>83</v>
      </c>
      <c r="E44" s="497"/>
      <c r="F44" s="497"/>
      <c r="G44" s="497" t="s">
        <v>84</v>
      </c>
      <c r="H44" s="498"/>
      <c r="I44" s="21"/>
      <c r="J44" s="499" t="s">
        <v>80</v>
      </c>
      <c r="K44" s="500"/>
      <c r="L44" s="500"/>
      <c r="M44" s="500"/>
      <c r="N44" s="501"/>
      <c r="O44" s="22"/>
    </row>
    <row r="45" spans="2:15" x14ac:dyDescent="0.3">
      <c r="B45" s="20"/>
      <c r="C45" s="21"/>
      <c r="D45" s="496" t="s">
        <v>86</v>
      </c>
      <c r="E45" s="497"/>
      <c r="F45" s="497"/>
      <c r="G45" s="497" t="s">
        <v>87</v>
      </c>
      <c r="H45" s="498"/>
      <c r="I45" s="21"/>
      <c r="J45" s="502" t="s">
        <v>60</v>
      </c>
      <c r="K45" s="503"/>
      <c r="L45" s="504"/>
      <c r="M45" s="505"/>
      <c r="N45" s="506"/>
      <c r="O45" s="22"/>
    </row>
    <row r="46" spans="2:15" x14ac:dyDescent="0.3">
      <c r="B46" s="20"/>
      <c r="C46" s="21"/>
      <c r="D46" s="496" t="s">
        <v>89</v>
      </c>
      <c r="E46" s="497"/>
      <c r="F46" s="497"/>
      <c r="G46" s="497" t="s">
        <v>90</v>
      </c>
      <c r="H46" s="498"/>
      <c r="I46" s="21"/>
      <c r="J46" s="527" t="s">
        <v>0</v>
      </c>
      <c r="K46" s="528"/>
      <c r="L46" s="529" t="s">
        <v>85</v>
      </c>
      <c r="M46" s="530"/>
      <c r="N46" s="531"/>
      <c r="O46" s="22"/>
    </row>
    <row r="47" spans="2:15" x14ac:dyDescent="0.3">
      <c r="B47" s="20"/>
      <c r="C47" s="21"/>
      <c r="D47" s="496" t="s">
        <v>92</v>
      </c>
      <c r="E47" s="497"/>
      <c r="F47" s="497"/>
      <c r="G47" s="497" t="s">
        <v>93</v>
      </c>
      <c r="H47" s="498"/>
      <c r="I47" s="21"/>
      <c r="J47" s="527" t="s">
        <v>32</v>
      </c>
      <c r="K47" s="528"/>
      <c r="L47" s="529" t="s">
        <v>88</v>
      </c>
      <c r="M47" s="530"/>
      <c r="N47" s="531"/>
      <c r="O47" s="22"/>
    </row>
    <row r="48" spans="2:15" ht="15" thickBot="1" x14ac:dyDescent="0.35">
      <c r="B48" s="20"/>
      <c r="C48" s="21"/>
      <c r="D48" s="496" t="s">
        <v>94</v>
      </c>
      <c r="E48" s="497"/>
      <c r="F48" s="497"/>
      <c r="G48" s="497" t="s">
        <v>34</v>
      </c>
      <c r="H48" s="498"/>
      <c r="I48" s="21"/>
      <c r="J48" s="532" t="s">
        <v>33</v>
      </c>
      <c r="K48" s="533"/>
      <c r="L48" s="534" t="s">
        <v>91</v>
      </c>
      <c r="M48" s="517"/>
      <c r="N48" s="535"/>
      <c r="O48" s="22"/>
    </row>
    <row r="49" spans="2:15" ht="15" thickBot="1" x14ac:dyDescent="0.35">
      <c r="B49" s="28"/>
      <c r="C49" s="29"/>
      <c r="D49" s="524" t="s">
        <v>95</v>
      </c>
      <c r="E49" s="525"/>
      <c r="F49" s="525"/>
      <c r="G49" s="525" t="s">
        <v>96</v>
      </c>
      <c r="H49" s="526"/>
      <c r="I49" s="29"/>
      <c r="J49" s="29"/>
      <c r="K49" s="29"/>
      <c r="L49" s="29"/>
      <c r="M49" s="29"/>
      <c r="N49" s="29"/>
      <c r="O49" s="30"/>
    </row>
    <row r="50" spans="2:15" x14ac:dyDescent="0.3">
      <c r="B50" s="21"/>
      <c r="C50" s="21"/>
      <c r="D50" s="21"/>
      <c r="E50" s="21"/>
      <c r="F50" s="21"/>
      <c r="G50" s="21"/>
      <c r="H50" s="21"/>
      <c r="I50" s="523"/>
      <c r="J50" s="523"/>
      <c r="K50" s="523"/>
      <c r="L50" s="523"/>
      <c r="M50" s="523"/>
      <c r="N50" s="523"/>
      <c r="O50" s="523"/>
    </row>
    <row r="51" spans="2:15" ht="14.4" hidden="1" customHeight="1" x14ac:dyDescent="0.3"/>
    <row r="52" spans="2:15" ht="14.4" hidden="1" customHeight="1" x14ac:dyDescent="0.3"/>
    <row r="53" spans="2:15" ht="14.4" customHeight="1" x14ac:dyDescent="0.3"/>
  </sheetData>
  <sheetProtection algorithmName="SHA-512" hashValue="HX6sBFfFo0E6JFLFnybKlb6cHUNDeQgItnnkHnJE31Q8nZMYtXUfqGMoGA2tNLVWp/a0R4IAxF6Zr5Z84OxZPw==" saltValue="01kML6fbL4e45K2JFRrwFQ==" spinCount="100000" sheet="1" objects="1" scenarios="1" selectLockedCells="1"/>
  <mergeCells count="106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L20:L21"/>
    <mergeCell ref="M20:M21"/>
    <mergeCell ref="N20:N21"/>
    <mergeCell ref="B23:C23"/>
    <mergeCell ref="F20:F21"/>
    <mergeCell ref="G20:G21"/>
    <mergeCell ref="H20:H21"/>
    <mergeCell ref="I20:I21"/>
    <mergeCell ref="J20:J21"/>
    <mergeCell ref="K20:K21"/>
    <mergeCell ref="B24:C24"/>
    <mergeCell ref="B25:C25"/>
    <mergeCell ref="B21:C22"/>
    <mergeCell ref="B32:F32"/>
    <mergeCell ref="G32:H32"/>
    <mergeCell ref="I32:M32"/>
    <mergeCell ref="N32:O32"/>
    <mergeCell ref="I27:O27"/>
    <mergeCell ref="B28:F28"/>
    <mergeCell ref="G28:H28"/>
    <mergeCell ref="I28:M28"/>
    <mergeCell ref="N28:O28"/>
    <mergeCell ref="B29:F29"/>
    <mergeCell ref="G29:H29"/>
    <mergeCell ref="I29:M29"/>
    <mergeCell ref="N29:O29"/>
    <mergeCell ref="B27:H27"/>
    <mergeCell ref="B30:F30"/>
    <mergeCell ref="G30:H30"/>
    <mergeCell ref="I30:M30"/>
    <mergeCell ref="N30:O30"/>
    <mergeCell ref="C37:F37"/>
    <mergeCell ref="C38:D38"/>
    <mergeCell ref="E38:H38"/>
    <mergeCell ref="I38:K38"/>
    <mergeCell ref="L38:O38"/>
    <mergeCell ref="E39:H39"/>
    <mergeCell ref="I39:K39"/>
    <mergeCell ref="L39:O39"/>
    <mergeCell ref="B34:D34"/>
    <mergeCell ref="E34:H34"/>
    <mergeCell ref="I34:K34"/>
    <mergeCell ref="B35:D35"/>
    <mergeCell ref="E35:H35"/>
    <mergeCell ref="I35:K35"/>
    <mergeCell ref="L34:O34"/>
    <mergeCell ref="L35:O35"/>
    <mergeCell ref="D44:F44"/>
    <mergeCell ref="G44:H44"/>
    <mergeCell ref="J44:N44"/>
    <mergeCell ref="D45:F45"/>
    <mergeCell ref="G45:H45"/>
    <mergeCell ref="J45:K45"/>
    <mergeCell ref="L45:N45"/>
    <mergeCell ref="D40:H40"/>
    <mergeCell ref="D41:F41"/>
    <mergeCell ref="G41:H41"/>
    <mergeCell ref="D42:F42"/>
    <mergeCell ref="G42:H42"/>
    <mergeCell ref="J42:N43"/>
    <mergeCell ref="D43:F43"/>
    <mergeCell ref="G43:H43"/>
    <mergeCell ref="I50:O50"/>
    <mergeCell ref="D48:F48"/>
    <mergeCell ref="G48:H48"/>
    <mergeCell ref="J48:K48"/>
    <mergeCell ref="L48:N48"/>
    <mergeCell ref="D49:F49"/>
    <mergeCell ref="G49:H49"/>
    <mergeCell ref="D46:F46"/>
    <mergeCell ref="G46:H46"/>
    <mergeCell ref="J46:K46"/>
    <mergeCell ref="L46:N46"/>
    <mergeCell ref="D47:F47"/>
    <mergeCell ref="G47:H47"/>
    <mergeCell ref="J47:K47"/>
    <mergeCell ref="L47:N47"/>
  </mergeCells>
  <hyperlinks>
    <hyperlink ref="A2" location="DASHBOARD!A1" display="D"/>
  </hyperlinks>
  <pageMargins left="0.63" right="0.24" top="0.23622047244094491" bottom="0.23622047244094491" header="0.31496062992125984" footer="0.31496062992125984"/>
  <pageSetup scale="87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1:DX73"/>
  <sheetViews>
    <sheetView view="pageBreakPreview" zoomScale="90" zoomScaleNormal="110" zoomScaleSheetLayoutView="90" workbookViewId="0">
      <pane xSplit="4" topLeftCell="E1" activePane="topRight" state="frozen"/>
      <selection pane="topRight" activeCell="E57" sqref="E57"/>
    </sheetView>
  </sheetViews>
  <sheetFormatPr defaultColWidth="0" defaultRowHeight="13.8" zeroHeight="1" x14ac:dyDescent="0.25"/>
  <cols>
    <col min="1" max="1" width="6.44140625" style="179" customWidth="1"/>
    <col min="2" max="2" width="6" style="179" customWidth="1"/>
    <col min="3" max="3" width="7.44140625" style="179" customWidth="1"/>
    <col min="4" max="4" width="6.5546875" style="179" customWidth="1"/>
    <col min="5" max="5" width="31.33203125" style="179" customWidth="1"/>
    <col min="6" max="6" width="33.44140625" style="179" customWidth="1"/>
    <col min="7" max="7" width="34" style="179" customWidth="1"/>
    <col min="8" max="8" width="19.109375" style="179" customWidth="1"/>
    <col min="9" max="9" width="10.109375" style="179" customWidth="1"/>
    <col min="10" max="10" width="10.5546875" style="179" customWidth="1"/>
    <col min="11" max="11" width="28" style="179" hidden="1" customWidth="1"/>
    <col min="12" max="12" width="8" style="179" customWidth="1"/>
    <col min="13" max="13" width="5.44140625" style="179" customWidth="1"/>
    <col min="14" max="14" width="6" style="179" customWidth="1"/>
    <col min="15" max="16" width="4.6640625" style="179" customWidth="1"/>
    <col min="17" max="17" width="6" style="179" customWidth="1"/>
    <col min="18" max="18" width="6.109375" style="179" customWidth="1"/>
    <col min="19" max="19" width="6.44140625" style="179" customWidth="1"/>
    <col min="20" max="20" width="5.109375" style="179" customWidth="1"/>
    <col min="21" max="21" width="4.6640625" style="179" customWidth="1"/>
    <col min="22" max="22" width="6" style="179" customWidth="1"/>
    <col min="23" max="23" width="5.6640625" style="179" customWidth="1"/>
    <col min="24" max="25" width="4.6640625" style="179" customWidth="1"/>
    <col min="26" max="26" width="5.109375" style="179" customWidth="1"/>
    <col min="27" max="27" width="4.6640625" style="179" customWidth="1"/>
    <col min="28" max="28" width="4.33203125" style="179" customWidth="1"/>
    <col min="29" max="29" width="13" style="179" customWidth="1"/>
    <col min="30" max="30" width="8.5546875" style="179" customWidth="1"/>
    <col min="31" max="33" width="4.6640625" style="179" customWidth="1"/>
    <col min="34" max="34" width="4.33203125" style="179" customWidth="1"/>
    <col min="35" max="35" width="4.109375" style="179" customWidth="1"/>
    <col min="36" max="36" width="5.109375" style="179" customWidth="1"/>
    <col min="37" max="37" width="4.88671875" style="179" customWidth="1"/>
    <col min="38" max="43" width="4.6640625" style="179" customWidth="1"/>
    <col min="44" max="44" width="5.109375" style="179" customWidth="1"/>
    <col min="45" max="47" width="4.6640625" style="179" customWidth="1"/>
    <col min="48" max="48" width="9" style="179" customWidth="1"/>
    <col min="49" max="53" width="4.6640625" style="179" customWidth="1"/>
    <col min="54" max="54" width="5.109375" style="179" customWidth="1"/>
    <col min="55" max="61" width="4.6640625" style="179" customWidth="1"/>
    <col min="62" max="62" width="5.109375" style="179" customWidth="1"/>
    <col min="63" max="65" width="4.6640625" style="179" customWidth="1"/>
    <col min="66" max="71" width="9.109375" style="179" customWidth="1"/>
    <col min="72" max="72" width="13.88671875" style="179" customWidth="1"/>
    <col min="73" max="73" width="12" style="182" customWidth="1"/>
    <col min="74" max="74" width="10.5546875" style="179" customWidth="1"/>
    <col min="75" max="75" width="10.5546875" style="183" customWidth="1"/>
    <col min="76" max="76" width="12.33203125" style="183" customWidth="1"/>
    <col min="77" max="77" width="42.33203125" style="179" customWidth="1"/>
    <col min="78" max="78" width="23.6640625" style="179" bestFit="1" customWidth="1"/>
    <col min="79" max="79" width="11" style="179" hidden="1" customWidth="1"/>
    <col min="80" max="80" width="7.6640625" style="179" hidden="1" customWidth="1"/>
    <col min="81" max="81" width="8.88671875" style="179" hidden="1" customWidth="1"/>
    <col min="82" max="82" width="11" style="263" hidden="1" customWidth="1"/>
    <col min="83" max="83" width="7.6640625" style="263" hidden="1" customWidth="1"/>
    <col min="84" max="84" width="8.88671875" style="263" hidden="1" customWidth="1"/>
    <col min="85" max="85" width="22.5546875" style="179" bestFit="1" customWidth="1"/>
    <col min="86" max="86" width="44.44140625" style="179" bestFit="1" customWidth="1"/>
    <col min="87" max="87" width="4.5546875" style="179" customWidth="1"/>
    <col min="88" max="88" width="0" style="16" hidden="1" customWidth="1"/>
    <col min="89" max="90" width="0" style="16" hidden="1"/>
    <col min="91" max="102" width="16" style="16" hidden="1"/>
    <col min="103" max="103" width="23.5546875" style="16" hidden="1"/>
    <col min="104" max="108" width="0" style="16" hidden="1"/>
    <col min="109" max="120" width="16" style="16" hidden="1"/>
    <col min="121" max="121" width="23.5546875" style="16" hidden="1"/>
    <col min="122" max="128" width="0" style="16" hidden="1"/>
    <col min="129" max="16321" width="9.109375" style="16" hidden="1"/>
    <col min="16322" max="16324" width="9.109375" style="16" hidden="1" customWidth="1"/>
    <col min="16325" max="16384" width="9.109375" style="16" hidden="1"/>
  </cols>
  <sheetData>
    <row r="1" spans="1:87" ht="24.6" x14ac:dyDescent="0.25">
      <c r="A1" s="105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165">
        <f>COLUMN(BU4)</f>
        <v>73</v>
      </c>
      <c r="BV1" s="165">
        <f>COLUMN(BV4)</f>
        <v>74</v>
      </c>
      <c r="BW1" s="163"/>
      <c r="BX1" s="163"/>
      <c r="BY1" s="36"/>
      <c r="BZ1" s="36"/>
      <c r="CA1" s="36"/>
      <c r="CB1" s="36"/>
      <c r="CC1" s="36"/>
      <c r="CD1" s="137"/>
      <c r="CE1" s="137"/>
      <c r="CF1" s="137"/>
      <c r="CG1" s="36"/>
      <c r="CH1" s="36"/>
      <c r="CI1" s="128"/>
    </row>
    <row r="2" spans="1:87" ht="22.8" x14ac:dyDescent="0.4">
      <c r="A2" s="36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620" t="str">
        <f>IF(DASHBOARD!D12="","",DASHBOARD!D12)</f>
        <v>xxxxxxxxxxxxxxxx</v>
      </c>
      <c r="M2" s="620"/>
      <c r="N2" s="620"/>
      <c r="O2" s="620"/>
      <c r="P2" s="620"/>
      <c r="Q2" s="620"/>
      <c r="R2" s="620"/>
      <c r="S2" s="620"/>
      <c r="T2" s="620"/>
      <c r="U2" s="620"/>
      <c r="V2" s="620"/>
      <c r="W2" s="620"/>
      <c r="X2" s="620"/>
      <c r="Y2" s="620"/>
      <c r="Z2" s="620"/>
      <c r="AA2" s="620"/>
      <c r="AB2" s="620"/>
      <c r="AC2" s="620"/>
      <c r="AD2" s="615" t="str">
        <f>IF(DASHBOARD!D13="","",DASHBOARD!D13)</f>
        <v>xxxxxxxxxxxxxxxx</v>
      </c>
      <c r="AE2" s="615"/>
      <c r="AF2" s="615"/>
      <c r="AG2" s="615"/>
      <c r="AH2" s="615"/>
      <c r="AI2" s="615"/>
      <c r="AJ2" s="615"/>
      <c r="AK2" s="615"/>
      <c r="AL2" s="615"/>
      <c r="AM2" s="615"/>
      <c r="AN2" s="615"/>
      <c r="AO2" s="615"/>
      <c r="AP2" s="615"/>
      <c r="AQ2" s="615"/>
      <c r="AR2" s="615"/>
      <c r="AS2" s="615"/>
      <c r="AT2" s="615"/>
      <c r="AU2" s="615"/>
      <c r="AV2" s="615" t="str">
        <f>IF(DASHBOARD!D14="","",DASHBOARD!D14)</f>
        <v>xxxxxxxxxxxxxxxx</v>
      </c>
      <c r="AW2" s="615"/>
      <c r="AX2" s="615"/>
      <c r="AY2" s="615"/>
      <c r="AZ2" s="615"/>
      <c r="BA2" s="615"/>
      <c r="BB2" s="615"/>
      <c r="BC2" s="615"/>
      <c r="BD2" s="615"/>
      <c r="BE2" s="615"/>
      <c r="BF2" s="615"/>
      <c r="BG2" s="615"/>
      <c r="BH2" s="615"/>
      <c r="BI2" s="615"/>
      <c r="BJ2" s="615"/>
      <c r="BK2" s="615"/>
      <c r="BL2" s="615"/>
      <c r="BM2" s="615"/>
      <c r="BN2" s="607" t="s">
        <v>141</v>
      </c>
      <c r="BO2" s="608"/>
      <c r="BP2" s="608"/>
      <c r="BQ2" s="608"/>
      <c r="BR2" s="608"/>
      <c r="BS2" s="608"/>
      <c r="BT2" s="608"/>
      <c r="BU2" s="608"/>
      <c r="BV2" s="608"/>
      <c r="BW2" s="608"/>
      <c r="BX2" s="608"/>
      <c r="BY2" s="608"/>
      <c r="BZ2" s="608"/>
      <c r="CA2" s="138"/>
      <c r="CB2" s="138"/>
      <c r="CC2" s="138"/>
      <c r="CD2" s="138"/>
      <c r="CE2" s="138"/>
      <c r="CF2" s="138"/>
      <c r="CG2" s="598"/>
      <c r="CH2" s="595" t="s">
        <v>149</v>
      </c>
      <c r="CI2" s="128"/>
    </row>
    <row r="3" spans="1:87" ht="24.6" x14ac:dyDescent="0.4">
      <c r="A3" s="36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418"/>
      <c r="J3" s="418"/>
      <c r="K3" s="418"/>
      <c r="L3" s="621" t="s">
        <v>1</v>
      </c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  <c r="AC3" s="621"/>
      <c r="AD3" s="616" t="s">
        <v>2</v>
      </c>
      <c r="AE3" s="616"/>
      <c r="AF3" s="616"/>
      <c r="AG3" s="616"/>
      <c r="AH3" s="616"/>
      <c r="AI3" s="616"/>
      <c r="AJ3" s="616"/>
      <c r="AK3" s="616"/>
      <c r="AL3" s="616"/>
      <c r="AM3" s="616"/>
      <c r="AN3" s="616"/>
      <c r="AO3" s="616"/>
      <c r="AP3" s="616"/>
      <c r="AQ3" s="616"/>
      <c r="AR3" s="616"/>
      <c r="AS3" s="616"/>
      <c r="AT3" s="616"/>
      <c r="AU3" s="616"/>
      <c r="AV3" s="616" t="s">
        <v>118</v>
      </c>
      <c r="AW3" s="616"/>
      <c r="AX3" s="616"/>
      <c r="AY3" s="616"/>
      <c r="AZ3" s="616"/>
      <c r="BA3" s="616"/>
      <c r="BB3" s="616"/>
      <c r="BC3" s="616"/>
      <c r="BD3" s="616"/>
      <c r="BE3" s="616"/>
      <c r="BF3" s="616"/>
      <c r="BG3" s="616"/>
      <c r="BH3" s="616"/>
      <c r="BI3" s="616"/>
      <c r="BJ3" s="616"/>
      <c r="BK3" s="616"/>
      <c r="BL3" s="616"/>
      <c r="BM3" s="616"/>
      <c r="BN3" s="608"/>
      <c r="BO3" s="608"/>
      <c r="BP3" s="608"/>
      <c r="BQ3" s="608"/>
      <c r="BR3" s="608"/>
      <c r="BS3" s="608"/>
      <c r="BT3" s="608"/>
      <c r="BU3" s="608"/>
      <c r="BV3" s="608"/>
      <c r="BW3" s="608"/>
      <c r="BX3" s="608"/>
      <c r="BY3" s="608"/>
      <c r="BZ3" s="608"/>
      <c r="CA3" s="138"/>
      <c r="CB3" s="138"/>
      <c r="CC3" s="138"/>
      <c r="CD3" s="138"/>
      <c r="CE3" s="138"/>
      <c r="CF3" s="138"/>
      <c r="CG3" s="599"/>
      <c r="CH3" s="596"/>
      <c r="CI3" s="128"/>
    </row>
    <row r="4" spans="1:87" ht="27.75" customHeight="1" x14ac:dyDescent="0.25">
      <c r="A4" s="36"/>
      <c r="B4" s="617" t="str">
        <f>"CLASS :- "&amp;DASHBOARD!B8&amp; DASHBOARD!C8</f>
        <v>CLASS :- 1A</v>
      </c>
      <c r="C4" s="617"/>
      <c r="D4" s="617"/>
      <c r="E4" s="617"/>
      <c r="F4" s="617"/>
      <c r="G4" s="617"/>
      <c r="H4" s="617"/>
      <c r="I4" s="617"/>
      <c r="J4" s="617"/>
      <c r="K4" s="618"/>
      <c r="L4" s="623" t="s">
        <v>22</v>
      </c>
      <c r="M4" s="623"/>
      <c r="N4" s="623"/>
      <c r="O4" s="623"/>
      <c r="P4" s="623"/>
      <c r="Q4" s="623"/>
      <c r="R4" s="623"/>
      <c r="S4" s="623"/>
      <c r="T4" s="623" t="s">
        <v>23</v>
      </c>
      <c r="U4" s="623"/>
      <c r="V4" s="623"/>
      <c r="W4" s="623"/>
      <c r="X4" s="623"/>
      <c r="Y4" s="623"/>
      <c r="Z4" s="623"/>
      <c r="AA4" s="623"/>
      <c r="AB4" s="609" t="s">
        <v>142</v>
      </c>
      <c r="AC4" s="609"/>
      <c r="AD4" s="413" t="s">
        <v>22</v>
      </c>
      <c r="AE4" s="413"/>
      <c r="AF4" s="413"/>
      <c r="AG4" s="413"/>
      <c r="AH4" s="413"/>
      <c r="AI4" s="413"/>
      <c r="AJ4" s="413"/>
      <c r="AK4" s="413"/>
      <c r="AL4" s="413" t="s">
        <v>23</v>
      </c>
      <c r="AM4" s="413"/>
      <c r="AN4" s="413"/>
      <c r="AO4" s="413"/>
      <c r="AP4" s="413"/>
      <c r="AQ4" s="413"/>
      <c r="AR4" s="413"/>
      <c r="AS4" s="413"/>
      <c r="AT4" s="608" t="s">
        <v>142</v>
      </c>
      <c r="AU4" s="608"/>
      <c r="AV4" s="413" t="s">
        <v>22</v>
      </c>
      <c r="AW4" s="413"/>
      <c r="AX4" s="413"/>
      <c r="AY4" s="413"/>
      <c r="AZ4" s="413"/>
      <c r="BA4" s="413"/>
      <c r="BB4" s="413"/>
      <c r="BC4" s="413"/>
      <c r="BD4" s="413" t="s">
        <v>23</v>
      </c>
      <c r="BE4" s="413"/>
      <c r="BF4" s="413"/>
      <c r="BG4" s="413"/>
      <c r="BH4" s="413"/>
      <c r="BI4" s="413"/>
      <c r="BJ4" s="413"/>
      <c r="BK4" s="413"/>
      <c r="BL4" s="610" t="s">
        <v>142</v>
      </c>
      <c r="BM4" s="610"/>
      <c r="BN4" s="622" t="s">
        <v>143</v>
      </c>
      <c r="BO4" s="622" t="s">
        <v>144</v>
      </c>
      <c r="BP4" s="611" t="s">
        <v>246</v>
      </c>
      <c r="BQ4" s="611" t="s">
        <v>203</v>
      </c>
      <c r="BR4" s="611" t="s">
        <v>247</v>
      </c>
      <c r="BS4" s="611" t="s">
        <v>204</v>
      </c>
      <c r="BT4" s="622" t="s">
        <v>145</v>
      </c>
      <c r="BU4" s="602" t="s">
        <v>181</v>
      </c>
      <c r="BV4" s="622" t="s">
        <v>146</v>
      </c>
      <c r="BW4" s="611" t="s">
        <v>147</v>
      </c>
      <c r="BX4" s="604" t="s">
        <v>193</v>
      </c>
      <c r="BY4" s="614" t="s">
        <v>148</v>
      </c>
      <c r="BZ4" s="614"/>
      <c r="CA4" s="138"/>
      <c r="CB4" s="138"/>
      <c r="CC4" s="138"/>
      <c r="CD4" s="138"/>
      <c r="CE4" s="138"/>
      <c r="CF4" s="138"/>
      <c r="CG4" s="599"/>
      <c r="CH4" s="596"/>
      <c r="CI4" s="128"/>
    </row>
    <row r="5" spans="1:87" ht="100.8" customHeight="1" x14ac:dyDescent="0.25">
      <c r="A5" s="36"/>
      <c r="B5" s="601" t="s">
        <v>174</v>
      </c>
      <c r="C5" s="601"/>
      <c r="D5" s="601"/>
      <c r="E5" s="601"/>
      <c r="F5" s="601"/>
      <c r="G5" s="601"/>
      <c r="H5" s="601"/>
      <c r="I5" s="601"/>
      <c r="J5" s="601"/>
      <c r="K5" s="601"/>
      <c r="L5" s="139" t="s">
        <v>24</v>
      </c>
      <c r="M5" s="139" t="s">
        <v>150</v>
      </c>
      <c r="N5" s="139" t="s">
        <v>250</v>
      </c>
      <c r="O5" s="139" t="s">
        <v>151</v>
      </c>
      <c r="P5" s="139" t="s">
        <v>25</v>
      </c>
      <c r="Q5" s="139" t="s">
        <v>26</v>
      </c>
      <c r="R5" s="139" t="s">
        <v>97</v>
      </c>
      <c r="S5" s="139" t="s">
        <v>152</v>
      </c>
      <c r="T5" s="139" t="s">
        <v>127</v>
      </c>
      <c r="U5" s="139" t="s">
        <v>153</v>
      </c>
      <c r="V5" s="139" t="s">
        <v>251</v>
      </c>
      <c r="W5" s="139" t="s">
        <v>252</v>
      </c>
      <c r="X5" s="139" t="s">
        <v>25</v>
      </c>
      <c r="Y5" s="139" t="s">
        <v>26</v>
      </c>
      <c r="Z5" s="139" t="s">
        <v>97</v>
      </c>
      <c r="AA5" s="139" t="s">
        <v>154</v>
      </c>
      <c r="AB5" s="139" t="s">
        <v>97</v>
      </c>
      <c r="AC5" s="139" t="s">
        <v>155</v>
      </c>
      <c r="AD5" s="140" t="s">
        <v>24</v>
      </c>
      <c r="AE5" s="140" t="s">
        <v>156</v>
      </c>
      <c r="AF5" s="139" t="s">
        <v>250</v>
      </c>
      <c r="AG5" s="140" t="s">
        <v>151</v>
      </c>
      <c r="AH5" s="140" t="s">
        <v>25</v>
      </c>
      <c r="AI5" s="140" t="s">
        <v>26</v>
      </c>
      <c r="AJ5" s="140" t="s">
        <v>97</v>
      </c>
      <c r="AK5" s="140" t="s">
        <v>152</v>
      </c>
      <c r="AL5" s="140" t="s">
        <v>127</v>
      </c>
      <c r="AM5" s="140" t="s">
        <v>153</v>
      </c>
      <c r="AN5" s="139" t="s">
        <v>251</v>
      </c>
      <c r="AO5" s="139" t="s">
        <v>252</v>
      </c>
      <c r="AP5" s="140" t="s">
        <v>25</v>
      </c>
      <c r="AQ5" s="140" t="s">
        <v>26</v>
      </c>
      <c r="AR5" s="140" t="s">
        <v>97</v>
      </c>
      <c r="AS5" s="140" t="s">
        <v>154</v>
      </c>
      <c r="AT5" s="140" t="s">
        <v>97</v>
      </c>
      <c r="AU5" s="140" t="s">
        <v>155</v>
      </c>
      <c r="AV5" s="140" t="s">
        <v>24</v>
      </c>
      <c r="AW5" s="140" t="s">
        <v>156</v>
      </c>
      <c r="AX5" s="139" t="s">
        <v>250</v>
      </c>
      <c r="AY5" s="140" t="s">
        <v>151</v>
      </c>
      <c r="AZ5" s="140" t="s">
        <v>25</v>
      </c>
      <c r="BA5" s="140" t="s">
        <v>26</v>
      </c>
      <c r="BB5" s="140" t="s">
        <v>97</v>
      </c>
      <c r="BC5" s="140" t="s">
        <v>152</v>
      </c>
      <c r="BD5" s="140" t="s">
        <v>127</v>
      </c>
      <c r="BE5" s="140" t="s">
        <v>153</v>
      </c>
      <c r="BF5" s="139" t="s">
        <v>251</v>
      </c>
      <c r="BG5" s="139" t="s">
        <v>252</v>
      </c>
      <c r="BH5" s="140" t="s">
        <v>25</v>
      </c>
      <c r="BI5" s="140" t="s">
        <v>26</v>
      </c>
      <c r="BJ5" s="140" t="s">
        <v>97</v>
      </c>
      <c r="BK5" s="140" t="s">
        <v>154</v>
      </c>
      <c r="BL5" s="140" t="s">
        <v>97</v>
      </c>
      <c r="BM5" s="140" t="s">
        <v>155</v>
      </c>
      <c r="BN5" s="622"/>
      <c r="BO5" s="622"/>
      <c r="BP5" s="612"/>
      <c r="BQ5" s="612"/>
      <c r="BR5" s="612"/>
      <c r="BS5" s="612"/>
      <c r="BT5" s="622"/>
      <c r="BU5" s="603"/>
      <c r="BV5" s="622"/>
      <c r="BW5" s="613"/>
      <c r="BX5" s="605"/>
      <c r="BY5" s="141" t="s">
        <v>157</v>
      </c>
      <c r="BZ5" s="141" t="s">
        <v>158</v>
      </c>
      <c r="CA5" s="601" t="s">
        <v>159</v>
      </c>
      <c r="CB5" s="601"/>
      <c r="CC5" s="601"/>
      <c r="CD5" s="601" t="s">
        <v>160</v>
      </c>
      <c r="CE5" s="601"/>
      <c r="CF5" s="601"/>
      <c r="CG5" s="600"/>
      <c r="CH5" s="597"/>
      <c r="CI5" s="128"/>
    </row>
    <row r="6" spans="1:87" ht="16.8" x14ac:dyDescent="0.25">
      <c r="A6" s="36"/>
      <c r="B6" s="156" t="s">
        <v>4</v>
      </c>
      <c r="C6" s="156" t="s">
        <v>5</v>
      </c>
      <c r="D6" s="156" t="s">
        <v>6</v>
      </c>
      <c r="E6" s="156" t="s">
        <v>7</v>
      </c>
      <c r="F6" s="151" t="s">
        <v>8</v>
      </c>
      <c r="G6" s="151" t="s">
        <v>9</v>
      </c>
      <c r="H6" s="151" t="s">
        <v>10</v>
      </c>
      <c r="I6" s="151" t="s">
        <v>11</v>
      </c>
      <c r="J6" s="151" t="s">
        <v>12</v>
      </c>
      <c r="K6" s="151" t="s">
        <v>13</v>
      </c>
      <c r="L6" s="142">
        <f>IF(ENGLISH!E7="","",ENGLISH!E7)</f>
        <v>10</v>
      </c>
      <c r="M6" s="143">
        <f>IF(L6="","",ROUNDUP((L6/$L$6)*10,1))</f>
        <v>10</v>
      </c>
      <c r="N6" s="142">
        <f>IF(ENGLISH!F7="","",ENGLISH!F7)</f>
        <v>80</v>
      </c>
      <c r="O6" s="143">
        <f>IF(N6="","",ROUNDUP((N6/$N$6)*80,1))</f>
        <v>80</v>
      </c>
      <c r="P6" s="142">
        <f>IF(ENGLISH!G7="","",ENGLISH!G7)</f>
        <v>5</v>
      </c>
      <c r="Q6" s="142">
        <f>IF(ENGLISH!H7="","",ENGLISH!H7)</f>
        <v>5</v>
      </c>
      <c r="R6" s="143">
        <f>IF(ROUNDUP(SUM(M6,O6,P6,Q6),0)=0,"",ROUNDUP(SUM(M6,O6,P6,Q6),0))</f>
        <v>100</v>
      </c>
      <c r="S6" s="143" t="str">
        <f>IF(R6="","",IF(R6&lt;33,"E",IF(AND(R6&gt;=33,R6&lt;41),"D",IF(AND(R6&gt;=41,R6&lt;51),"C2",IF(AND(R6&gt;=51,R6&lt;61),"C1",IF(AND(R6&gt;=61,R6&lt;71),"B2",IF(AND(R6&gt;=71,R6&lt;81),"B1",IF(AND(R6&gt;=81,R6&lt;91),"A2",IF(AND(R6&gt;=91,R6&lt;=100),"A1")))))))))</f>
        <v>A1</v>
      </c>
      <c r="T6" s="142">
        <f>IF(ENGLISH!I7="","",ENGLISH!I7)</f>
        <v>10</v>
      </c>
      <c r="U6" s="143">
        <f>IF(T6="","",ROUNDUP((T6/$T$6)*10,1))</f>
        <v>10</v>
      </c>
      <c r="V6" s="142">
        <f>IF(ENGLISH!J7="","",ENGLISH!J7)</f>
        <v>80</v>
      </c>
      <c r="W6" s="143">
        <f>IF(V6="","",ROUNDUP((V6/$V$6)*80,1))</f>
        <v>80</v>
      </c>
      <c r="X6" s="142">
        <f>IF(ENGLISH!K7="","",ENGLISH!K7)</f>
        <v>5</v>
      </c>
      <c r="Y6" s="142">
        <f>IF(ENGLISH!L7="","",ENGLISH!L7)</f>
        <v>5</v>
      </c>
      <c r="Z6" s="143">
        <f>IF(ROUNDUP(SUM(U6,W6,X6,Y6),0)=0,"",ROUNDUP(SUM(U6,W6,X6,Y6),0))</f>
        <v>100</v>
      </c>
      <c r="AA6" s="143" t="str">
        <f>IF(Z6="","",IF(Z6&lt;33,"E",IF(AND(Z6&gt;=33,Z6&lt;41),"D",IF(AND(Z6&gt;=41,Z6&lt;51),"C2",IF(AND(Z6&gt;=51,Z6&lt;61),"C1",IF(AND(Z6&gt;=61,Z6&lt;71),"B2",IF(AND(Z6&gt;=71,Z6&lt;81),"B1",IF(AND(Z6&gt;=81,Z6&lt;91),"A2",IF(AND(Z6&gt;=91,Z6&lt;=100),"A1")))))))))</f>
        <v>A1</v>
      </c>
      <c r="AB6" s="144">
        <f>IF(C6="TC","",IF(SUM(R6,Z6)=0,"",SUM(R6,Z6)))</f>
        <v>200</v>
      </c>
      <c r="AC6" s="143" t="str">
        <f>IF(AB6="","",IF((AB6/2)&lt;33,"E",IF(AND((AB6/2)&gt;=33,(AB6/2)&lt;41),"D",IF(AND((AB6/2)&gt;=41,(AB6/2)&lt;51),"C2",IF(AND((AB6/2)&gt;=51,(AB6/2)&lt;61),"C1",IF(AND((AB6/2)&gt;=61,(AB6/2)&lt;71),"B2",IF(AND((AB6/2)&gt;=71,(AB6/2)&lt;81),"B1",IF(AND((AB6/2)&gt;=81,(AB6/2)&lt;91),"A2",IF(AND((AB6/2)&gt;=91,(AB6/2)&lt;=100),"A1")))))))))</f>
        <v>A1</v>
      </c>
      <c r="AD6" s="152">
        <f>IF(HINDI!E7="","",HINDI!E7)</f>
        <v>10</v>
      </c>
      <c r="AE6" s="153">
        <f>IF(AD6="","",ROUNDUP((AD6/$AD$6)*10,1))</f>
        <v>10</v>
      </c>
      <c r="AF6" s="152">
        <f>IF(HINDI!F7="","",HINDI!F7)</f>
        <v>80</v>
      </c>
      <c r="AG6" s="153">
        <f>IF(AF6="","",ROUNDUP((AF6/$AF$6)*80,1))</f>
        <v>80</v>
      </c>
      <c r="AH6" s="152">
        <f>IF(HINDI!G7="","",HINDI!G7)</f>
        <v>5</v>
      </c>
      <c r="AI6" s="152">
        <f>IF(HINDI!H7="","",HINDI!H7)</f>
        <v>5</v>
      </c>
      <c r="AJ6" s="153">
        <f>IF(ROUNDUP(SUM(AE6,AG6,AH6,AI6),0)=0,"",ROUNDUP(SUM(AE6,AG6,AH6,AI6),0))</f>
        <v>100</v>
      </c>
      <c r="AK6" s="153" t="str">
        <f t="shared" ref="AK6" si="0">IF(AJ6="","",IF(AJ6&lt;33,"E",IF(AND(AJ6&gt;=33,AJ6&lt;41),"D",IF(AND(AJ6&gt;=41,AJ6&lt;51),"C2",IF(AND(AJ6&gt;=51,AJ6&lt;61),"C1",IF(AND(AJ6&gt;=61,AJ6&lt;71),"B2",IF(AND(AJ6&gt;=71,AJ6&lt;81),"B1",IF(AND(AJ6&gt;=81,AJ6&lt;91),"A2",IF(AND(AJ6&gt;=91,AJ6&lt;=100),"A1")))))))))</f>
        <v>A1</v>
      </c>
      <c r="AL6" s="152">
        <f>IF(HINDI!I7="","",HINDI!I7)</f>
        <v>10</v>
      </c>
      <c r="AM6" s="153">
        <f>IF(AL6="","",ROUNDUP((AL6/$AL$6)*10,1))</f>
        <v>10</v>
      </c>
      <c r="AN6" s="152">
        <f>IF(HINDI!J7="","",HINDI!J7)</f>
        <v>80</v>
      </c>
      <c r="AO6" s="153">
        <f>IF(AN6="","",ROUNDUP((AN6/$AN$6)*80,1))</f>
        <v>80</v>
      </c>
      <c r="AP6" s="152">
        <f>IF(HINDI!K7="","",HINDI!K7)</f>
        <v>5</v>
      </c>
      <c r="AQ6" s="152">
        <f>IF(HINDI!L7="","",HINDI!L7)</f>
        <v>5</v>
      </c>
      <c r="AR6" s="153">
        <f>IF(ROUNDUP(SUM(AM6,AO6,AP6,AQ6),0)=0,"",ROUNDUP(SUM(AM6,AO6,AP6,AQ6),0))</f>
        <v>100</v>
      </c>
      <c r="AS6" s="153" t="str">
        <f>IF(AR6="","",IF(AR6&lt;33,"E",IF(AND(AR6&gt;=33,AR6&lt;41),"D",IF(AND(AR6&gt;=41,AR6&lt;51),"C2",IF(AND(AR6&gt;=51,AR6&lt;61),"C1",IF(AND(AR6&gt;=61,AR6&lt;71),"B2",IF(AND(AR6&gt;=71,AR6&lt;81),"B1",IF(AND(AR6&gt;=81,AR6&lt;91),"A2",IF(AND(AR6&gt;=91,AR6&lt;=100),"A1")))))))))</f>
        <v>A1</v>
      </c>
      <c r="AT6" s="154">
        <f>IF(C6="TC","",IF(SUM(AJ6,AR6)=0,"",SUM(AJ6,AR6)))</f>
        <v>200</v>
      </c>
      <c r="AU6" s="153" t="str">
        <f>IF(AT6="","",IF((AT6/2)&lt;33,"E",IF(AND((AT6/2)&gt;=33,(AT6/2)&lt;41),"D",IF(AND((AT6/2)&gt;=41,(AT6/2)&lt;51),"C2",IF(AND((AT6/2)&gt;=51,(AT6/2)&lt;61),"C1",IF(AND((AT6/2)&gt;=61,(AT6/2)&lt;71),"B2",IF(AND((AT6/2)&gt;=71,(AT6/2)&lt;81),"B1",IF(AND((AT6/2)&gt;=81,(AT6/2)&lt;91),"A2",IF(AND((AT6/2)&gt;=91,(AT6/2)&lt;=100),"A1")))))))))</f>
        <v>A1</v>
      </c>
      <c r="AV6" s="155">
        <f>IF(MATHS!E7="","",MATHS!E7)</f>
        <v>10</v>
      </c>
      <c r="AW6" s="154">
        <f>IF(AV6="","",ROUNDUP((AV6/$AV$6)*10,1))</f>
        <v>10</v>
      </c>
      <c r="AX6" s="155">
        <f>IF(MATHS!F7="","",MATHS!F7)</f>
        <v>80</v>
      </c>
      <c r="AY6" s="154">
        <f>IF(AX6="","",ROUNDUP((AX6/$AX$6)*80,1))</f>
        <v>80</v>
      </c>
      <c r="AZ6" s="155">
        <f>IF(MATHS!G7="","",MATHS!G7)</f>
        <v>5</v>
      </c>
      <c r="BA6" s="155">
        <f>IF(MATHS!H7="","",MATHS!H7)</f>
        <v>5</v>
      </c>
      <c r="BB6" s="154">
        <f>IF(ROUNDUP(SUM(AW6,AY6,AZ6,BA6),0)=0,"",ROUNDUP(SUM(AW6,AY6,AZ6,BA6),0))</f>
        <v>100</v>
      </c>
      <c r="BC6" s="154" t="str">
        <f t="shared" ref="BC6" si="1">IF(BB6="","",IF(BB6&lt;33,"E",IF(AND(BB6&gt;=33,BB6&lt;41),"D",IF(AND(BB6&gt;=41,BB6&lt;51),"C2",IF(AND(BB6&gt;=51,BB6&lt;61),"C1",IF(AND(BB6&gt;=61,BB6&lt;71),"B2",IF(AND(BB6&gt;=71,BB6&lt;81),"B1",IF(AND(BB6&gt;=81,BB6&lt;91),"A2",IF(AND(BB6&gt;=91,BB6&lt;=100),"A1")))))))))</f>
        <v>A1</v>
      </c>
      <c r="BD6" s="155">
        <f>IF(MATHS!I7="","",MATHS!I7)</f>
        <v>10</v>
      </c>
      <c r="BE6" s="154">
        <f>IF(BD6="","",ROUNDUP((BD6/$BD$6)*10,1))</f>
        <v>10</v>
      </c>
      <c r="BF6" s="155">
        <f>IF(MATHS!J7="","",MATHS!J7)</f>
        <v>80</v>
      </c>
      <c r="BG6" s="154">
        <f>IF(BF6="","",ROUNDUP((BF6/$BF$6)*80,1))</f>
        <v>80</v>
      </c>
      <c r="BH6" s="155">
        <f>IF(MATHS!K7="","",MATHS!K7)</f>
        <v>5</v>
      </c>
      <c r="BI6" s="155">
        <f>IF(MATHS!L7="","",MATHS!L7)</f>
        <v>5</v>
      </c>
      <c r="BJ6" s="154">
        <f>IF(ROUNDUP(SUM(BE6,BG6,BH6,BI6),0)=0,"",ROUNDUP(SUM(BE6,BG6,BH6,BI6),0))</f>
        <v>100</v>
      </c>
      <c r="BK6" s="154" t="str">
        <f>IF(BJ6="","",IF(BJ6&lt;33,"E",IF(AND(BJ6&gt;=33,BJ6&lt;41),"D",IF(AND(BJ6&gt;=41,BJ6&lt;51),"C2",IF(AND(BJ6&gt;=51,BJ6&lt;61),"C1",IF(AND(BJ6&gt;=61,BJ6&lt;71),"B2",IF(AND(BJ6&gt;=71,BJ6&lt;81),"B1",IF(AND(BJ6&gt;=81,BJ6&lt;91),"A2",IF(AND(BJ6&gt;=91,BJ6&lt;=100),"A1")))))))))</f>
        <v>A1</v>
      </c>
      <c r="BL6" s="154">
        <f t="shared" ref="BL6:BL51" si="2">IF(C6="TC","",IF(SUM(BB6,BJ6)=0,"",SUM(BB6,BJ6)))</f>
        <v>200</v>
      </c>
      <c r="BM6" s="154" t="str">
        <f>IF(BL6="","",IF((BL6/2)&lt;33,"E",IF(AND((BL6/2)&gt;=33,(BL6/2)&lt;41),"D",IF(AND((BL6/2)&gt;=41,(BL6/2)&lt;51),"C2",IF(AND((BL6/2)&gt;=51,(BL6/2)&lt;61),"C1",IF(AND((BL6/2)&gt;=61,(BL6/2)&lt;71),"B2",IF(AND((BL6/2)&gt;=71,(BL6/2)&lt;81),"B1",IF(AND((BL6/2)&gt;=81,(BL6/2)&lt;91),"A2",IF(AND((BL6/2)&gt;=91,(BL6/2)&lt;=100),"A1")))))))))</f>
        <v>A1</v>
      </c>
      <c r="BN6" s="146">
        <f>IF(C6="TC","",IF(SUM(R6,AJ6,BB6)=0,"",SUM(R6,AJ6,BB6)))</f>
        <v>300</v>
      </c>
      <c r="BO6" s="146">
        <f>IF(C6="TC","",IF(SUM(Z6,AR6,BJ6)=0,"",SUM(Z6,AR6,BJ6)))</f>
        <v>300</v>
      </c>
      <c r="BP6" s="146">
        <f>IF(BN6="","",ROUND(BN6/3,0))</f>
        <v>100</v>
      </c>
      <c r="BQ6" s="146" t="str">
        <f>IF(BP6="","",IF(BP6&lt;33,"E",IF(AND(BP6&gt;=33,BP6&lt;41),"D",IF(AND(BP6&gt;=41,BP6&lt;51),"C2",IF(AND(BP6&gt;=51,BP6&lt;61),"C1",IF(AND(BP6&gt;=61,BP6&lt;71),"B2",IF(AND(BP6&gt;=71,BP6&lt;81),"B1",IF(AND(BP6&gt;=81,BP6&lt;91),"A2",IF(AND(BP6&gt;=91,BP6&lt;=100),"A1")))))))))</f>
        <v>A1</v>
      </c>
      <c r="BR6" s="146">
        <f>IF(BO6="","",ROUND(BO6/3,0))</f>
        <v>100</v>
      </c>
      <c r="BS6" s="146" t="str">
        <f>IF(BR6="","",IF(BR6&lt;33,"E",IF(AND(BR6&gt;=33,BR6&lt;41),"D",IF(AND(BR6&gt;=41,BR6&lt;51),"C2",IF(AND(BR6&gt;=51,BR6&lt;61),"C1",IF(AND(BR6&gt;=61,BR6&lt;71),"B2",IF(AND(BR6&gt;=71,BR6&lt;81),"B1",IF(AND(BR6&gt;=81,BR6&lt;91),"A2",IF(AND(BR6&gt;=91,BR6&lt;=100),"A1")))))))))</f>
        <v>A1</v>
      </c>
      <c r="BT6" s="146">
        <f>IF(SUM(AB6,AT6,BL6)=0,"",SUM(AB6,AT6,BL6))</f>
        <v>600</v>
      </c>
      <c r="BU6" s="166">
        <f>IF(BT6="","",ROUNDUP((BT6*100/$BT$6),2))</f>
        <v>100</v>
      </c>
      <c r="BV6" s="146" t="str">
        <f>IF(OR(BT6="",BY6&lt;&gt;"",BZ6&lt;&gt;""),"",IF((BT6/6)&lt;33,"E",IF(AND((BT6/6)&gt;=33,(BT6/6)&lt;41),"D",IF(AND((BT6/6)&gt;=41,(BT6/6)&lt;51),"C2",IF(AND((BT6/6)&gt;=51,(BT6/6)&lt;61),"C1",IF(AND((BT6/6)&gt;=61,(BT6/6)&lt;71),"B2",IF(AND((BT6/6)&gt;=71,(BT6/6)&lt;81),"B1",IF(AND((BT6/6)&gt;=81,(BT6/6)&lt;91),"A2",IF(AND((BT6/6)&gt;=91,(BT6/6)&lt;=100),"A1")))))))))</f>
        <v>A1</v>
      </c>
      <c r="BW6" s="612"/>
      <c r="BX6" s="606"/>
      <c r="BY6" s="147"/>
      <c r="BZ6" s="147"/>
      <c r="CA6" s="148" t="s">
        <v>161</v>
      </c>
      <c r="CB6" s="148" t="s">
        <v>162</v>
      </c>
      <c r="CC6" s="148" t="s">
        <v>163</v>
      </c>
      <c r="CD6" s="148" t="s">
        <v>161</v>
      </c>
      <c r="CE6" s="148" t="s">
        <v>162</v>
      </c>
      <c r="CF6" s="148" t="s">
        <v>163</v>
      </c>
      <c r="CG6" s="148"/>
      <c r="CH6" s="147"/>
      <c r="CI6" s="128"/>
    </row>
    <row r="7" spans="1:87" ht="16.8" x14ac:dyDescent="0.3">
      <c r="A7" s="36"/>
      <c r="B7" s="249">
        <f>IF(DATA!B5="","",DATA!B5)</f>
        <v>1</v>
      </c>
      <c r="C7" s="249">
        <f>IF(DATA!C5="","",DATA!C5)</f>
        <v>101</v>
      </c>
      <c r="D7" s="249">
        <f>IF(DATA!D5="","",DATA!D5)</f>
        <v>1279</v>
      </c>
      <c r="E7" s="150" t="str">
        <f>IF(DATA!E5="","",DATA!E5)</f>
        <v>ANANT KUMAR REGAR</v>
      </c>
      <c r="F7" s="150" t="str">
        <f>IF(DATA!F5="","",DATA!F5)</f>
        <v>DALU LAL REGAR</v>
      </c>
      <c r="G7" s="150" t="str">
        <f>IF(DATA!G5="","",DATA!G5)</f>
        <v>MUNA BAI</v>
      </c>
      <c r="H7" s="157">
        <f>IF(DATA!H5="","",DATA!H5)</f>
        <v>40720</v>
      </c>
      <c r="I7" s="249" t="str">
        <f>IF(DATA!I5="","",DATA!I5)</f>
        <v>BOY</v>
      </c>
      <c r="J7" s="249" t="str">
        <f>IF(DATA!J5="","",DATA!J5)</f>
        <v>SC</v>
      </c>
      <c r="K7" s="150" t="str">
        <f>IF(DATA!K5="","",DATA!K5)</f>
        <v/>
      </c>
      <c r="L7" s="142">
        <f>IF(ENGLISH!E8="","",ENGLISH!E8)</f>
        <v>6</v>
      </c>
      <c r="M7" s="143">
        <f t="shared" ref="M7:M51" si="3">IF(L7="","",ROUNDUP((L7/$L$6)*10,1))</f>
        <v>6</v>
      </c>
      <c r="N7" s="142">
        <f>IF(ENGLISH!F8="","",ENGLISH!F8)</f>
        <v>43</v>
      </c>
      <c r="O7" s="143">
        <f t="shared" ref="O7:O51" si="4">IF(N7="","",ROUNDUP((N7/$N$6)*80,1))</f>
        <v>43</v>
      </c>
      <c r="P7" s="142">
        <f>IF(ENGLISH!G8="","",ENGLISH!G8)</f>
        <v>5</v>
      </c>
      <c r="Q7" s="142">
        <f>IF(ENGLISH!H8="","",ENGLISH!H8)</f>
        <v>5</v>
      </c>
      <c r="R7" s="143">
        <f t="shared" ref="R7:R51" si="5">IF(ROUNDUP(SUM(M7,O7,P7,Q7),0)=0,"",ROUNDUP(SUM(M7,O7,P7,Q7),0))</f>
        <v>59</v>
      </c>
      <c r="S7" s="143" t="str">
        <f t="shared" ref="S7:S51" si="6">IF(R7="","",IF(R7&lt;33,"E",IF(AND(R7&gt;=33,R7&lt;41),"D",IF(AND(R7&gt;=41,R7&lt;51),"C2",IF(AND(R7&gt;=51,R7&lt;61),"C1",IF(AND(R7&gt;=61,R7&lt;71),"B2",IF(AND(R7&gt;=71,R7&lt;81),"B1",IF(AND(R7&gt;=81,R7&lt;91),"A2",IF(AND(R7&gt;=91,R7&lt;=100),"A1")))))))))</f>
        <v>C1</v>
      </c>
      <c r="T7" s="142">
        <f>IF(ENGLISH!I8="","",ENGLISH!I8)</f>
        <v>5</v>
      </c>
      <c r="U7" s="143">
        <f t="shared" ref="U7:U51" si="7">IF(T7="","",ROUNDUP((T7/$T$6)*10,1))</f>
        <v>5</v>
      </c>
      <c r="V7" s="142">
        <f>IF(ENGLISH!J8="","",ENGLISH!J8)</f>
        <v>49</v>
      </c>
      <c r="W7" s="143">
        <f t="shared" ref="W7:W51" si="8">IF(V7="","",ROUNDUP((V7/$V$6)*80,1))</f>
        <v>49</v>
      </c>
      <c r="X7" s="142">
        <f>IF(ENGLISH!K8="","",ENGLISH!K8)</f>
        <v>5</v>
      </c>
      <c r="Y7" s="142">
        <f>IF(ENGLISH!L8="","",ENGLISH!L8)</f>
        <v>5</v>
      </c>
      <c r="Z7" s="143">
        <f t="shared" ref="Z7:Z51" si="9">IF(ROUNDUP(SUM(U7,W7,X7,Y7),0)=0,"",ROUNDUP(SUM(U7,W7,X7,Y7),0))</f>
        <v>64</v>
      </c>
      <c r="AA7" s="143" t="str">
        <f t="shared" ref="AA7:AA51" si="10">IF(Z7="","",IF(Z7&lt;33,"E",IF(AND(Z7&gt;=33,Z7&lt;41),"D",IF(AND(Z7&gt;=41,Z7&lt;51),"C2",IF(AND(Z7&gt;=51,Z7&lt;61),"C1",IF(AND(Z7&gt;=61,Z7&lt;71),"B2",IF(AND(Z7&gt;=71,Z7&lt;81),"B1",IF(AND(Z7&gt;=81,Z7&lt;91),"A2",IF(AND(Z7&gt;=91,Z7&lt;=100),"A1")))))))))</f>
        <v>B2</v>
      </c>
      <c r="AB7" s="144">
        <f t="shared" ref="AB7:AB51" si="11">IF(C7="TC","",IF(SUM(R7,Z7)=0,"",SUM(R7,Z7)))</f>
        <v>123</v>
      </c>
      <c r="AC7" s="143" t="str">
        <f t="shared" ref="AC7:AC51" si="12">IF(AB7="","",IF((AB7/2)&lt;33,"E",IF(AND((AB7/2)&gt;=33,(AB7/2)&lt;41),"D",IF(AND((AB7/2)&gt;=41,(AB7/2)&lt;51),"C2",IF(AND((AB7/2)&gt;=51,(AB7/2)&lt;61),"C1",IF(AND((AB7/2)&gt;=61,(AB7/2)&lt;71),"B2",IF(AND((AB7/2)&gt;=71,(AB7/2)&lt;81),"B1",IF(AND((AB7/2)&gt;=81,(AB7/2)&lt;91),"A2",IF(AND((AB7/2)&gt;=91,(AB7/2)&lt;=100),"A1")))))))))</f>
        <v>B2</v>
      </c>
      <c r="AD7" s="152">
        <f>IF(HINDI!E8="","",HINDI!E8)</f>
        <v>9</v>
      </c>
      <c r="AE7" s="153">
        <f t="shared" ref="AE7:AE51" si="13">IF(AD7="","",ROUNDUP((AD7/$AD$6)*10,1))</f>
        <v>9</v>
      </c>
      <c r="AF7" s="152">
        <f>IF(HINDI!F8="","",HINDI!F8)</f>
        <v>67</v>
      </c>
      <c r="AG7" s="153">
        <f t="shared" ref="AG7:AG51" si="14">IF(AF7="","",ROUNDUP((AF7/$AF$6)*80,1))</f>
        <v>67</v>
      </c>
      <c r="AH7" s="152">
        <f>IF(HINDI!G8="","",HINDI!G8)</f>
        <v>5</v>
      </c>
      <c r="AI7" s="152">
        <f>IF(HINDI!H8="","",HINDI!H8)</f>
        <v>5</v>
      </c>
      <c r="AJ7" s="153">
        <f t="shared" ref="AJ7:AJ51" si="15">IF(ROUNDUP(SUM(AE7,AG7,AH7,AI7),0)=0,"",ROUNDUP(SUM(AE7,AG7,AH7,AI7),0))</f>
        <v>86</v>
      </c>
      <c r="AK7" s="153" t="str">
        <f t="shared" ref="AK7:AK51" si="16">IF(AJ7="","",IF(AJ7&lt;33,"E",IF(AND(AJ7&gt;=33,AJ7&lt;41),"D",IF(AND(AJ7&gt;=41,AJ7&lt;51),"C2",IF(AND(AJ7&gt;=51,AJ7&lt;61),"C1",IF(AND(AJ7&gt;=61,AJ7&lt;71),"B2",IF(AND(AJ7&gt;=71,AJ7&lt;81),"B1",IF(AND(AJ7&gt;=81,AJ7&lt;91),"A2",IF(AND(AJ7&gt;=91,AJ7&lt;=100),"A1")))))))))</f>
        <v>A2</v>
      </c>
      <c r="AL7" s="152">
        <f>IF(HINDI!I8="","",HINDI!I8)</f>
        <v>9</v>
      </c>
      <c r="AM7" s="153">
        <f t="shared" ref="AM7:AM51" si="17">IF(AL7="","",ROUNDUP((AL7/$AL$6)*10,1))</f>
        <v>9</v>
      </c>
      <c r="AN7" s="152">
        <f>IF(HINDI!J8="","",HINDI!J8)</f>
        <v>60</v>
      </c>
      <c r="AO7" s="153">
        <f t="shared" ref="AO7:AO51" si="18">IF(AN7="","",ROUNDUP((AN7/$AN$6)*80,1))</f>
        <v>60</v>
      </c>
      <c r="AP7" s="152">
        <f>IF(HINDI!K8="","",HINDI!K8)</f>
        <v>5</v>
      </c>
      <c r="AQ7" s="152">
        <f>IF(HINDI!L8="","",HINDI!L8)</f>
        <v>4</v>
      </c>
      <c r="AR7" s="153">
        <f t="shared" ref="AR7:AR51" si="19">IF(ROUNDUP(SUM(AM7,AO7,AP7,AQ7),0)=0,"",ROUNDUP(SUM(AM7,AO7,AP7,AQ7),0))</f>
        <v>78</v>
      </c>
      <c r="AS7" s="153" t="str">
        <f t="shared" ref="AS7:AS51" si="20">IF(AR7="","",IF(AR7&lt;33,"E",IF(AND(AR7&gt;=33,AR7&lt;41),"D",IF(AND(AR7&gt;=41,AR7&lt;51),"C2",IF(AND(AR7&gt;=51,AR7&lt;61),"C1",IF(AND(AR7&gt;=61,AR7&lt;71),"B2",IF(AND(AR7&gt;=71,AR7&lt;81),"B1",IF(AND(AR7&gt;=81,AR7&lt;91),"A2",IF(AND(AR7&gt;=91,AR7&lt;=100),"A1")))))))))</f>
        <v>B1</v>
      </c>
      <c r="AT7" s="154">
        <f t="shared" ref="AT7:AT51" si="21">IF(C7="TC","",IF(SUM(AJ7,AR7)=0,"",SUM(AJ7,AR7)))</f>
        <v>164</v>
      </c>
      <c r="AU7" s="153" t="str">
        <f t="shared" ref="AU7:AU51" si="22">IF(AT7="","",IF((AT7/2)&lt;33,"E",IF(AND((AT7/2)&gt;=33,(AT7/2)&lt;41),"D",IF(AND((AT7/2)&gt;=41,(AT7/2)&lt;51),"C2",IF(AND((AT7/2)&gt;=51,(AT7/2)&lt;61),"C1",IF(AND((AT7/2)&gt;=61,(AT7/2)&lt;71),"B2",IF(AND((AT7/2)&gt;=71,(AT7/2)&lt;81),"B1",IF(AND((AT7/2)&gt;=81,(AT7/2)&lt;91),"A2",IF(AND((AT7/2)&gt;=91,(AT7/2)&lt;=100),"A1")))))))))</f>
        <v>A2</v>
      </c>
      <c r="AV7" s="155">
        <f>IF(MATHS!E8="","",MATHS!E8)</f>
        <v>9</v>
      </c>
      <c r="AW7" s="154">
        <f t="shared" ref="AW7:AW51" si="23">IF(AV7="","",ROUNDUP((AV7/$AV$6)*10,1))</f>
        <v>9</v>
      </c>
      <c r="AX7" s="155">
        <f>IF(MATHS!F8="","",MATHS!F8)</f>
        <v>59</v>
      </c>
      <c r="AY7" s="154">
        <f t="shared" ref="AY7:AY51" si="24">IF(AX7="","",ROUNDUP((AX7/$AX$6)*80,1))</f>
        <v>59</v>
      </c>
      <c r="AZ7" s="155">
        <f>IF(MATHS!G8="","",MATHS!G8)</f>
        <v>5</v>
      </c>
      <c r="BA7" s="155">
        <f>IF(MATHS!H8="","",MATHS!H8)</f>
        <v>5</v>
      </c>
      <c r="BB7" s="154">
        <f t="shared" ref="BB7:BB51" si="25">IF(ROUNDUP(SUM(AW7,AY7,AZ7,BA7),0)=0,"",ROUNDUP(SUM(AW7,AY7,AZ7,BA7),0))</f>
        <v>78</v>
      </c>
      <c r="BC7" s="154" t="str">
        <f t="shared" ref="BC7:BC51" si="26">IF(BB7="","",IF(BB7&lt;33,"E",IF(AND(BB7&gt;=33,BB7&lt;41),"D",IF(AND(BB7&gt;=41,BB7&lt;51),"C2",IF(AND(BB7&gt;=51,BB7&lt;61),"C1",IF(AND(BB7&gt;=61,BB7&lt;71),"B2",IF(AND(BB7&gt;=71,BB7&lt;81),"B1",IF(AND(BB7&gt;=81,BB7&lt;91),"A2",IF(AND(BB7&gt;=91,BB7&lt;=100),"A1")))))))))</f>
        <v>B1</v>
      </c>
      <c r="BD7" s="155">
        <f>IF(MATHS!I8="","",MATHS!I8)</f>
        <v>9</v>
      </c>
      <c r="BE7" s="154">
        <f t="shared" ref="BE7:BE51" si="27">IF(BD7="","",ROUNDUP((BD7/$BD$6)*10,1))</f>
        <v>9</v>
      </c>
      <c r="BF7" s="155">
        <f>IF(MATHS!J8="","",MATHS!J8)</f>
        <v>34</v>
      </c>
      <c r="BG7" s="154">
        <f t="shared" ref="BG7:BG51" si="28">IF(BF7="","",ROUNDUP((BF7/$BF$6)*80,1))</f>
        <v>34</v>
      </c>
      <c r="BH7" s="155">
        <f>IF(MATHS!K8="","",MATHS!K8)</f>
        <v>5</v>
      </c>
      <c r="BI7" s="155">
        <f>IF(MATHS!L8="","",MATHS!L8)</f>
        <v>5</v>
      </c>
      <c r="BJ7" s="154">
        <f t="shared" ref="BJ7:BJ51" si="29">IF(ROUNDUP(SUM(BE7,BG7,BH7,BI7),0)=0,"",ROUNDUP(SUM(BE7,BG7,BH7,BI7),0))</f>
        <v>53</v>
      </c>
      <c r="BK7" s="154" t="str">
        <f t="shared" ref="BK7:BK51" si="30">IF(BJ7="","",IF(BJ7&lt;33,"E",IF(AND(BJ7&gt;=33,BJ7&lt;41),"D",IF(AND(BJ7&gt;=41,BJ7&lt;51),"C2",IF(AND(BJ7&gt;=51,BJ7&lt;61),"C1",IF(AND(BJ7&gt;=61,BJ7&lt;71),"B2",IF(AND(BJ7&gt;=71,BJ7&lt;81),"B1",IF(AND(BJ7&gt;=81,BJ7&lt;91),"A2",IF(AND(BJ7&gt;=91,BJ7&lt;=100),"A1")))))))))</f>
        <v>C1</v>
      </c>
      <c r="BL7" s="154">
        <f t="shared" si="2"/>
        <v>131</v>
      </c>
      <c r="BM7" s="154" t="str">
        <f t="shared" ref="BM7:BM51" si="31">IF(BL7="","",IF((BL7/2)&lt;33,"E",IF(AND((BL7/2)&gt;=33,(BL7/2)&lt;41),"D",IF(AND((BL7/2)&gt;=41,(BL7/2)&lt;51),"C2",IF(AND((BL7/2)&gt;=51,(BL7/2)&lt;61),"C1",IF(AND((BL7/2)&gt;=61,(BL7/2)&lt;71),"B2",IF(AND((BL7/2)&gt;=71,(BL7/2)&lt;81),"B1",IF(AND((BL7/2)&gt;=81,(BL7/2)&lt;91),"A2",IF(AND((BL7/2)&gt;=91,(BL7/2)&lt;=100),"A1")))))))))</f>
        <v>B2</v>
      </c>
      <c r="BN7" s="146">
        <f t="shared" ref="BN7:BN51" si="32">IF(C7="TC","",IF(SUM(R7,AJ7,BB7)=0,"",SUM(R7,AJ7,BB7)))</f>
        <v>223</v>
      </c>
      <c r="BO7" s="146">
        <f t="shared" ref="BO7:BO51" si="33">IF(C7="TC","",IF(SUM(Z7,AR7,BJ7)=0,"",SUM(Z7,AR7,BJ7)))</f>
        <v>195</v>
      </c>
      <c r="BP7" s="146">
        <f>IF(BN7="","",ROUND(BN7/3,0))</f>
        <v>74</v>
      </c>
      <c r="BQ7" s="146" t="str">
        <f t="shared" ref="BQ7" si="34">IF(BP7="","",IF(BP7&lt;33,"E",IF(AND(BP7&gt;=33,BP7&lt;41),"D",IF(AND(BP7&gt;=41,BP7&lt;51),"C2",IF(AND(BP7&gt;=51,BP7&lt;61),"C1",IF(AND(BP7&gt;=61,BP7&lt;71),"B2",IF(AND(BP7&gt;=71,BP7&lt;81),"B1",IF(AND(BP7&gt;=81,BP7&lt;91),"A2",IF(AND(BP7&gt;=91,BP7&lt;=100),"A1")))))))))</f>
        <v>B1</v>
      </c>
      <c r="BR7" s="146">
        <f>IF(BO7="","",ROUND(BO7/3,0))</f>
        <v>65</v>
      </c>
      <c r="BS7" s="146" t="str">
        <f t="shared" ref="BS7" si="35">IF(BR7="","",IF(BR7&lt;33,"E",IF(AND(BR7&gt;=33,BR7&lt;41),"D",IF(AND(BR7&gt;=41,BR7&lt;51),"C2",IF(AND(BR7&gt;=51,BR7&lt;61),"C1",IF(AND(BR7&gt;=61,BR7&lt;71),"B2",IF(AND(BR7&gt;=71,BR7&lt;81),"B1",IF(AND(BR7&gt;=81,BR7&lt;91),"A2",IF(AND(BR7&gt;=91,BR7&lt;=100),"A1")))))))))</f>
        <v>B2</v>
      </c>
      <c r="BT7" s="146">
        <f t="shared" ref="BT7:BT51" si="36">IF(SUM(AB7,AT7,BL7)=0,"",SUM(AB7,AT7,BL7))</f>
        <v>418</v>
      </c>
      <c r="BU7" s="166">
        <f>IF(OR(BT7="",BY7&lt;&gt;"",BZ7&lt;&gt;""),"",ROUNDUP((BT7*100/$BT$6),2))</f>
        <v>69.67</v>
      </c>
      <c r="BV7" s="149" t="str">
        <f>IF(OR(BT7="",BY7&lt;&gt;"",BZ7&lt;&gt;""),"",IF((BT7/6)&lt;33,"E",IF(AND((BT7/6)&gt;=33,(BT7/6)&lt;41),"D",IF(AND((BT7/6)&gt;=41,(BT7/6)&lt;51),"C2",IF(AND((BT7/6)&gt;=51,(BT7/6)&lt;61),"C1",IF(AND((BT7/6)&gt;=61,(BT7/6)&lt;71),"B2",IF(AND((BT7/6)&gt;=71,(BT7/6)&lt;81),"B1",IF(AND((BT7/6)&gt;=81,(BT7/6)&lt;91),"A2",IF(AND((BT7/6)&gt;=91,(BT7/6)&lt;=100),"A1")))))))))</f>
        <v>B2</v>
      </c>
      <c r="BW7" s="164">
        <f t="shared" ref="BW7:BW51" si="37">IF(BU7="","",SUMPRODUCT((BU7&lt;BU$7:BU$51)/COUNTIF(BU$7:BU$51,BU$7:BU$51)))</f>
        <v>1.0000000000000007</v>
      </c>
      <c r="BX7" s="164" t="str">
        <f>IF(BV7="","",IF(OR(BQ7="E",BS7="E"),"",IF(DASHBOARD!$B$8=1,"II",IF(DASHBOARD!$B$8=2,"III",""))))</f>
        <v>II</v>
      </c>
      <c r="BY7" s="70" t="str">
        <f>IF(C7="TC","",CA7&amp;CB7&amp;CC7)</f>
        <v/>
      </c>
      <c r="BZ7" s="70" t="str">
        <f>IF(C7="TC","",CD7&amp;CE7&amp;CF7)</f>
        <v/>
      </c>
      <c r="CA7" s="138" t="str">
        <f t="shared" ref="CA7:CA51" si="38">IF(R7&lt;33,$CA$6,"")</f>
        <v/>
      </c>
      <c r="CB7" s="138" t="str">
        <f t="shared" ref="CB7:CB51" si="39">IF(AJ7&lt;33,$CB$6,"")</f>
        <v/>
      </c>
      <c r="CC7" s="138" t="str">
        <f t="shared" ref="CC7:CC51" si="40">IF(BB7&lt;33,$CC$6,"")</f>
        <v/>
      </c>
      <c r="CD7" s="138" t="str">
        <f t="shared" ref="CD7:CD51" si="41">IF(Z7&lt;33,$CD$6,"")</f>
        <v/>
      </c>
      <c r="CE7" s="138" t="str">
        <f t="shared" ref="CE7:CE51" si="42">IF(AR7&lt;33,$CE$6,"")</f>
        <v/>
      </c>
      <c r="CF7" s="138" t="str">
        <f t="shared" ref="CF7:CF51" si="43">IF(BJ7&lt;33,$CF$6,"")</f>
        <v/>
      </c>
      <c r="CG7" s="150"/>
      <c r="CH7" s="138" t="str">
        <f>IF(BU7="","",IF(BU7&gt;='GREEN SHEET'!$E$57,'GREEN SHEET'!$F$57,IF(BU7&gt;='GREEN SHEET'!$E$58,'GREEN SHEET'!$F$58,IF(BU7&gt;='GREEN SHEET'!$E$59,'GREEN SHEET'!$F$59,IF(BU7&gt;='GREEN SHEET'!$E$60,'GREEN SHEET'!$F$60,"")))))</f>
        <v>Well Done ! You can do better.</v>
      </c>
      <c r="CI7" s="128"/>
    </row>
    <row r="8" spans="1:87" ht="16.8" x14ac:dyDescent="0.3">
      <c r="A8" s="36"/>
      <c r="B8" s="249">
        <f>IF(DATA!B6="","",DATA!B6)</f>
        <v>2</v>
      </c>
      <c r="C8" s="249">
        <f>IF(DATA!C6="","",DATA!C6)</f>
        <v>102</v>
      </c>
      <c r="D8" s="249">
        <f>IF(DATA!D6="","",DATA!D6)</f>
        <v>1290</v>
      </c>
      <c r="E8" s="150" t="str">
        <f>IF(DATA!E6="","",DATA!E6)</f>
        <v>ANAS HUSSAIN MANSURI</v>
      </c>
      <c r="F8" s="150" t="str">
        <f>IF(DATA!F6="","",DATA!F6)</f>
        <v>FIROZ MOHAMMAD MANSURI</v>
      </c>
      <c r="G8" s="150" t="str">
        <f>IF(DATA!G6="","",DATA!G6)</f>
        <v>SHAMIM BEGAM</v>
      </c>
      <c r="H8" s="157">
        <f>IF(DATA!H6="","",DATA!H6)</f>
        <v>41157</v>
      </c>
      <c r="I8" s="249" t="str">
        <f>IF(DATA!I6="","",DATA!I6)</f>
        <v>BOY</v>
      </c>
      <c r="J8" s="249" t="str">
        <f>IF(DATA!J6="","",DATA!J6)</f>
        <v>OBC</v>
      </c>
      <c r="K8" s="150" t="str">
        <f>IF(DATA!K6="","",DATA!K6)</f>
        <v/>
      </c>
      <c r="L8" s="142">
        <f>IF(ENGLISH!E9="","",ENGLISH!E9)</f>
        <v>6</v>
      </c>
      <c r="M8" s="143">
        <f t="shared" si="3"/>
        <v>6</v>
      </c>
      <c r="N8" s="142">
        <f>IF(ENGLISH!F9="","",ENGLISH!F9)</f>
        <v>45</v>
      </c>
      <c r="O8" s="143">
        <f t="shared" si="4"/>
        <v>45</v>
      </c>
      <c r="P8" s="142">
        <f>IF(ENGLISH!G9="","",ENGLISH!G9)</f>
        <v>5</v>
      </c>
      <c r="Q8" s="142">
        <f>IF(ENGLISH!H9="","",ENGLISH!H9)</f>
        <v>5</v>
      </c>
      <c r="R8" s="143">
        <f t="shared" si="5"/>
        <v>61</v>
      </c>
      <c r="S8" s="143" t="str">
        <f t="shared" si="6"/>
        <v>B2</v>
      </c>
      <c r="T8" s="142">
        <f>IF(ENGLISH!I9="","",ENGLISH!I9)</f>
        <v>2</v>
      </c>
      <c r="U8" s="143">
        <f t="shared" si="7"/>
        <v>2</v>
      </c>
      <c r="V8" s="142">
        <f>IF(ENGLISH!J9="","",ENGLISH!J9)</f>
        <v>2</v>
      </c>
      <c r="W8" s="143">
        <f t="shared" si="8"/>
        <v>2</v>
      </c>
      <c r="X8" s="142">
        <f>IF(ENGLISH!K9="","",ENGLISH!K9)</f>
        <v>5</v>
      </c>
      <c r="Y8" s="142">
        <f>IF(ENGLISH!L9="","",ENGLISH!L9)</f>
        <v>5</v>
      </c>
      <c r="Z8" s="143">
        <f t="shared" si="9"/>
        <v>14</v>
      </c>
      <c r="AA8" s="143" t="str">
        <f t="shared" si="10"/>
        <v>E</v>
      </c>
      <c r="AB8" s="144">
        <f t="shared" si="11"/>
        <v>75</v>
      </c>
      <c r="AC8" s="143" t="str">
        <f t="shared" si="12"/>
        <v>D</v>
      </c>
      <c r="AD8" s="152">
        <f>IF(HINDI!E9="","",HINDI!E9)</f>
        <v>6</v>
      </c>
      <c r="AE8" s="153">
        <f t="shared" si="13"/>
        <v>6</v>
      </c>
      <c r="AF8" s="152">
        <f>IF(HINDI!F9="","",HINDI!F9)</f>
        <v>53</v>
      </c>
      <c r="AG8" s="153">
        <f t="shared" si="14"/>
        <v>53</v>
      </c>
      <c r="AH8" s="152">
        <f>IF(HINDI!G9="","",HINDI!G9)</f>
        <v>5</v>
      </c>
      <c r="AI8" s="152">
        <f>IF(HINDI!H9="","",HINDI!H9)</f>
        <v>4</v>
      </c>
      <c r="AJ8" s="153">
        <f t="shared" si="15"/>
        <v>68</v>
      </c>
      <c r="AK8" s="153" t="str">
        <f t="shared" si="16"/>
        <v>B2</v>
      </c>
      <c r="AL8" s="152">
        <f>IF(HINDI!I9="","",HINDI!I9)</f>
        <v>6</v>
      </c>
      <c r="AM8" s="153">
        <f t="shared" si="17"/>
        <v>6</v>
      </c>
      <c r="AN8" s="152">
        <f>IF(HINDI!J9="","",HINDI!J9)</f>
        <v>60</v>
      </c>
      <c r="AO8" s="153">
        <f t="shared" si="18"/>
        <v>60</v>
      </c>
      <c r="AP8" s="152">
        <f>IF(HINDI!K9="","",HINDI!K9)</f>
        <v>5</v>
      </c>
      <c r="AQ8" s="152">
        <f>IF(HINDI!L9="","",HINDI!L9)</f>
        <v>4</v>
      </c>
      <c r="AR8" s="153">
        <f t="shared" si="19"/>
        <v>75</v>
      </c>
      <c r="AS8" s="153" t="str">
        <f t="shared" si="20"/>
        <v>B1</v>
      </c>
      <c r="AT8" s="154">
        <f t="shared" si="21"/>
        <v>143</v>
      </c>
      <c r="AU8" s="153" t="str">
        <f t="shared" si="22"/>
        <v>B1</v>
      </c>
      <c r="AV8" s="155">
        <f>IF(MATHS!E9="","",MATHS!E9)</f>
        <v>7</v>
      </c>
      <c r="AW8" s="154">
        <f t="shared" si="23"/>
        <v>7</v>
      </c>
      <c r="AX8" s="155">
        <f>IF(MATHS!F9="","",MATHS!F9)</f>
        <v>47</v>
      </c>
      <c r="AY8" s="154">
        <f t="shared" si="24"/>
        <v>47</v>
      </c>
      <c r="AZ8" s="155">
        <f>IF(MATHS!G9="","",MATHS!G9)</f>
        <v>5</v>
      </c>
      <c r="BA8" s="155">
        <f>IF(MATHS!H9="","",MATHS!H9)</f>
        <v>5</v>
      </c>
      <c r="BB8" s="154">
        <f t="shared" si="25"/>
        <v>64</v>
      </c>
      <c r="BC8" s="154" t="str">
        <f t="shared" si="26"/>
        <v>B2</v>
      </c>
      <c r="BD8" s="155">
        <f>IF(MATHS!I9="","",MATHS!I9)</f>
        <v>3</v>
      </c>
      <c r="BE8" s="154">
        <f t="shared" si="27"/>
        <v>3</v>
      </c>
      <c r="BF8" s="155">
        <f>IF(MATHS!J9="","",MATHS!J9)</f>
        <v>29</v>
      </c>
      <c r="BG8" s="154">
        <f t="shared" si="28"/>
        <v>29</v>
      </c>
      <c r="BH8" s="155">
        <f>IF(MATHS!K9="","",MATHS!K9)</f>
        <v>5</v>
      </c>
      <c r="BI8" s="155">
        <f>IF(MATHS!L9="","",MATHS!L9)</f>
        <v>5</v>
      </c>
      <c r="BJ8" s="154">
        <f t="shared" si="29"/>
        <v>42</v>
      </c>
      <c r="BK8" s="154" t="str">
        <f t="shared" si="30"/>
        <v>C2</v>
      </c>
      <c r="BL8" s="154">
        <f t="shared" si="2"/>
        <v>106</v>
      </c>
      <c r="BM8" s="154" t="str">
        <f t="shared" si="31"/>
        <v>C1</v>
      </c>
      <c r="BN8" s="146">
        <f t="shared" si="32"/>
        <v>193</v>
      </c>
      <c r="BO8" s="146">
        <f t="shared" si="33"/>
        <v>131</v>
      </c>
      <c r="BP8" s="146">
        <f t="shared" ref="BP8:BP51" si="44">IF(BN8="","",ROUND(BN8/3,0))</f>
        <v>64</v>
      </c>
      <c r="BQ8" s="146" t="str">
        <f t="shared" ref="BQ8:BQ51" si="45">IF(BP8="","",IF(BP8&lt;33,"E",IF(AND(BP8&gt;=33,BP8&lt;41),"D",IF(AND(BP8&gt;=41,BP8&lt;51),"C2",IF(AND(BP8&gt;=51,BP8&lt;61),"C1",IF(AND(BP8&gt;=61,BP8&lt;71),"B2",IF(AND(BP8&gt;=71,BP8&lt;81),"B1",IF(AND(BP8&gt;=81,BP8&lt;91),"A2",IF(AND(BP8&gt;=91,BP8&lt;=100),"A1")))))))))</f>
        <v>B2</v>
      </c>
      <c r="BR8" s="146">
        <f t="shared" ref="BR8:BR51" si="46">IF(BO8="","",ROUND(BO8/3,0))</f>
        <v>44</v>
      </c>
      <c r="BS8" s="146" t="str">
        <f t="shared" ref="BS8:BS51" si="47">IF(BR8="","",IF(BR8&lt;33,"E",IF(AND(BR8&gt;=33,BR8&lt;41),"D",IF(AND(BR8&gt;=41,BR8&lt;51),"C2",IF(AND(BR8&gt;=51,BR8&lt;61),"C1",IF(AND(BR8&gt;=61,BR8&lt;71),"B2",IF(AND(BR8&gt;=71,BR8&lt;81),"B1",IF(AND(BR8&gt;=81,BR8&lt;91),"A2",IF(AND(BR8&gt;=91,BR8&lt;=100),"A1")))))))))</f>
        <v>C2</v>
      </c>
      <c r="BT8" s="146">
        <f t="shared" si="36"/>
        <v>324</v>
      </c>
      <c r="BU8" s="166" t="str">
        <f t="shared" ref="BU8:BU51" si="48">IF(OR(BT8="",BY8&lt;&gt;"",BZ8&lt;&gt;""),"",ROUNDUP((BT8*100/$BT$6),2))</f>
        <v/>
      </c>
      <c r="BV8" s="149" t="str">
        <f t="shared" ref="BV8:BV51" si="49">IF(OR(BT8="",BY8&lt;&gt;"",BZ8&lt;&gt;""),"",IF((BT8/6)&lt;33,"E",IF(AND((BT8/6)&gt;=33,(BT8/6)&lt;41),"D",IF(AND((BT8/6)&gt;=41,(BT8/6)&lt;51),"C2",IF(AND((BT8/6)&gt;=51,(BT8/6)&lt;61),"C1",IF(AND((BT8/6)&gt;=61,(BT8/6)&lt;71),"B2",IF(AND((BT8/6)&gt;=71,(BT8/6)&lt;81),"B1",IF(AND((BT8/6)&gt;=81,(BT8/6)&lt;91),"A2",IF(AND((BT8/6)&gt;=91,(BT8/6)&lt;=100),"A1")))))))))</f>
        <v/>
      </c>
      <c r="BW8" s="164" t="str">
        <f t="shared" si="37"/>
        <v/>
      </c>
      <c r="BX8" s="164" t="str">
        <f>IF(BV8="","",IF(OR(BQ8="E",BS8="E"),"",IF(DASHBOARD!$B$8=1,"II",IF(DASHBOARD!$B$8=2,"III",""))))</f>
        <v/>
      </c>
      <c r="BY8" s="70" t="str">
        <f t="shared" ref="BY8:BY51" si="50">IF(C8="TC","",CA8&amp;CB8&amp;CC8)</f>
        <v/>
      </c>
      <c r="BZ8" s="70" t="str">
        <f t="shared" ref="BZ8:BZ51" si="51">IF(C8="TC","",CD8&amp;CE8&amp;CF8)</f>
        <v>ENGLISH,</v>
      </c>
      <c r="CA8" s="138" t="str">
        <f t="shared" si="38"/>
        <v/>
      </c>
      <c r="CB8" s="138" t="str">
        <f t="shared" si="39"/>
        <v/>
      </c>
      <c r="CC8" s="138" t="str">
        <f t="shared" si="40"/>
        <v/>
      </c>
      <c r="CD8" s="138" t="str">
        <f t="shared" si="41"/>
        <v>ENGLISH,</v>
      </c>
      <c r="CE8" s="138" t="str">
        <f t="shared" si="42"/>
        <v/>
      </c>
      <c r="CF8" s="138" t="str">
        <f t="shared" si="43"/>
        <v/>
      </c>
      <c r="CG8" s="150"/>
      <c r="CH8" s="138" t="str">
        <f>IF(BU8="","",IF(BU8&gt;='GREEN SHEET'!$E$57,'GREEN SHEET'!$F$57,IF(BU8&gt;='GREEN SHEET'!$E$58,'GREEN SHEET'!$F$58,IF(BU8&gt;='GREEN SHEET'!$E$59,'GREEN SHEET'!$F$59,IF(BU8&gt;='GREEN SHEET'!$E$60,'GREEN SHEET'!$F$60,"")))))</f>
        <v/>
      </c>
      <c r="CI8" s="128"/>
    </row>
    <row r="9" spans="1:87" ht="16.8" x14ac:dyDescent="0.3">
      <c r="A9" s="36"/>
      <c r="B9" s="249">
        <f>IF(DATA!B7="","",DATA!B7)</f>
        <v>3</v>
      </c>
      <c r="C9" s="249">
        <f>IF(DATA!C7="","",DATA!C7)</f>
        <v>103</v>
      </c>
      <c r="D9" s="249">
        <f>IF(DATA!D7="","",DATA!D7)</f>
        <v>1251</v>
      </c>
      <c r="E9" s="150" t="str">
        <f>IF(DATA!E7="","",DATA!E7)</f>
        <v>ASHISH BALAI</v>
      </c>
      <c r="F9" s="150" t="str">
        <f>IF(DATA!F7="","",DATA!F7)</f>
        <v>DHARMI LAL BUNKAR</v>
      </c>
      <c r="G9" s="150" t="str">
        <f>IF(DATA!G7="","",DATA!G7)</f>
        <v>NIRMLA BUNKAR</v>
      </c>
      <c r="H9" s="157">
        <f>IF(DATA!H7="","",DATA!H7)</f>
        <v>41000</v>
      </c>
      <c r="I9" s="249" t="str">
        <f>IF(DATA!I7="","",DATA!I7)</f>
        <v>BOY</v>
      </c>
      <c r="J9" s="249" t="str">
        <f>IF(DATA!J7="","",DATA!J7)</f>
        <v>SC</v>
      </c>
      <c r="K9" s="150" t="str">
        <f>IF(DATA!K7="","",DATA!K7)</f>
        <v/>
      </c>
      <c r="L9" s="142">
        <f>IF(ENGLISH!E10="","",ENGLISH!E10)</f>
        <v>6</v>
      </c>
      <c r="M9" s="143">
        <f t="shared" si="3"/>
        <v>6</v>
      </c>
      <c r="N9" s="142">
        <f>IF(ENGLISH!F10="","",ENGLISH!F10)</f>
        <v>65</v>
      </c>
      <c r="O9" s="143">
        <f t="shared" si="4"/>
        <v>65</v>
      </c>
      <c r="P9" s="142">
        <f>IF(ENGLISH!G10="","",ENGLISH!G10)</f>
        <v>5</v>
      </c>
      <c r="Q9" s="142">
        <f>IF(ENGLISH!H10="","",ENGLISH!H10)</f>
        <v>5</v>
      </c>
      <c r="R9" s="143">
        <f t="shared" si="5"/>
        <v>81</v>
      </c>
      <c r="S9" s="143" t="str">
        <f t="shared" si="6"/>
        <v>A2</v>
      </c>
      <c r="T9" s="142">
        <f>IF(ENGLISH!I10="","",ENGLISH!I10)</f>
        <v>2</v>
      </c>
      <c r="U9" s="143">
        <f t="shared" si="7"/>
        <v>2</v>
      </c>
      <c r="V9" s="142">
        <f>IF(ENGLISH!J10="","",ENGLISH!J10)</f>
        <v>60</v>
      </c>
      <c r="W9" s="143">
        <f t="shared" si="8"/>
        <v>60</v>
      </c>
      <c r="X9" s="142">
        <f>IF(ENGLISH!K10="","",ENGLISH!K10)</f>
        <v>5</v>
      </c>
      <c r="Y9" s="142">
        <f>IF(ENGLISH!L10="","",ENGLISH!L10)</f>
        <v>5</v>
      </c>
      <c r="Z9" s="143">
        <f t="shared" si="9"/>
        <v>72</v>
      </c>
      <c r="AA9" s="143" t="str">
        <f t="shared" si="10"/>
        <v>B1</v>
      </c>
      <c r="AB9" s="144">
        <f t="shared" si="11"/>
        <v>153</v>
      </c>
      <c r="AC9" s="143" t="str">
        <f t="shared" si="12"/>
        <v>B1</v>
      </c>
      <c r="AD9" s="152">
        <f>IF(HINDI!E10="","",HINDI!E10)</f>
        <v>8</v>
      </c>
      <c r="AE9" s="153">
        <f t="shared" si="13"/>
        <v>8</v>
      </c>
      <c r="AF9" s="152">
        <f>IF(HINDI!F10="","",HINDI!F10)</f>
        <v>65</v>
      </c>
      <c r="AG9" s="153">
        <f t="shared" si="14"/>
        <v>65</v>
      </c>
      <c r="AH9" s="152">
        <f>IF(HINDI!G10="","",HINDI!G10)</f>
        <v>5</v>
      </c>
      <c r="AI9" s="152">
        <f>IF(HINDI!H10="","",HINDI!H10)</f>
        <v>3</v>
      </c>
      <c r="AJ9" s="153">
        <f t="shared" si="15"/>
        <v>81</v>
      </c>
      <c r="AK9" s="153" t="str">
        <f t="shared" si="16"/>
        <v>A2</v>
      </c>
      <c r="AL9" s="152">
        <f>IF(HINDI!I10="","",HINDI!I10)</f>
        <v>6</v>
      </c>
      <c r="AM9" s="153">
        <f t="shared" si="17"/>
        <v>6</v>
      </c>
      <c r="AN9" s="152">
        <f>IF(HINDI!J10="","",HINDI!J10)</f>
        <v>25</v>
      </c>
      <c r="AO9" s="153">
        <f t="shared" si="18"/>
        <v>25</v>
      </c>
      <c r="AP9" s="152">
        <f>IF(HINDI!K10="","",HINDI!K10)</f>
        <v>5</v>
      </c>
      <c r="AQ9" s="152">
        <f>IF(HINDI!L10="","",HINDI!L10)</f>
        <v>4</v>
      </c>
      <c r="AR9" s="153">
        <f t="shared" si="19"/>
        <v>40</v>
      </c>
      <c r="AS9" s="153" t="str">
        <f t="shared" si="20"/>
        <v>D</v>
      </c>
      <c r="AT9" s="154">
        <f t="shared" si="21"/>
        <v>121</v>
      </c>
      <c r="AU9" s="153" t="str">
        <f t="shared" si="22"/>
        <v>C1</v>
      </c>
      <c r="AV9" s="155">
        <f>IF(MATHS!E10="","",MATHS!E10)</f>
        <v>5</v>
      </c>
      <c r="AW9" s="154">
        <f t="shared" si="23"/>
        <v>5</v>
      </c>
      <c r="AX9" s="155">
        <f>IF(MATHS!F10="","",MATHS!F10)</f>
        <v>50</v>
      </c>
      <c r="AY9" s="154">
        <f t="shared" si="24"/>
        <v>50</v>
      </c>
      <c r="AZ9" s="155">
        <f>IF(MATHS!G10="","",MATHS!G10)</f>
        <v>5</v>
      </c>
      <c r="BA9" s="155">
        <f>IF(MATHS!H10="","",MATHS!H10)</f>
        <v>5</v>
      </c>
      <c r="BB9" s="154">
        <f t="shared" si="25"/>
        <v>65</v>
      </c>
      <c r="BC9" s="154" t="str">
        <f t="shared" si="26"/>
        <v>B2</v>
      </c>
      <c r="BD9" s="155">
        <f>IF(MATHS!I10="","",MATHS!I10)</f>
        <v>1</v>
      </c>
      <c r="BE9" s="154">
        <f t="shared" si="27"/>
        <v>1</v>
      </c>
      <c r="BF9" s="155">
        <f>IF(MATHS!J10="","",MATHS!J10)</f>
        <v>35</v>
      </c>
      <c r="BG9" s="154">
        <f t="shared" si="28"/>
        <v>35</v>
      </c>
      <c r="BH9" s="155">
        <f>IF(MATHS!K10="","",MATHS!K10)</f>
        <v>5</v>
      </c>
      <c r="BI9" s="155">
        <f>IF(MATHS!L10="","",MATHS!L10)</f>
        <v>5</v>
      </c>
      <c r="BJ9" s="154">
        <f t="shared" si="29"/>
        <v>46</v>
      </c>
      <c r="BK9" s="154" t="str">
        <f t="shared" si="30"/>
        <v>C2</v>
      </c>
      <c r="BL9" s="154">
        <f t="shared" si="2"/>
        <v>111</v>
      </c>
      <c r="BM9" s="154" t="str">
        <f t="shared" si="31"/>
        <v>C1</v>
      </c>
      <c r="BN9" s="146">
        <f t="shared" si="32"/>
        <v>227</v>
      </c>
      <c r="BO9" s="146">
        <f t="shared" si="33"/>
        <v>158</v>
      </c>
      <c r="BP9" s="146">
        <f t="shared" si="44"/>
        <v>76</v>
      </c>
      <c r="BQ9" s="146" t="str">
        <f t="shared" si="45"/>
        <v>B1</v>
      </c>
      <c r="BR9" s="146">
        <f t="shared" si="46"/>
        <v>53</v>
      </c>
      <c r="BS9" s="146" t="str">
        <f t="shared" si="47"/>
        <v>C1</v>
      </c>
      <c r="BT9" s="146">
        <f t="shared" si="36"/>
        <v>385</v>
      </c>
      <c r="BU9" s="166">
        <f t="shared" si="48"/>
        <v>64.17</v>
      </c>
      <c r="BV9" s="149" t="str">
        <f t="shared" si="49"/>
        <v>B2</v>
      </c>
      <c r="BW9" s="164">
        <f t="shared" si="37"/>
        <v>1.9999999999999964</v>
      </c>
      <c r="BX9" s="164" t="str">
        <f>IF(BV9="","",IF(OR(BQ9="E",BS9="E"),"",IF(DASHBOARD!$B$8=1,"II",IF(DASHBOARD!$B$8=2,"III",""))))</f>
        <v>II</v>
      </c>
      <c r="BY9" s="70" t="str">
        <f t="shared" si="50"/>
        <v/>
      </c>
      <c r="BZ9" s="70" t="str">
        <f t="shared" si="51"/>
        <v/>
      </c>
      <c r="CA9" s="138" t="str">
        <f t="shared" si="38"/>
        <v/>
      </c>
      <c r="CB9" s="138" t="str">
        <f t="shared" si="39"/>
        <v/>
      </c>
      <c r="CC9" s="138" t="str">
        <f t="shared" si="40"/>
        <v/>
      </c>
      <c r="CD9" s="138" t="str">
        <f t="shared" si="41"/>
        <v/>
      </c>
      <c r="CE9" s="138" t="str">
        <f t="shared" si="42"/>
        <v/>
      </c>
      <c r="CF9" s="138" t="str">
        <f t="shared" si="43"/>
        <v/>
      </c>
      <c r="CG9" s="150"/>
      <c r="CH9" s="138" t="str">
        <f>IF(BU9="","",IF(BU9&gt;='GREEN SHEET'!$E$57,'GREEN SHEET'!$F$57,IF(BU9&gt;='GREEN SHEET'!$E$58,'GREEN SHEET'!$F$58,IF(BU9&gt;='GREEN SHEET'!$E$59,'GREEN SHEET'!$F$59,IF(BU9&gt;='GREEN SHEET'!$E$60,'GREEN SHEET'!$F$60,"")))))</f>
        <v>Well Done ! You can do better.</v>
      </c>
      <c r="CI9" s="128"/>
    </row>
    <row r="10" spans="1:87" ht="16.8" x14ac:dyDescent="0.3">
      <c r="A10" s="36"/>
      <c r="B10" s="249">
        <f>IF(DATA!B8="","",DATA!B8)</f>
        <v>4</v>
      </c>
      <c r="C10" s="249">
        <f>IF(DATA!C8="","",DATA!C8)</f>
        <v>104</v>
      </c>
      <c r="D10" s="249">
        <f>IF(DATA!D8="","",DATA!D8)</f>
        <v>1212</v>
      </c>
      <c r="E10" s="150" t="str">
        <f>IF(DATA!E8="","",DATA!E8)</f>
        <v>ASHISH BALAI</v>
      </c>
      <c r="F10" s="150" t="str">
        <f>IF(DATA!F8="","",DATA!F8)</f>
        <v>DHARMI LAL BUNKAR</v>
      </c>
      <c r="G10" s="150" t="str">
        <f>IF(DATA!G8="","",DATA!G8)</f>
        <v>NIRMLA BUNKAR</v>
      </c>
      <c r="H10" s="157">
        <f>IF(DATA!H8="","",DATA!H8)</f>
        <v>41000</v>
      </c>
      <c r="I10" s="249" t="str">
        <f>IF(DATA!I8="","",DATA!I8)</f>
        <v>BOY</v>
      </c>
      <c r="J10" s="249" t="str">
        <f>IF(DATA!J8="","",DATA!J8)</f>
        <v>SC</v>
      </c>
      <c r="K10" s="150" t="str">
        <f>IF(DATA!K8="","",DATA!K8)</f>
        <v/>
      </c>
      <c r="L10" s="142">
        <f>IF(ENGLISH!E11="","",ENGLISH!E11)</f>
        <v>1</v>
      </c>
      <c r="M10" s="143">
        <f t="shared" si="3"/>
        <v>1</v>
      </c>
      <c r="N10" s="142">
        <f>IF(ENGLISH!F11="","",ENGLISH!F11)</f>
        <v>36</v>
      </c>
      <c r="O10" s="143">
        <f t="shared" si="4"/>
        <v>36</v>
      </c>
      <c r="P10" s="142">
        <f>IF(ENGLISH!G11="","",ENGLISH!G11)</f>
        <v>5</v>
      </c>
      <c r="Q10" s="142">
        <f>IF(ENGLISH!H11="","",ENGLISH!H11)</f>
        <v>5</v>
      </c>
      <c r="R10" s="143">
        <f t="shared" si="5"/>
        <v>47</v>
      </c>
      <c r="S10" s="143" t="str">
        <f t="shared" si="6"/>
        <v>C2</v>
      </c>
      <c r="T10" s="142">
        <f>IF(ENGLISH!I11="","",ENGLISH!I11)</f>
        <v>9</v>
      </c>
      <c r="U10" s="143">
        <f t="shared" si="7"/>
        <v>9</v>
      </c>
      <c r="V10" s="142">
        <f>IF(ENGLISH!J11="","",ENGLISH!J11)</f>
        <v>60</v>
      </c>
      <c r="W10" s="143">
        <f t="shared" si="8"/>
        <v>60</v>
      </c>
      <c r="X10" s="142">
        <f>IF(ENGLISH!K11="","",ENGLISH!K11)</f>
        <v>5</v>
      </c>
      <c r="Y10" s="142">
        <f>IF(ENGLISH!L11="","",ENGLISH!L11)</f>
        <v>5</v>
      </c>
      <c r="Z10" s="143">
        <f t="shared" si="9"/>
        <v>79</v>
      </c>
      <c r="AA10" s="143" t="str">
        <f t="shared" si="10"/>
        <v>B1</v>
      </c>
      <c r="AB10" s="144">
        <f t="shared" si="11"/>
        <v>126</v>
      </c>
      <c r="AC10" s="143" t="str">
        <f t="shared" si="12"/>
        <v>B2</v>
      </c>
      <c r="AD10" s="152">
        <f>IF(HINDI!E11="","",HINDI!E11)</f>
        <v>2</v>
      </c>
      <c r="AE10" s="153">
        <f t="shared" si="13"/>
        <v>2</v>
      </c>
      <c r="AF10" s="152">
        <f>IF(HINDI!F11="","",HINDI!F11)</f>
        <v>36</v>
      </c>
      <c r="AG10" s="153">
        <f t="shared" si="14"/>
        <v>36</v>
      </c>
      <c r="AH10" s="152">
        <f>IF(HINDI!G11="","",HINDI!G11)</f>
        <v>5</v>
      </c>
      <c r="AI10" s="152">
        <f>IF(HINDI!H11="","",HINDI!H11)</f>
        <v>5</v>
      </c>
      <c r="AJ10" s="153">
        <f t="shared" si="15"/>
        <v>48</v>
      </c>
      <c r="AK10" s="153" t="str">
        <f t="shared" si="16"/>
        <v>C2</v>
      </c>
      <c r="AL10" s="152">
        <f>IF(HINDI!I11="","",HINDI!I11)</f>
        <v>9</v>
      </c>
      <c r="AM10" s="153">
        <f t="shared" si="17"/>
        <v>9</v>
      </c>
      <c r="AN10" s="152">
        <f>IF(HINDI!J11="","",HINDI!J11)</f>
        <v>60</v>
      </c>
      <c r="AO10" s="153">
        <f t="shared" si="18"/>
        <v>60</v>
      </c>
      <c r="AP10" s="152">
        <f>IF(HINDI!K11="","",HINDI!K11)</f>
        <v>5</v>
      </c>
      <c r="AQ10" s="152">
        <f>IF(HINDI!L11="","",HINDI!L11)</f>
        <v>5</v>
      </c>
      <c r="AR10" s="153">
        <f t="shared" si="19"/>
        <v>79</v>
      </c>
      <c r="AS10" s="153" t="str">
        <f t="shared" si="20"/>
        <v>B1</v>
      </c>
      <c r="AT10" s="154">
        <f t="shared" si="21"/>
        <v>127</v>
      </c>
      <c r="AU10" s="153" t="str">
        <f t="shared" si="22"/>
        <v>B2</v>
      </c>
      <c r="AV10" s="155">
        <f>IF(MATHS!E11="","",MATHS!E11)</f>
        <v>3</v>
      </c>
      <c r="AW10" s="154">
        <f t="shared" si="23"/>
        <v>3</v>
      </c>
      <c r="AX10" s="155">
        <f>IF(MATHS!F11="","",MATHS!F11)</f>
        <v>36</v>
      </c>
      <c r="AY10" s="154">
        <f t="shared" si="24"/>
        <v>36</v>
      </c>
      <c r="AZ10" s="155">
        <f>IF(MATHS!G11="","",MATHS!G11)</f>
        <v>5</v>
      </c>
      <c r="BA10" s="155">
        <f>IF(MATHS!H11="","",MATHS!H11)</f>
        <v>5</v>
      </c>
      <c r="BB10" s="154">
        <f t="shared" si="25"/>
        <v>49</v>
      </c>
      <c r="BC10" s="154" t="str">
        <f t="shared" si="26"/>
        <v>C2</v>
      </c>
      <c r="BD10" s="155">
        <f>IF(MATHS!I11="","",MATHS!I11)</f>
        <v>9</v>
      </c>
      <c r="BE10" s="154">
        <f t="shared" si="27"/>
        <v>9</v>
      </c>
      <c r="BF10" s="155">
        <f>IF(MATHS!J11="","",MATHS!J11)</f>
        <v>60</v>
      </c>
      <c r="BG10" s="154">
        <f t="shared" si="28"/>
        <v>60</v>
      </c>
      <c r="BH10" s="155">
        <f>IF(MATHS!K11="","",MATHS!K11)</f>
        <v>5</v>
      </c>
      <c r="BI10" s="155">
        <f>IF(MATHS!L11="","",MATHS!L11)</f>
        <v>5</v>
      </c>
      <c r="BJ10" s="154">
        <f t="shared" si="29"/>
        <v>79</v>
      </c>
      <c r="BK10" s="154" t="str">
        <f t="shared" si="30"/>
        <v>B1</v>
      </c>
      <c r="BL10" s="154">
        <f t="shared" si="2"/>
        <v>128</v>
      </c>
      <c r="BM10" s="154" t="str">
        <f t="shared" si="31"/>
        <v>B2</v>
      </c>
      <c r="BN10" s="146">
        <f t="shared" si="32"/>
        <v>144</v>
      </c>
      <c r="BO10" s="146">
        <f t="shared" si="33"/>
        <v>237</v>
      </c>
      <c r="BP10" s="146">
        <f t="shared" si="44"/>
        <v>48</v>
      </c>
      <c r="BQ10" s="146" t="str">
        <f t="shared" si="45"/>
        <v>C2</v>
      </c>
      <c r="BR10" s="146">
        <f t="shared" si="46"/>
        <v>79</v>
      </c>
      <c r="BS10" s="146" t="str">
        <f t="shared" si="47"/>
        <v>B1</v>
      </c>
      <c r="BT10" s="146">
        <f t="shared" si="36"/>
        <v>381</v>
      </c>
      <c r="BU10" s="166">
        <f t="shared" si="48"/>
        <v>63.5</v>
      </c>
      <c r="BV10" s="149" t="str">
        <f t="shared" si="49"/>
        <v>B2</v>
      </c>
      <c r="BW10" s="164">
        <f t="shared" si="37"/>
        <v>2.9999999999999964</v>
      </c>
      <c r="BX10" s="164" t="str">
        <f>IF(BV10="","",IF(OR(BQ10="E",BS10="E"),"",IF(DASHBOARD!$B$8=1,"II",IF(DASHBOARD!$B$8=2,"III",""))))</f>
        <v>II</v>
      </c>
      <c r="BY10" s="70" t="str">
        <f t="shared" si="50"/>
        <v/>
      </c>
      <c r="BZ10" s="70" t="str">
        <f t="shared" si="51"/>
        <v/>
      </c>
      <c r="CA10" s="138" t="str">
        <f t="shared" si="38"/>
        <v/>
      </c>
      <c r="CB10" s="138" t="str">
        <f t="shared" si="39"/>
        <v/>
      </c>
      <c r="CC10" s="138" t="str">
        <f t="shared" si="40"/>
        <v/>
      </c>
      <c r="CD10" s="138" t="str">
        <f t="shared" si="41"/>
        <v/>
      </c>
      <c r="CE10" s="138" t="str">
        <f t="shared" si="42"/>
        <v/>
      </c>
      <c r="CF10" s="138" t="str">
        <f t="shared" si="43"/>
        <v/>
      </c>
      <c r="CG10" s="150"/>
      <c r="CH10" s="138" t="str">
        <f>IF(BU10="","",IF(BU10&gt;='GREEN SHEET'!$E$57,'GREEN SHEET'!$F$57,IF(BU10&gt;='GREEN SHEET'!$E$58,'GREEN SHEET'!$F$58,IF(BU10&gt;='GREEN SHEET'!$E$59,'GREEN SHEET'!$F$59,IF(BU10&gt;='GREEN SHEET'!$E$60,'GREEN SHEET'!$F$60,"")))))</f>
        <v>Well Done ! You can do better.</v>
      </c>
      <c r="CI10" s="128"/>
    </row>
    <row r="11" spans="1:87" ht="16.8" x14ac:dyDescent="0.3">
      <c r="A11" s="36"/>
      <c r="B11" s="249">
        <f>IF(DATA!B9="","",DATA!B9)</f>
        <v>5</v>
      </c>
      <c r="C11" s="249" t="str">
        <f>IF(DATA!C9="","",DATA!C9)</f>
        <v/>
      </c>
      <c r="D11" s="249" t="str">
        <f>IF(DATA!D9="","",DATA!D9)</f>
        <v/>
      </c>
      <c r="E11" s="150" t="str">
        <f>IF(DATA!E9="","",DATA!E9)</f>
        <v/>
      </c>
      <c r="F11" s="150" t="str">
        <f>IF(DATA!F9="","",DATA!F9)</f>
        <v/>
      </c>
      <c r="G11" s="150" t="str">
        <f>IF(DATA!G9="","",DATA!G9)</f>
        <v/>
      </c>
      <c r="H11" s="157" t="str">
        <f>IF(DATA!H9="","",DATA!H9)</f>
        <v/>
      </c>
      <c r="I11" s="249" t="str">
        <f>IF(DATA!I9="","",DATA!I9)</f>
        <v/>
      </c>
      <c r="J11" s="249" t="str">
        <f>IF(DATA!J9="","",DATA!J9)</f>
        <v/>
      </c>
      <c r="K11" s="150" t="str">
        <f>IF(DATA!K9="","",DATA!K9)</f>
        <v/>
      </c>
      <c r="L11" s="142" t="str">
        <f>IF(ENGLISH!E12="","",ENGLISH!E12)</f>
        <v/>
      </c>
      <c r="M11" s="143" t="str">
        <f t="shared" si="3"/>
        <v/>
      </c>
      <c r="N11" s="142" t="str">
        <f>IF(ENGLISH!F12="","",ENGLISH!F12)</f>
        <v/>
      </c>
      <c r="O11" s="143" t="str">
        <f t="shared" si="4"/>
        <v/>
      </c>
      <c r="P11" s="142" t="str">
        <f>IF(ENGLISH!G12="","",ENGLISH!G12)</f>
        <v/>
      </c>
      <c r="Q11" s="142" t="str">
        <f>IF(ENGLISH!H12="","",ENGLISH!H12)</f>
        <v/>
      </c>
      <c r="R11" s="143" t="str">
        <f t="shared" si="5"/>
        <v/>
      </c>
      <c r="S11" s="143" t="str">
        <f t="shared" si="6"/>
        <v/>
      </c>
      <c r="T11" s="142" t="str">
        <f>IF(ENGLISH!I12="","",ENGLISH!I12)</f>
        <v/>
      </c>
      <c r="U11" s="143" t="str">
        <f t="shared" si="7"/>
        <v/>
      </c>
      <c r="V11" s="142" t="str">
        <f>IF(ENGLISH!J12="","",ENGLISH!J12)</f>
        <v/>
      </c>
      <c r="W11" s="143" t="str">
        <f t="shared" si="8"/>
        <v/>
      </c>
      <c r="X11" s="142" t="str">
        <f>IF(ENGLISH!K12="","",ENGLISH!K12)</f>
        <v/>
      </c>
      <c r="Y11" s="142" t="str">
        <f>IF(ENGLISH!L12="","",ENGLISH!L12)</f>
        <v/>
      </c>
      <c r="Z11" s="143" t="str">
        <f t="shared" si="9"/>
        <v/>
      </c>
      <c r="AA11" s="143" t="str">
        <f t="shared" si="10"/>
        <v/>
      </c>
      <c r="AB11" s="144" t="str">
        <f t="shared" si="11"/>
        <v/>
      </c>
      <c r="AC11" s="143" t="str">
        <f t="shared" si="12"/>
        <v/>
      </c>
      <c r="AD11" s="152" t="str">
        <f>IF(HINDI!E12="","",HINDI!E12)</f>
        <v/>
      </c>
      <c r="AE11" s="153" t="str">
        <f t="shared" si="13"/>
        <v/>
      </c>
      <c r="AF11" s="152" t="str">
        <f>IF(HINDI!F12="","",HINDI!F12)</f>
        <v/>
      </c>
      <c r="AG11" s="153" t="str">
        <f t="shared" si="14"/>
        <v/>
      </c>
      <c r="AH11" s="152" t="str">
        <f>IF(HINDI!G12="","",HINDI!G12)</f>
        <v/>
      </c>
      <c r="AI11" s="152" t="str">
        <f>IF(HINDI!H12="","",HINDI!H12)</f>
        <v/>
      </c>
      <c r="AJ11" s="153" t="str">
        <f t="shared" si="15"/>
        <v/>
      </c>
      <c r="AK11" s="153" t="str">
        <f t="shared" si="16"/>
        <v/>
      </c>
      <c r="AL11" s="152" t="str">
        <f>IF(HINDI!I12="","",HINDI!I12)</f>
        <v/>
      </c>
      <c r="AM11" s="153" t="str">
        <f t="shared" si="17"/>
        <v/>
      </c>
      <c r="AN11" s="152" t="str">
        <f>IF(HINDI!J12="","",HINDI!J12)</f>
        <v/>
      </c>
      <c r="AO11" s="153" t="str">
        <f t="shared" si="18"/>
        <v/>
      </c>
      <c r="AP11" s="152" t="str">
        <f>IF(HINDI!K12="","",HINDI!K12)</f>
        <v/>
      </c>
      <c r="AQ11" s="152" t="str">
        <f>IF(HINDI!L12="","",HINDI!L12)</f>
        <v/>
      </c>
      <c r="AR11" s="153" t="str">
        <f t="shared" si="19"/>
        <v/>
      </c>
      <c r="AS11" s="153" t="str">
        <f t="shared" si="20"/>
        <v/>
      </c>
      <c r="AT11" s="154" t="str">
        <f t="shared" si="21"/>
        <v/>
      </c>
      <c r="AU11" s="153" t="str">
        <f t="shared" si="22"/>
        <v/>
      </c>
      <c r="AV11" s="155" t="str">
        <f>IF(MATHS!E12="","",MATHS!E12)</f>
        <v/>
      </c>
      <c r="AW11" s="154" t="str">
        <f t="shared" si="23"/>
        <v/>
      </c>
      <c r="AX11" s="155" t="str">
        <f>IF(MATHS!F12="","",MATHS!F12)</f>
        <v/>
      </c>
      <c r="AY11" s="154" t="str">
        <f t="shared" si="24"/>
        <v/>
      </c>
      <c r="AZ11" s="155" t="str">
        <f>IF(MATHS!G12="","",MATHS!G12)</f>
        <v/>
      </c>
      <c r="BA11" s="155" t="str">
        <f>IF(MATHS!H12="","",MATHS!H12)</f>
        <v/>
      </c>
      <c r="BB11" s="154" t="str">
        <f t="shared" si="25"/>
        <v/>
      </c>
      <c r="BC11" s="154" t="str">
        <f t="shared" si="26"/>
        <v/>
      </c>
      <c r="BD11" s="155" t="str">
        <f>IF(MATHS!I12="","",MATHS!I12)</f>
        <v/>
      </c>
      <c r="BE11" s="154" t="str">
        <f t="shared" si="27"/>
        <v/>
      </c>
      <c r="BF11" s="155" t="str">
        <f>IF(MATHS!J12="","",MATHS!J12)</f>
        <v/>
      </c>
      <c r="BG11" s="154" t="str">
        <f t="shared" si="28"/>
        <v/>
      </c>
      <c r="BH11" s="155" t="str">
        <f>IF(MATHS!K12="","",MATHS!K12)</f>
        <v/>
      </c>
      <c r="BI11" s="155" t="str">
        <f>IF(MATHS!L12="","",MATHS!L12)</f>
        <v/>
      </c>
      <c r="BJ11" s="154" t="str">
        <f t="shared" si="29"/>
        <v/>
      </c>
      <c r="BK11" s="154" t="str">
        <f t="shared" si="30"/>
        <v/>
      </c>
      <c r="BL11" s="154" t="str">
        <f t="shared" si="2"/>
        <v/>
      </c>
      <c r="BM11" s="154" t="str">
        <f t="shared" si="31"/>
        <v/>
      </c>
      <c r="BN11" s="146" t="str">
        <f t="shared" si="32"/>
        <v/>
      </c>
      <c r="BO11" s="146" t="str">
        <f t="shared" si="33"/>
        <v/>
      </c>
      <c r="BP11" s="146" t="str">
        <f t="shared" si="44"/>
        <v/>
      </c>
      <c r="BQ11" s="146" t="str">
        <f t="shared" si="45"/>
        <v/>
      </c>
      <c r="BR11" s="146" t="str">
        <f t="shared" si="46"/>
        <v/>
      </c>
      <c r="BS11" s="146" t="str">
        <f t="shared" si="47"/>
        <v/>
      </c>
      <c r="BT11" s="146" t="str">
        <f t="shared" si="36"/>
        <v/>
      </c>
      <c r="BU11" s="166" t="str">
        <f t="shared" si="48"/>
        <v/>
      </c>
      <c r="BV11" s="149" t="str">
        <f t="shared" si="49"/>
        <v/>
      </c>
      <c r="BW11" s="164" t="str">
        <f t="shared" si="37"/>
        <v/>
      </c>
      <c r="BX11" s="164" t="str">
        <f>IF(BV11="","",IF(OR(BQ11="E",BS11="E"),"",IF(DASHBOARD!$B$8=1,"II",IF(DASHBOARD!$B$8=2,"III",""))))</f>
        <v/>
      </c>
      <c r="BY11" s="70" t="str">
        <f t="shared" si="50"/>
        <v/>
      </c>
      <c r="BZ11" s="70" t="str">
        <f t="shared" si="51"/>
        <v/>
      </c>
      <c r="CA11" s="138" t="str">
        <f t="shared" si="38"/>
        <v/>
      </c>
      <c r="CB11" s="138" t="str">
        <f t="shared" si="39"/>
        <v/>
      </c>
      <c r="CC11" s="138" t="str">
        <f t="shared" si="40"/>
        <v/>
      </c>
      <c r="CD11" s="138" t="str">
        <f t="shared" si="41"/>
        <v/>
      </c>
      <c r="CE11" s="138" t="str">
        <f t="shared" si="42"/>
        <v/>
      </c>
      <c r="CF11" s="138" t="str">
        <f t="shared" si="43"/>
        <v/>
      </c>
      <c r="CG11" s="150"/>
      <c r="CH11" s="138" t="str">
        <f>IF(BU11="","",IF(BU11&gt;='GREEN SHEET'!$E$57,'GREEN SHEET'!$F$57,IF(BU11&gt;='GREEN SHEET'!$E$58,'GREEN SHEET'!$F$58,IF(BU11&gt;='GREEN SHEET'!$E$59,'GREEN SHEET'!$F$59,IF(BU11&gt;='GREEN SHEET'!$E$60,'GREEN SHEET'!$F$60,"")))))</f>
        <v/>
      </c>
      <c r="CI11" s="128"/>
    </row>
    <row r="12" spans="1:87" ht="16.8" x14ac:dyDescent="0.3">
      <c r="A12" s="36"/>
      <c r="B12" s="249">
        <f>IF(DATA!B10="","",DATA!B10)</f>
        <v>6</v>
      </c>
      <c r="C12" s="249" t="str">
        <f>IF(DATA!C10="","",DATA!C10)</f>
        <v/>
      </c>
      <c r="D12" s="249" t="str">
        <f>IF(DATA!D10="","",DATA!D10)</f>
        <v/>
      </c>
      <c r="E12" s="150" t="str">
        <f>IF(DATA!E10="","",DATA!E10)</f>
        <v/>
      </c>
      <c r="F12" s="150" t="str">
        <f>IF(DATA!F10="","",DATA!F10)</f>
        <v/>
      </c>
      <c r="G12" s="150" t="str">
        <f>IF(DATA!G10="","",DATA!G10)</f>
        <v/>
      </c>
      <c r="H12" s="157" t="str">
        <f>IF(DATA!H10="","",DATA!H10)</f>
        <v/>
      </c>
      <c r="I12" s="249" t="str">
        <f>IF(DATA!I10="","",DATA!I10)</f>
        <v/>
      </c>
      <c r="J12" s="249" t="str">
        <f>IF(DATA!J10="","",DATA!J10)</f>
        <v/>
      </c>
      <c r="K12" s="150" t="str">
        <f>IF(DATA!K10="","",DATA!K10)</f>
        <v/>
      </c>
      <c r="L12" s="142" t="str">
        <f>IF(ENGLISH!E13="","",ENGLISH!E13)</f>
        <v/>
      </c>
      <c r="M12" s="143" t="str">
        <f t="shared" si="3"/>
        <v/>
      </c>
      <c r="N12" s="142" t="str">
        <f>IF(ENGLISH!F13="","",ENGLISH!F13)</f>
        <v/>
      </c>
      <c r="O12" s="143" t="str">
        <f t="shared" si="4"/>
        <v/>
      </c>
      <c r="P12" s="142" t="str">
        <f>IF(ENGLISH!G13="","",ENGLISH!G13)</f>
        <v/>
      </c>
      <c r="Q12" s="142" t="str">
        <f>IF(ENGLISH!H13="","",ENGLISH!H13)</f>
        <v/>
      </c>
      <c r="R12" s="143" t="str">
        <f t="shared" si="5"/>
        <v/>
      </c>
      <c r="S12" s="143" t="str">
        <f t="shared" si="6"/>
        <v/>
      </c>
      <c r="T12" s="142" t="str">
        <f>IF(ENGLISH!I13="","",ENGLISH!I13)</f>
        <v/>
      </c>
      <c r="U12" s="143" t="str">
        <f t="shared" si="7"/>
        <v/>
      </c>
      <c r="V12" s="142" t="str">
        <f>IF(ENGLISH!J13="","",ENGLISH!J13)</f>
        <v/>
      </c>
      <c r="W12" s="143" t="str">
        <f t="shared" si="8"/>
        <v/>
      </c>
      <c r="X12" s="142" t="str">
        <f>IF(ENGLISH!K13="","",ENGLISH!K13)</f>
        <v/>
      </c>
      <c r="Y12" s="142" t="str">
        <f>IF(ENGLISH!L13="","",ENGLISH!L13)</f>
        <v/>
      </c>
      <c r="Z12" s="143" t="str">
        <f t="shared" si="9"/>
        <v/>
      </c>
      <c r="AA12" s="143" t="str">
        <f t="shared" si="10"/>
        <v/>
      </c>
      <c r="AB12" s="144" t="str">
        <f t="shared" si="11"/>
        <v/>
      </c>
      <c r="AC12" s="143" t="str">
        <f t="shared" si="12"/>
        <v/>
      </c>
      <c r="AD12" s="152" t="str">
        <f>IF(HINDI!E13="","",HINDI!E13)</f>
        <v/>
      </c>
      <c r="AE12" s="153" t="str">
        <f t="shared" si="13"/>
        <v/>
      </c>
      <c r="AF12" s="152" t="str">
        <f>IF(HINDI!F13="","",HINDI!F13)</f>
        <v/>
      </c>
      <c r="AG12" s="153" t="str">
        <f t="shared" si="14"/>
        <v/>
      </c>
      <c r="AH12" s="152" t="str">
        <f>IF(HINDI!G13="","",HINDI!G13)</f>
        <v/>
      </c>
      <c r="AI12" s="152" t="str">
        <f>IF(HINDI!H13="","",HINDI!H13)</f>
        <v/>
      </c>
      <c r="AJ12" s="153" t="str">
        <f t="shared" si="15"/>
        <v/>
      </c>
      <c r="AK12" s="153" t="str">
        <f t="shared" si="16"/>
        <v/>
      </c>
      <c r="AL12" s="152" t="str">
        <f>IF(HINDI!I13="","",HINDI!I13)</f>
        <v/>
      </c>
      <c r="AM12" s="153" t="str">
        <f t="shared" si="17"/>
        <v/>
      </c>
      <c r="AN12" s="152" t="str">
        <f>IF(HINDI!J13="","",HINDI!J13)</f>
        <v/>
      </c>
      <c r="AO12" s="153" t="str">
        <f t="shared" si="18"/>
        <v/>
      </c>
      <c r="AP12" s="152" t="str">
        <f>IF(HINDI!K13="","",HINDI!K13)</f>
        <v/>
      </c>
      <c r="AQ12" s="152" t="str">
        <f>IF(HINDI!L13="","",HINDI!L13)</f>
        <v/>
      </c>
      <c r="AR12" s="153" t="str">
        <f t="shared" si="19"/>
        <v/>
      </c>
      <c r="AS12" s="153" t="str">
        <f t="shared" si="20"/>
        <v/>
      </c>
      <c r="AT12" s="154" t="str">
        <f t="shared" si="21"/>
        <v/>
      </c>
      <c r="AU12" s="153" t="str">
        <f t="shared" si="22"/>
        <v/>
      </c>
      <c r="AV12" s="155" t="str">
        <f>IF(MATHS!E13="","",MATHS!E13)</f>
        <v/>
      </c>
      <c r="AW12" s="154" t="str">
        <f t="shared" si="23"/>
        <v/>
      </c>
      <c r="AX12" s="155" t="str">
        <f>IF(MATHS!F13="","",MATHS!F13)</f>
        <v/>
      </c>
      <c r="AY12" s="154" t="str">
        <f t="shared" si="24"/>
        <v/>
      </c>
      <c r="AZ12" s="155" t="str">
        <f>IF(MATHS!G13="","",MATHS!G13)</f>
        <v/>
      </c>
      <c r="BA12" s="155" t="str">
        <f>IF(MATHS!H13="","",MATHS!H13)</f>
        <v/>
      </c>
      <c r="BB12" s="154" t="str">
        <f t="shared" si="25"/>
        <v/>
      </c>
      <c r="BC12" s="154" t="str">
        <f t="shared" si="26"/>
        <v/>
      </c>
      <c r="BD12" s="155" t="str">
        <f>IF(MATHS!I13="","",MATHS!I13)</f>
        <v/>
      </c>
      <c r="BE12" s="154" t="str">
        <f t="shared" si="27"/>
        <v/>
      </c>
      <c r="BF12" s="155" t="str">
        <f>IF(MATHS!J13="","",MATHS!J13)</f>
        <v/>
      </c>
      <c r="BG12" s="154" t="str">
        <f t="shared" si="28"/>
        <v/>
      </c>
      <c r="BH12" s="155" t="str">
        <f>IF(MATHS!K13="","",MATHS!K13)</f>
        <v/>
      </c>
      <c r="BI12" s="155" t="str">
        <f>IF(MATHS!L13="","",MATHS!L13)</f>
        <v/>
      </c>
      <c r="BJ12" s="154" t="str">
        <f t="shared" si="29"/>
        <v/>
      </c>
      <c r="BK12" s="154" t="str">
        <f t="shared" si="30"/>
        <v/>
      </c>
      <c r="BL12" s="154" t="str">
        <f t="shared" si="2"/>
        <v/>
      </c>
      <c r="BM12" s="154" t="str">
        <f t="shared" si="31"/>
        <v/>
      </c>
      <c r="BN12" s="146" t="str">
        <f t="shared" si="32"/>
        <v/>
      </c>
      <c r="BO12" s="146" t="str">
        <f t="shared" si="33"/>
        <v/>
      </c>
      <c r="BP12" s="146" t="str">
        <f t="shared" si="44"/>
        <v/>
      </c>
      <c r="BQ12" s="146" t="str">
        <f t="shared" si="45"/>
        <v/>
      </c>
      <c r="BR12" s="146" t="str">
        <f t="shared" si="46"/>
        <v/>
      </c>
      <c r="BS12" s="146" t="str">
        <f t="shared" si="47"/>
        <v/>
      </c>
      <c r="BT12" s="146" t="str">
        <f t="shared" si="36"/>
        <v/>
      </c>
      <c r="BU12" s="166" t="str">
        <f t="shared" si="48"/>
        <v/>
      </c>
      <c r="BV12" s="149" t="str">
        <f t="shared" si="49"/>
        <v/>
      </c>
      <c r="BW12" s="164" t="str">
        <f t="shared" si="37"/>
        <v/>
      </c>
      <c r="BX12" s="164" t="str">
        <f>IF(BV12="","",IF(OR(BQ12="E",BS12="E"),"",IF(DASHBOARD!$B$8=1,"II",IF(DASHBOARD!$B$8=2,"III",""))))</f>
        <v/>
      </c>
      <c r="BY12" s="70" t="str">
        <f t="shared" si="50"/>
        <v/>
      </c>
      <c r="BZ12" s="70" t="str">
        <f t="shared" si="51"/>
        <v/>
      </c>
      <c r="CA12" s="138" t="str">
        <f t="shared" si="38"/>
        <v/>
      </c>
      <c r="CB12" s="138" t="str">
        <f t="shared" si="39"/>
        <v/>
      </c>
      <c r="CC12" s="138" t="str">
        <f t="shared" si="40"/>
        <v/>
      </c>
      <c r="CD12" s="138" t="str">
        <f t="shared" si="41"/>
        <v/>
      </c>
      <c r="CE12" s="138" t="str">
        <f t="shared" si="42"/>
        <v/>
      </c>
      <c r="CF12" s="138" t="str">
        <f t="shared" si="43"/>
        <v/>
      </c>
      <c r="CG12" s="150"/>
      <c r="CH12" s="138" t="str">
        <f>IF(BU12="","",IF(BU12&gt;='GREEN SHEET'!$E$57,'GREEN SHEET'!$F$57,IF(BU12&gt;='GREEN SHEET'!$E$58,'GREEN SHEET'!$F$58,IF(BU12&gt;='GREEN SHEET'!$E$59,'GREEN SHEET'!$F$59,IF(BU12&gt;='GREEN SHEET'!$E$60,'GREEN SHEET'!$F$60,"")))))</f>
        <v/>
      </c>
      <c r="CI12" s="128"/>
    </row>
    <row r="13" spans="1:87" ht="16.8" x14ac:dyDescent="0.3">
      <c r="A13" s="36"/>
      <c r="B13" s="249">
        <f>IF(DATA!B11="","",DATA!B11)</f>
        <v>7</v>
      </c>
      <c r="C13" s="249" t="str">
        <f>IF(DATA!C11="","",DATA!C11)</f>
        <v/>
      </c>
      <c r="D13" s="249" t="str">
        <f>IF(DATA!D11="","",DATA!D11)</f>
        <v/>
      </c>
      <c r="E13" s="150" t="str">
        <f>IF(DATA!E11="","",DATA!E11)</f>
        <v/>
      </c>
      <c r="F13" s="150" t="str">
        <f>IF(DATA!F11="","",DATA!F11)</f>
        <v/>
      </c>
      <c r="G13" s="150" t="str">
        <f>IF(DATA!G11="","",DATA!G11)</f>
        <v/>
      </c>
      <c r="H13" s="157" t="str">
        <f>IF(DATA!H11="","",DATA!H11)</f>
        <v/>
      </c>
      <c r="I13" s="249" t="str">
        <f>IF(DATA!I11="","",DATA!I11)</f>
        <v/>
      </c>
      <c r="J13" s="249" t="str">
        <f>IF(DATA!J11="","",DATA!J11)</f>
        <v/>
      </c>
      <c r="K13" s="150" t="str">
        <f>IF(DATA!K11="","",DATA!K11)</f>
        <v/>
      </c>
      <c r="L13" s="142" t="str">
        <f>IF(ENGLISH!E14="","",ENGLISH!E14)</f>
        <v/>
      </c>
      <c r="M13" s="143" t="str">
        <f t="shared" si="3"/>
        <v/>
      </c>
      <c r="N13" s="142" t="str">
        <f>IF(ENGLISH!F14="","",ENGLISH!F14)</f>
        <v/>
      </c>
      <c r="O13" s="143" t="str">
        <f t="shared" si="4"/>
        <v/>
      </c>
      <c r="P13" s="142" t="str">
        <f>IF(ENGLISH!G14="","",ENGLISH!G14)</f>
        <v/>
      </c>
      <c r="Q13" s="142" t="str">
        <f>IF(ENGLISH!H14="","",ENGLISH!H14)</f>
        <v/>
      </c>
      <c r="R13" s="143" t="str">
        <f t="shared" si="5"/>
        <v/>
      </c>
      <c r="S13" s="143" t="str">
        <f t="shared" si="6"/>
        <v/>
      </c>
      <c r="T13" s="142" t="str">
        <f>IF(ENGLISH!I14="","",ENGLISH!I14)</f>
        <v/>
      </c>
      <c r="U13" s="143" t="str">
        <f t="shared" si="7"/>
        <v/>
      </c>
      <c r="V13" s="142" t="str">
        <f>IF(ENGLISH!J14="","",ENGLISH!J14)</f>
        <v/>
      </c>
      <c r="W13" s="143" t="str">
        <f t="shared" si="8"/>
        <v/>
      </c>
      <c r="X13" s="142" t="str">
        <f>IF(ENGLISH!K14="","",ENGLISH!K14)</f>
        <v/>
      </c>
      <c r="Y13" s="142" t="str">
        <f>IF(ENGLISH!L14="","",ENGLISH!L14)</f>
        <v/>
      </c>
      <c r="Z13" s="143" t="str">
        <f t="shared" si="9"/>
        <v/>
      </c>
      <c r="AA13" s="143" t="str">
        <f t="shared" si="10"/>
        <v/>
      </c>
      <c r="AB13" s="144" t="str">
        <f t="shared" si="11"/>
        <v/>
      </c>
      <c r="AC13" s="143" t="str">
        <f t="shared" si="12"/>
        <v/>
      </c>
      <c r="AD13" s="152" t="str">
        <f>IF(HINDI!E14="","",HINDI!E14)</f>
        <v/>
      </c>
      <c r="AE13" s="153" t="str">
        <f t="shared" si="13"/>
        <v/>
      </c>
      <c r="AF13" s="152" t="str">
        <f>IF(HINDI!F14="","",HINDI!F14)</f>
        <v/>
      </c>
      <c r="AG13" s="153" t="str">
        <f t="shared" si="14"/>
        <v/>
      </c>
      <c r="AH13" s="152" t="str">
        <f>IF(HINDI!G14="","",HINDI!G14)</f>
        <v/>
      </c>
      <c r="AI13" s="152" t="str">
        <f>IF(HINDI!H14="","",HINDI!H14)</f>
        <v/>
      </c>
      <c r="AJ13" s="153" t="str">
        <f t="shared" si="15"/>
        <v/>
      </c>
      <c r="AK13" s="153" t="str">
        <f t="shared" si="16"/>
        <v/>
      </c>
      <c r="AL13" s="152" t="str">
        <f>IF(HINDI!I14="","",HINDI!I14)</f>
        <v/>
      </c>
      <c r="AM13" s="153" t="str">
        <f t="shared" si="17"/>
        <v/>
      </c>
      <c r="AN13" s="152" t="str">
        <f>IF(HINDI!J14="","",HINDI!J14)</f>
        <v/>
      </c>
      <c r="AO13" s="153" t="str">
        <f t="shared" si="18"/>
        <v/>
      </c>
      <c r="AP13" s="152" t="str">
        <f>IF(HINDI!K14="","",HINDI!K14)</f>
        <v/>
      </c>
      <c r="AQ13" s="152" t="str">
        <f>IF(HINDI!L14="","",HINDI!L14)</f>
        <v/>
      </c>
      <c r="AR13" s="153" t="str">
        <f t="shared" si="19"/>
        <v/>
      </c>
      <c r="AS13" s="153" t="str">
        <f t="shared" si="20"/>
        <v/>
      </c>
      <c r="AT13" s="154" t="str">
        <f t="shared" si="21"/>
        <v/>
      </c>
      <c r="AU13" s="153" t="str">
        <f t="shared" si="22"/>
        <v/>
      </c>
      <c r="AV13" s="155" t="str">
        <f>IF(MATHS!E14="","",MATHS!E14)</f>
        <v/>
      </c>
      <c r="AW13" s="154" t="str">
        <f t="shared" si="23"/>
        <v/>
      </c>
      <c r="AX13" s="155" t="str">
        <f>IF(MATHS!F14="","",MATHS!F14)</f>
        <v/>
      </c>
      <c r="AY13" s="154" t="str">
        <f t="shared" si="24"/>
        <v/>
      </c>
      <c r="AZ13" s="155" t="str">
        <f>IF(MATHS!G14="","",MATHS!G14)</f>
        <v/>
      </c>
      <c r="BA13" s="155" t="str">
        <f>IF(MATHS!H14="","",MATHS!H14)</f>
        <v/>
      </c>
      <c r="BB13" s="154" t="str">
        <f t="shared" si="25"/>
        <v/>
      </c>
      <c r="BC13" s="154" t="str">
        <f t="shared" si="26"/>
        <v/>
      </c>
      <c r="BD13" s="155" t="str">
        <f>IF(MATHS!I14="","",MATHS!I14)</f>
        <v/>
      </c>
      <c r="BE13" s="154" t="str">
        <f t="shared" si="27"/>
        <v/>
      </c>
      <c r="BF13" s="155" t="str">
        <f>IF(MATHS!J14="","",MATHS!J14)</f>
        <v/>
      </c>
      <c r="BG13" s="154" t="str">
        <f t="shared" si="28"/>
        <v/>
      </c>
      <c r="BH13" s="155" t="str">
        <f>IF(MATHS!K14="","",MATHS!K14)</f>
        <v/>
      </c>
      <c r="BI13" s="155" t="str">
        <f>IF(MATHS!L14="","",MATHS!L14)</f>
        <v/>
      </c>
      <c r="BJ13" s="154" t="str">
        <f t="shared" si="29"/>
        <v/>
      </c>
      <c r="BK13" s="154" t="str">
        <f t="shared" si="30"/>
        <v/>
      </c>
      <c r="BL13" s="154" t="str">
        <f t="shared" si="2"/>
        <v/>
      </c>
      <c r="BM13" s="154" t="str">
        <f t="shared" si="31"/>
        <v/>
      </c>
      <c r="BN13" s="146" t="str">
        <f t="shared" si="32"/>
        <v/>
      </c>
      <c r="BO13" s="146" t="str">
        <f t="shared" si="33"/>
        <v/>
      </c>
      <c r="BP13" s="146" t="str">
        <f t="shared" si="44"/>
        <v/>
      </c>
      <c r="BQ13" s="146" t="str">
        <f t="shared" si="45"/>
        <v/>
      </c>
      <c r="BR13" s="146" t="str">
        <f t="shared" si="46"/>
        <v/>
      </c>
      <c r="BS13" s="146" t="str">
        <f t="shared" si="47"/>
        <v/>
      </c>
      <c r="BT13" s="146" t="str">
        <f t="shared" si="36"/>
        <v/>
      </c>
      <c r="BU13" s="166" t="str">
        <f t="shared" si="48"/>
        <v/>
      </c>
      <c r="BV13" s="149" t="str">
        <f t="shared" si="49"/>
        <v/>
      </c>
      <c r="BW13" s="164" t="str">
        <f t="shared" si="37"/>
        <v/>
      </c>
      <c r="BX13" s="164" t="str">
        <f>IF(BV13="","",IF(OR(BQ13="E",BS13="E"),"",IF(DASHBOARD!$B$8=1,"II",IF(DASHBOARD!$B$8=2,"III",""))))</f>
        <v/>
      </c>
      <c r="BY13" s="70" t="str">
        <f t="shared" si="50"/>
        <v/>
      </c>
      <c r="BZ13" s="70" t="str">
        <f t="shared" si="51"/>
        <v/>
      </c>
      <c r="CA13" s="138" t="str">
        <f t="shared" si="38"/>
        <v/>
      </c>
      <c r="CB13" s="138" t="str">
        <f t="shared" si="39"/>
        <v/>
      </c>
      <c r="CC13" s="138" t="str">
        <f t="shared" si="40"/>
        <v/>
      </c>
      <c r="CD13" s="138" t="str">
        <f t="shared" si="41"/>
        <v/>
      </c>
      <c r="CE13" s="138" t="str">
        <f t="shared" si="42"/>
        <v/>
      </c>
      <c r="CF13" s="138" t="str">
        <f t="shared" si="43"/>
        <v/>
      </c>
      <c r="CG13" s="150"/>
      <c r="CH13" s="138" t="str">
        <f>IF(BU13="","",IF(BU13&gt;='GREEN SHEET'!$E$57,'GREEN SHEET'!$F$57,IF(BU13&gt;='GREEN SHEET'!$E$58,'GREEN SHEET'!$F$58,IF(BU13&gt;='GREEN SHEET'!$E$59,'GREEN SHEET'!$F$59,IF(BU13&gt;='GREEN SHEET'!$E$60,'GREEN SHEET'!$F$60,"")))))</f>
        <v/>
      </c>
      <c r="CI13" s="128"/>
    </row>
    <row r="14" spans="1:87" ht="16.8" x14ac:dyDescent="0.3">
      <c r="A14" s="36"/>
      <c r="B14" s="249">
        <f>IF(DATA!B12="","",DATA!B12)</f>
        <v>8</v>
      </c>
      <c r="C14" s="249" t="str">
        <f>IF(DATA!C12="","",DATA!C12)</f>
        <v/>
      </c>
      <c r="D14" s="249" t="str">
        <f>IF(DATA!D12="","",DATA!D12)</f>
        <v/>
      </c>
      <c r="E14" s="150" t="str">
        <f>IF(DATA!E12="","",DATA!E12)</f>
        <v/>
      </c>
      <c r="F14" s="150" t="str">
        <f>IF(DATA!F12="","",DATA!F12)</f>
        <v/>
      </c>
      <c r="G14" s="150" t="str">
        <f>IF(DATA!G12="","",DATA!G12)</f>
        <v/>
      </c>
      <c r="H14" s="157" t="str">
        <f>IF(DATA!H12="","",DATA!H12)</f>
        <v/>
      </c>
      <c r="I14" s="249" t="str">
        <f>IF(DATA!I12="","",DATA!I12)</f>
        <v/>
      </c>
      <c r="J14" s="249" t="str">
        <f>IF(DATA!J12="","",DATA!J12)</f>
        <v/>
      </c>
      <c r="K14" s="150" t="str">
        <f>IF(DATA!K12="","",DATA!K12)</f>
        <v/>
      </c>
      <c r="L14" s="142" t="str">
        <f>IF(ENGLISH!E15="","",ENGLISH!E15)</f>
        <v/>
      </c>
      <c r="M14" s="143" t="str">
        <f t="shared" si="3"/>
        <v/>
      </c>
      <c r="N14" s="142" t="str">
        <f>IF(ENGLISH!F15="","",ENGLISH!F15)</f>
        <v/>
      </c>
      <c r="O14" s="143" t="str">
        <f t="shared" si="4"/>
        <v/>
      </c>
      <c r="P14" s="142" t="str">
        <f>IF(ENGLISH!G15="","",ENGLISH!G15)</f>
        <v/>
      </c>
      <c r="Q14" s="142" t="str">
        <f>IF(ENGLISH!H15="","",ENGLISH!H15)</f>
        <v/>
      </c>
      <c r="R14" s="143" t="str">
        <f t="shared" si="5"/>
        <v/>
      </c>
      <c r="S14" s="143" t="str">
        <f t="shared" si="6"/>
        <v/>
      </c>
      <c r="T14" s="142" t="str">
        <f>IF(ENGLISH!I15="","",ENGLISH!I15)</f>
        <v/>
      </c>
      <c r="U14" s="143" t="str">
        <f t="shared" si="7"/>
        <v/>
      </c>
      <c r="V14" s="142" t="str">
        <f>IF(ENGLISH!J15="","",ENGLISH!J15)</f>
        <v/>
      </c>
      <c r="W14" s="143" t="str">
        <f t="shared" si="8"/>
        <v/>
      </c>
      <c r="X14" s="142" t="str">
        <f>IF(ENGLISH!K15="","",ENGLISH!K15)</f>
        <v/>
      </c>
      <c r="Y14" s="142" t="str">
        <f>IF(ENGLISH!L15="","",ENGLISH!L15)</f>
        <v/>
      </c>
      <c r="Z14" s="143" t="str">
        <f t="shared" si="9"/>
        <v/>
      </c>
      <c r="AA14" s="143" t="str">
        <f t="shared" si="10"/>
        <v/>
      </c>
      <c r="AB14" s="144" t="str">
        <f t="shared" si="11"/>
        <v/>
      </c>
      <c r="AC14" s="143" t="str">
        <f t="shared" si="12"/>
        <v/>
      </c>
      <c r="AD14" s="152" t="str">
        <f>IF(HINDI!E15="","",HINDI!E15)</f>
        <v/>
      </c>
      <c r="AE14" s="153" t="str">
        <f t="shared" si="13"/>
        <v/>
      </c>
      <c r="AF14" s="152" t="str">
        <f>IF(HINDI!F15="","",HINDI!F15)</f>
        <v/>
      </c>
      <c r="AG14" s="153" t="str">
        <f t="shared" si="14"/>
        <v/>
      </c>
      <c r="AH14" s="152" t="str">
        <f>IF(HINDI!G15="","",HINDI!G15)</f>
        <v/>
      </c>
      <c r="AI14" s="152" t="str">
        <f>IF(HINDI!H15="","",HINDI!H15)</f>
        <v/>
      </c>
      <c r="AJ14" s="153" t="str">
        <f t="shared" si="15"/>
        <v/>
      </c>
      <c r="AK14" s="153" t="str">
        <f t="shared" si="16"/>
        <v/>
      </c>
      <c r="AL14" s="152" t="str">
        <f>IF(HINDI!I15="","",HINDI!I15)</f>
        <v/>
      </c>
      <c r="AM14" s="153" t="str">
        <f t="shared" si="17"/>
        <v/>
      </c>
      <c r="AN14" s="152" t="str">
        <f>IF(HINDI!J15="","",HINDI!J15)</f>
        <v/>
      </c>
      <c r="AO14" s="153" t="str">
        <f t="shared" si="18"/>
        <v/>
      </c>
      <c r="AP14" s="152" t="str">
        <f>IF(HINDI!K15="","",HINDI!K15)</f>
        <v/>
      </c>
      <c r="AQ14" s="152" t="str">
        <f>IF(HINDI!L15="","",HINDI!L15)</f>
        <v/>
      </c>
      <c r="AR14" s="153" t="str">
        <f t="shared" si="19"/>
        <v/>
      </c>
      <c r="AS14" s="153" t="str">
        <f t="shared" si="20"/>
        <v/>
      </c>
      <c r="AT14" s="154" t="str">
        <f t="shared" si="21"/>
        <v/>
      </c>
      <c r="AU14" s="153" t="str">
        <f t="shared" si="22"/>
        <v/>
      </c>
      <c r="AV14" s="155" t="str">
        <f>IF(MATHS!E15="","",MATHS!E15)</f>
        <v/>
      </c>
      <c r="AW14" s="154" t="str">
        <f t="shared" si="23"/>
        <v/>
      </c>
      <c r="AX14" s="155" t="str">
        <f>IF(MATHS!F15="","",MATHS!F15)</f>
        <v/>
      </c>
      <c r="AY14" s="154" t="str">
        <f t="shared" si="24"/>
        <v/>
      </c>
      <c r="AZ14" s="155" t="str">
        <f>IF(MATHS!G15="","",MATHS!G15)</f>
        <v/>
      </c>
      <c r="BA14" s="155" t="str">
        <f>IF(MATHS!H15="","",MATHS!H15)</f>
        <v/>
      </c>
      <c r="BB14" s="154" t="str">
        <f t="shared" si="25"/>
        <v/>
      </c>
      <c r="BC14" s="154" t="str">
        <f t="shared" si="26"/>
        <v/>
      </c>
      <c r="BD14" s="155" t="str">
        <f>IF(MATHS!I15="","",MATHS!I15)</f>
        <v/>
      </c>
      <c r="BE14" s="154" t="str">
        <f t="shared" si="27"/>
        <v/>
      </c>
      <c r="BF14" s="155" t="str">
        <f>IF(MATHS!J15="","",MATHS!J15)</f>
        <v/>
      </c>
      <c r="BG14" s="154" t="str">
        <f t="shared" si="28"/>
        <v/>
      </c>
      <c r="BH14" s="155" t="str">
        <f>IF(MATHS!K15="","",MATHS!K15)</f>
        <v/>
      </c>
      <c r="BI14" s="155" t="str">
        <f>IF(MATHS!L15="","",MATHS!L15)</f>
        <v/>
      </c>
      <c r="BJ14" s="154" t="str">
        <f t="shared" si="29"/>
        <v/>
      </c>
      <c r="BK14" s="154" t="str">
        <f t="shared" si="30"/>
        <v/>
      </c>
      <c r="BL14" s="154" t="str">
        <f t="shared" si="2"/>
        <v/>
      </c>
      <c r="BM14" s="154" t="str">
        <f t="shared" si="31"/>
        <v/>
      </c>
      <c r="BN14" s="146" t="str">
        <f t="shared" si="32"/>
        <v/>
      </c>
      <c r="BO14" s="146" t="str">
        <f t="shared" si="33"/>
        <v/>
      </c>
      <c r="BP14" s="146" t="str">
        <f t="shared" si="44"/>
        <v/>
      </c>
      <c r="BQ14" s="146" t="str">
        <f t="shared" si="45"/>
        <v/>
      </c>
      <c r="BR14" s="146" t="str">
        <f t="shared" si="46"/>
        <v/>
      </c>
      <c r="BS14" s="146" t="str">
        <f t="shared" si="47"/>
        <v/>
      </c>
      <c r="BT14" s="146" t="str">
        <f t="shared" si="36"/>
        <v/>
      </c>
      <c r="BU14" s="166" t="str">
        <f t="shared" si="48"/>
        <v/>
      </c>
      <c r="BV14" s="149" t="str">
        <f t="shared" si="49"/>
        <v/>
      </c>
      <c r="BW14" s="164" t="str">
        <f t="shared" si="37"/>
        <v/>
      </c>
      <c r="BX14" s="164" t="str">
        <f>IF(BV14="","",IF(OR(BQ14="E",BS14="E"),"",IF(DASHBOARD!$B$8=1,"II",IF(DASHBOARD!$B$8=2,"III",""))))</f>
        <v/>
      </c>
      <c r="BY14" s="70" t="str">
        <f t="shared" si="50"/>
        <v/>
      </c>
      <c r="BZ14" s="70" t="str">
        <f t="shared" si="51"/>
        <v/>
      </c>
      <c r="CA14" s="138" t="str">
        <f t="shared" si="38"/>
        <v/>
      </c>
      <c r="CB14" s="138" t="str">
        <f t="shared" si="39"/>
        <v/>
      </c>
      <c r="CC14" s="138" t="str">
        <f t="shared" si="40"/>
        <v/>
      </c>
      <c r="CD14" s="138" t="str">
        <f t="shared" si="41"/>
        <v/>
      </c>
      <c r="CE14" s="138" t="str">
        <f t="shared" si="42"/>
        <v/>
      </c>
      <c r="CF14" s="138" t="str">
        <f t="shared" si="43"/>
        <v/>
      </c>
      <c r="CG14" s="150"/>
      <c r="CH14" s="138" t="str">
        <f>IF(BU14="","",IF(BU14&gt;='GREEN SHEET'!$E$57,'GREEN SHEET'!$F$57,IF(BU14&gt;='GREEN SHEET'!$E$58,'GREEN SHEET'!$F$58,IF(BU14&gt;='GREEN SHEET'!$E$59,'GREEN SHEET'!$F$59,IF(BU14&gt;='GREEN SHEET'!$E$60,'GREEN SHEET'!$F$60,"")))))</f>
        <v/>
      </c>
      <c r="CI14" s="128"/>
    </row>
    <row r="15" spans="1:87" ht="16.8" x14ac:dyDescent="0.3">
      <c r="A15" s="36"/>
      <c r="B15" s="249">
        <f>IF(DATA!B13="","",DATA!B13)</f>
        <v>9</v>
      </c>
      <c r="C15" s="249" t="str">
        <f>IF(DATA!C13="","",DATA!C13)</f>
        <v/>
      </c>
      <c r="D15" s="249" t="str">
        <f>IF(DATA!D13="","",DATA!D13)</f>
        <v/>
      </c>
      <c r="E15" s="150" t="str">
        <f>IF(DATA!E13="","",DATA!E13)</f>
        <v/>
      </c>
      <c r="F15" s="150" t="str">
        <f>IF(DATA!F13="","",DATA!F13)</f>
        <v/>
      </c>
      <c r="G15" s="150" t="str">
        <f>IF(DATA!G13="","",DATA!G13)</f>
        <v/>
      </c>
      <c r="H15" s="157" t="str">
        <f>IF(DATA!H13="","",DATA!H13)</f>
        <v/>
      </c>
      <c r="I15" s="249" t="str">
        <f>IF(DATA!I13="","",DATA!I13)</f>
        <v/>
      </c>
      <c r="J15" s="249" t="str">
        <f>IF(DATA!J13="","",DATA!J13)</f>
        <v/>
      </c>
      <c r="K15" s="150" t="str">
        <f>IF(DATA!K13="","",DATA!K13)</f>
        <v/>
      </c>
      <c r="L15" s="142" t="str">
        <f>IF(ENGLISH!E16="","",ENGLISH!E16)</f>
        <v/>
      </c>
      <c r="M15" s="143" t="str">
        <f t="shared" si="3"/>
        <v/>
      </c>
      <c r="N15" s="142" t="str">
        <f>IF(ENGLISH!F16="","",ENGLISH!F16)</f>
        <v/>
      </c>
      <c r="O15" s="143" t="str">
        <f t="shared" si="4"/>
        <v/>
      </c>
      <c r="P15" s="142" t="str">
        <f>IF(ENGLISH!G16="","",ENGLISH!G16)</f>
        <v/>
      </c>
      <c r="Q15" s="142" t="str">
        <f>IF(ENGLISH!H16="","",ENGLISH!H16)</f>
        <v/>
      </c>
      <c r="R15" s="143" t="str">
        <f t="shared" si="5"/>
        <v/>
      </c>
      <c r="S15" s="143" t="str">
        <f t="shared" si="6"/>
        <v/>
      </c>
      <c r="T15" s="142" t="str">
        <f>IF(ENGLISH!I16="","",ENGLISH!I16)</f>
        <v/>
      </c>
      <c r="U15" s="143" t="str">
        <f t="shared" si="7"/>
        <v/>
      </c>
      <c r="V15" s="142" t="str">
        <f>IF(ENGLISH!J16="","",ENGLISH!J16)</f>
        <v/>
      </c>
      <c r="W15" s="143" t="str">
        <f t="shared" si="8"/>
        <v/>
      </c>
      <c r="X15" s="142" t="str">
        <f>IF(ENGLISH!K16="","",ENGLISH!K16)</f>
        <v/>
      </c>
      <c r="Y15" s="142" t="str">
        <f>IF(ENGLISH!L16="","",ENGLISH!L16)</f>
        <v/>
      </c>
      <c r="Z15" s="143" t="str">
        <f t="shared" si="9"/>
        <v/>
      </c>
      <c r="AA15" s="143" t="str">
        <f t="shared" si="10"/>
        <v/>
      </c>
      <c r="AB15" s="144" t="str">
        <f t="shared" si="11"/>
        <v/>
      </c>
      <c r="AC15" s="143" t="str">
        <f t="shared" si="12"/>
        <v/>
      </c>
      <c r="AD15" s="152" t="str">
        <f>IF(HINDI!E16="","",HINDI!E16)</f>
        <v/>
      </c>
      <c r="AE15" s="153" t="str">
        <f t="shared" si="13"/>
        <v/>
      </c>
      <c r="AF15" s="152" t="str">
        <f>IF(HINDI!F16="","",HINDI!F16)</f>
        <v/>
      </c>
      <c r="AG15" s="153" t="str">
        <f t="shared" si="14"/>
        <v/>
      </c>
      <c r="AH15" s="152" t="str">
        <f>IF(HINDI!G16="","",HINDI!G16)</f>
        <v/>
      </c>
      <c r="AI15" s="152" t="str">
        <f>IF(HINDI!H16="","",HINDI!H16)</f>
        <v/>
      </c>
      <c r="AJ15" s="153" t="str">
        <f t="shared" si="15"/>
        <v/>
      </c>
      <c r="AK15" s="153" t="str">
        <f t="shared" si="16"/>
        <v/>
      </c>
      <c r="AL15" s="152" t="str">
        <f>IF(HINDI!I16="","",HINDI!I16)</f>
        <v/>
      </c>
      <c r="AM15" s="153" t="str">
        <f t="shared" si="17"/>
        <v/>
      </c>
      <c r="AN15" s="152" t="str">
        <f>IF(HINDI!J16="","",HINDI!J16)</f>
        <v/>
      </c>
      <c r="AO15" s="153" t="str">
        <f t="shared" si="18"/>
        <v/>
      </c>
      <c r="AP15" s="152" t="str">
        <f>IF(HINDI!K16="","",HINDI!K16)</f>
        <v/>
      </c>
      <c r="AQ15" s="152" t="str">
        <f>IF(HINDI!L16="","",HINDI!L16)</f>
        <v/>
      </c>
      <c r="AR15" s="153" t="str">
        <f t="shared" si="19"/>
        <v/>
      </c>
      <c r="AS15" s="153" t="str">
        <f t="shared" si="20"/>
        <v/>
      </c>
      <c r="AT15" s="154" t="str">
        <f t="shared" si="21"/>
        <v/>
      </c>
      <c r="AU15" s="153" t="str">
        <f t="shared" si="22"/>
        <v/>
      </c>
      <c r="AV15" s="155" t="str">
        <f>IF(MATHS!E16="","",MATHS!E16)</f>
        <v/>
      </c>
      <c r="AW15" s="154" t="str">
        <f t="shared" si="23"/>
        <v/>
      </c>
      <c r="AX15" s="155" t="str">
        <f>IF(MATHS!F16="","",MATHS!F16)</f>
        <v/>
      </c>
      <c r="AY15" s="154" t="str">
        <f t="shared" si="24"/>
        <v/>
      </c>
      <c r="AZ15" s="155" t="str">
        <f>IF(MATHS!G16="","",MATHS!G16)</f>
        <v/>
      </c>
      <c r="BA15" s="155" t="str">
        <f>IF(MATHS!H16="","",MATHS!H16)</f>
        <v/>
      </c>
      <c r="BB15" s="154" t="str">
        <f t="shared" si="25"/>
        <v/>
      </c>
      <c r="BC15" s="154" t="str">
        <f t="shared" si="26"/>
        <v/>
      </c>
      <c r="BD15" s="155" t="str">
        <f>IF(MATHS!I16="","",MATHS!I16)</f>
        <v/>
      </c>
      <c r="BE15" s="154" t="str">
        <f t="shared" si="27"/>
        <v/>
      </c>
      <c r="BF15" s="155" t="str">
        <f>IF(MATHS!J16="","",MATHS!J16)</f>
        <v/>
      </c>
      <c r="BG15" s="154" t="str">
        <f t="shared" si="28"/>
        <v/>
      </c>
      <c r="BH15" s="155" t="str">
        <f>IF(MATHS!K16="","",MATHS!K16)</f>
        <v/>
      </c>
      <c r="BI15" s="155" t="str">
        <f>IF(MATHS!L16="","",MATHS!L16)</f>
        <v/>
      </c>
      <c r="BJ15" s="154" t="str">
        <f t="shared" si="29"/>
        <v/>
      </c>
      <c r="BK15" s="154" t="str">
        <f t="shared" si="30"/>
        <v/>
      </c>
      <c r="BL15" s="154" t="str">
        <f t="shared" si="2"/>
        <v/>
      </c>
      <c r="BM15" s="154" t="str">
        <f t="shared" si="31"/>
        <v/>
      </c>
      <c r="BN15" s="146" t="str">
        <f t="shared" si="32"/>
        <v/>
      </c>
      <c r="BO15" s="146" t="str">
        <f t="shared" si="33"/>
        <v/>
      </c>
      <c r="BP15" s="146" t="str">
        <f t="shared" si="44"/>
        <v/>
      </c>
      <c r="BQ15" s="146" t="str">
        <f t="shared" si="45"/>
        <v/>
      </c>
      <c r="BR15" s="146" t="str">
        <f t="shared" si="46"/>
        <v/>
      </c>
      <c r="BS15" s="146" t="str">
        <f t="shared" si="47"/>
        <v/>
      </c>
      <c r="BT15" s="146" t="str">
        <f t="shared" si="36"/>
        <v/>
      </c>
      <c r="BU15" s="166" t="str">
        <f t="shared" si="48"/>
        <v/>
      </c>
      <c r="BV15" s="149" t="str">
        <f t="shared" si="49"/>
        <v/>
      </c>
      <c r="BW15" s="164" t="str">
        <f t="shared" si="37"/>
        <v/>
      </c>
      <c r="BX15" s="164" t="str">
        <f>IF(BV15="","",IF(OR(BQ15="E",BS15="E"),"",IF(DASHBOARD!$B$8=1,"II",IF(DASHBOARD!$B$8=2,"III",""))))</f>
        <v/>
      </c>
      <c r="BY15" s="70" t="str">
        <f t="shared" si="50"/>
        <v/>
      </c>
      <c r="BZ15" s="70" t="str">
        <f t="shared" si="51"/>
        <v/>
      </c>
      <c r="CA15" s="138" t="str">
        <f t="shared" si="38"/>
        <v/>
      </c>
      <c r="CB15" s="138" t="str">
        <f t="shared" si="39"/>
        <v/>
      </c>
      <c r="CC15" s="138" t="str">
        <f t="shared" si="40"/>
        <v/>
      </c>
      <c r="CD15" s="138" t="str">
        <f t="shared" si="41"/>
        <v/>
      </c>
      <c r="CE15" s="138" t="str">
        <f t="shared" si="42"/>
        <v/>
      </c>
      <c r="CF15" s="138" t="str">
        <f t="shared" si="43"/>
        <v/>
      </c>
      <c r="CG15" s="150"/>
      <c r="CH15" s="138" t="str">
        <f>IF(BU15="","",IF(BU15&gt;='GREEN SHEET'!$E$57,'GREEN SHEET'!$F$57,IF(BU15&gt;='GREEN SHEET'!$E$58,'GREEN SHEET'!$F$58,IF(BU15&gt;='GREEN SHEET'!$E$59,'GREEN SHEET'!$F$59,IF(BU15&gt;='GREEN SHEET'!$E$60,'GREEN SHEET'!$F$60,"")))))</f>
        <v/>
      </c>
      <c r="CI15" s="128"/>
    </row>
    <row r="16" spans="1:87" ht="16.8" x14ac:dyDescent="0.3">
      <c r="A16" s="36"/>
      <c r="B16" s="249">
        <f>IF(DATA!B14="","",DATA!B14)</f>
        <v>10</v>
      </c>
      <c r="C16" s="249" t="str">
        <f>IF(DATA!C14="","",DATA!C14)</f>
        <v/>
      </c>
      <c r="D16" s="249" t="str">
        <f>IF(DATA!D14="","",DATA!D14)</f>
        <v/>
      </c>
      <c r="E16" s="150" t="str">
        <f>IF(DATA!E14="","",DATA!E14)</f>
        <v/>
      </c>
      <c r="F16" s="150" t="str">
        <f>IF(DATA!F14="","",DATA!F14)</f>
        <v/>
      </c>
      <c r="G16" s="150" t="str">
        <f>IF(DATA!G14="","",DATA!G14)</f>
        <v/>
      </c>
      <c r="H16" s="157" t="str">
        <f>IF(DATA!H14="","",DATA!H14)</f>
        <v/>
      </c>
      <c r="I16" s="249" t="str">
        <f>IF(DATA!I14="","",DATA!I14)</f>
        <v/>
      </c>
      <c r="J16" s="249" t="str">
        <f>IF(DATA!J14="","",DATA!J14)</f>
        <v/>
      </c>
      <c r="K16" s="150" t="str">
        <f>IF(DATA!K14="","",DATA!K14)</f>
        <v/>
      </c>
      <c r="L16" s="142" t="str">
        <f>IF(ENGLISH!E17="","",ENGLISH!E17)</f>
        <v/>
      </c>
      <c r="M16" s="143" t="str">
        <f t="shared" si="3"/>
        <v/>
      </c>
      <c r="N16" s="142" t="str">
        <f>IF(ENGLISH!F17="","",ENGLISH!F17)</f>
        <v/>
      </c>
      <c r="O16" s="143" t="str">
        <f t="shared" si="4"/>
        <v/>
      </c>
      <c r="P16" s="142" t="str">
        <f>IF(ENGLISH!G17="","",ENGLISH!G17)</f>
        <v/>
      </c>
      <c r="Q16" s="142" t="str">
        <f>IF(ENGLISH!H17="","",ENGLISH!H17)</f>
        <v/>
      </c>
      <c r="R16" s="143" t="str">
        <f t="shared" si="5"/>
        <v/>
      </c>
      <c r="S16" s="143" t="str">
        <f t="shared" si="6"/>
        <v/>
      </c>
      <c r="T16" s="142" t="str">
        <f>IF(ENGLISH!I17="","",ENGLISH!I17)</f>
        <v/>
      </c>
      <c r="U16" s="143" t="str">
        <f t="shared" si="7"/>
        <v/>
      </c>
      <c r="V16" s="142" t="str">
        <f>IF(ENGLISH!J17="","",ENGLISH!J17)</f>
        <v/>
      </c>
      <c r="W16" s="143" t="str">
        <f t="shared" si="8"/>
        <v/>
      </c>
      <c r="X16" s="142" t="str">
        <f>IF(ENGLISH!K17="","",ENGLISH!K17)</f>
        <v/>
      </c>
      <c r="Y16" s="142" t="str">
        <f>IF(ENGLISH!L17="","",ENGLISH!L17)</f>
        <v/>
      </c>
      <c r="Z16" s="143" t="str">
        <f t="shared" si="9"/>
        <v/>
      </c>
      <c r="AA16" s="143" t="str">
        <f t="shared" si="10"/>
        <v/>
      </c>
      <c r="AB16" s="144" t="str">
        <f t="shared" si="11"/>
        <v/>
      </c>
      <c r="AC16" s="143" t="str">
        <f t="shared" si="12"/>
        <v/>
      </c>
      <c r="AD16" s="152" t="str">
        <f>IF(HINDI!E17="","",HINDI!E17)</f>
        <v/>
      </c>
      <c r="AE16" s="153" t="str">
        <f t="shared" si="13"/>
        <v/>
      </c>
      <c r="AF16" s="152" t="str">
        <f>IF(HINDI!F17="","",HINDI!F17)</f>
        <v/>
      </c>
      <c r="AG16" s="153" t="str">
        <f t="shared" si="14"/>
        <v/>
      </c>
      <c r="AH16" s="152" t="str">
        <f>IF(HINDI!G17="","",HINDI!G17)</f>
        <v/>
      </c>
      <c r="AI16" s="152" t="str">
        <f>IF(HINDI!H17="","",HINDI!H17)</f>
        <v/>
      </c>
      <c r="AJ16" s="153" t="str">
        <f t="shared" si="15"/>
        <v/>
      </c>
      <c r="AK16" s="153" t="str">
        <f t="shared" si="16"/>
        <v/>
      </c>
      <c r="AL16" s="152" t="str">
        <f>IF(HINDI!I17="","",HINDI!I17)</f>
        <v/>
      </c>
      <c r="AM16" s="153" t="str">
        <f t="shared" si="17"/>
        <v/>
      </c>
      <c r="AN16" s="152" t="str">
        <f>IF(HINDI!J17="","",HINDI!J17)</f>
        <v/>
      </c>
      <c r="AO16" s="153" t="str">
        <f t="shared" si="18"/>
        <v/>
      </c>
      <c r="AP16" s="152" t="str">
        <f>IF(HINDI!K17="","",HINDI!K17)</f>
        <v/>
      </c>
      <c r="AQ16" s="152" t="str">
        <f>IF(HINDI!L17="","",HINDI!L17)</f>
        <v/>
      </c>
      <c r="AR16" s="153" t="str">
        <f t="shared" si="19"/>
        <v/>
      </c>
      <c r="AS16" s="153" t="str">
        <f t="shared" si="20"/>
        <v/>
      </c>
      <c r="AT16" s="154" t="str">
        <f t="shared" si="21"/>
        <v/>
      </c>
      <c r="AU16" s="153" t="str">
        <f t="shared" si="22"/>
        <v/>
      </c>
      <c r="AV16" s="155" t="str">
        <f>IF(MATHS!E17="","",MATHS!E17)</f>
        <v/>
      </c>
      <c r="AW16" s="154" t="str">
        <f t="shared" si="23"/>
        <v/>
      </c>
      <c r="AX16" s="155" t="str">
        <f>IF(MATHS!F17="","",MATHS!F17)</f>
        <v/>
      </c>
      <c r="AY16" s="154" t="str">
        <f t="shared" si="24"/>
        <v/>
      </c>
      <c r="AZ16" s="155" t="str">
        <f>IF(MATHS!G17="","",MATHS!G17)</f>
        <v/>
      </c>
      <c r="BA16" s="155" t="str">
        <f>IF(MATHS!H17="","",MATHS!H17)</f>
        <v/>
      </c>
      <c r="BB16" s="154" t="str">
        <f t="shared" si="25"/>
        <v/>
      </c>
      <c r="BC16" s="154" t="str">
        <f t="shared" si="26"/>
        <v/>
      </c>
      <c r="BD16" s="155" t="str">
        <f>IF(MATHS!I17="","",MATHS!I17)</f>
        <v/>
      </c>
      <c r="BE16" s="154" t="str">
        <f t="shared" si="27"/>
        <v/>
      </c>
      <c r="BF16" s="155" t="str">
        <f>IF(MATHS!J17="","",MATHS!J17)</f>
        <v/>
      </c>
      <c r="BG16" s="154" t="str">
        <f t="shared" si="28"/>
        <v/>
      </c>
      <c r="BH16" s="155" t="str">
        <f>IF(MATHS!K17="","",MATHS!K17)</f>
        <v/>
      </c>
      <c r="BI16" s="155" t="str">
        <f>IF(MATHS!L17="","",MATHS!L17)</f>
        <v/>
      </c>
      <c r="BJ16" s="154" t="str">
        <f t="shared" si="29"/>
        <v/>
      </c>
      <c r="BK16" s="154" t="str">
        <f t="shared" si="30"/>
        <v/>
      </c>
      <c r="BL16" s="154" t="str">
        <f t="shared" si="2"/>
        <v/>
      </c>
      <c r="BM16" s="154" t="str">
        <f t="shared" si="31"/>
        <v/>
      </c>
      <c r="BN16" s="146" t="str">
        <f t="shared" si="32"/>
        <v/>
      </c>
      <c r="BO16" s="146" t="str">
        <f t="shared" si="33"/>
        <v/>
      </c>
      <c r="BP16" s="146" t="str">
        <f t="shared" si="44"/>
        <v/>
      </c>
      <c r="BQ16" s="146" t="str">
        <f t="shared" si="45"/>
        <v/>
      </c>
      <c r="BR16" s="146" t="str">
        <f t="shared" si="46"/>
        <v/>
      </c>
      <c r="BS16" s="146" t="str">
        <f t="shared" si="47"/>
        <v/>
      </c>
      <c r="BT16" s="146" t="str">
        <f t="shared" si="36"/>
        <v/>
      </c>
      <c r="BU16" s="166" t="str">
        <f t="shared" si="48"/>
        <v/>
      </c>
      <c r="BV16" s="149" t="str">
        <f t="shared" si="49"/>
        <v/>
      </c>
      <c r="BW16" s="164" t="str">
        <f t="shared" si="37"/>
        <v/>
      </c>
      <c r="BX16" s="164" t="str">
        <f>IF(BV16="","",IF(OR(BQ16="E",BS16="E"),"",IF(DASHBOARD!$B$8=1,"II",IF(DASHBOARD!$B$8=2,"III",""))))</f>
        <v/>
      </c>
      <c r="BY16" s="70" t="str">
        <f t="shared" si="50"/>
        <v/>
      </c>
      <c r="BZ16" s="70" t="str">
        <f t="shared" si="51"/>
        <v/>
      </c>
      <c r="CA16" s="138" t="str">
        <f t="shared" si="38"/>
        <v/>
      </c>
      <c r="CB16" s="138" t="str">
        <f t="shared" si="39"/>
        <v/>
      </c>
      <c r="CC16" s="138" t="str">
        <f t="shared" si="40"/>
        <v/>
      </c>
      <c r="CD16" s="138" t="str">
        <f t="shared" si="41"/>
        <v/>
      </c>
      <c r="CE16" s="138" t="str">
        <f t="shared" si="42"/>
        <v/>
      </c>
      <c r="CF16" s="138" t="str">
        <f t="shared" si="43"/>
        <v/>
      </c>
      <c r="CG16" s="150"/>
      <c r="CH16" s="138" t="str">
        <f>IF(BU16="","",IF(BU16&gt;='GREEN SHEET'!$E$57,'GREEN SHEET'!$F$57,IF(BU16&gt;='GREEN SHEET'!$E$58,'GREEN SHEET'!$F$58,IF(BU16&gt;='GREEN SHEET'!$E$59,'GREEN SHEET'!$F$59,IF(BU16&gt;='GREEN SHEET'!$E$60,'GREEN SHEET'!$F$60,"")))))</f>
        <v/>
      </c>
      <c r="CI16" s="128"/>
    </row>
    <row r="17" spans="1:87" ht="16.8" x14ac:dyDescent="0.3">
      <c r="A17" s="36"/>
      <c r="B17" s="249">
        <f>IF(DATA!B15="","",DATA!B15)</f>
        <v>11</v>
      </c>
      <c r="C17" s="249" t="str">
        <f>IF(DATA!C15="","",DATA!C15)</f>
        <v/>
      </c>
      <c r="D17" s="249" t="str">
        <f>IF(DATA!D15="","",DATA!D15)</f>
        <v/>
      </c>
      <c r="E17" s="150" t="str">
        <f>IF(DATA!E15="","",DATA!E15)</f>
        <v/>
      </c>
      <c r="F17" s="150" t="str">
        <f>IF(DATA!F15="","",DATA!F15)</f>
        <v/>
      </c>
      <c r="G17" s="150" t="str">
        <f>IF(DATA!G15="","",DATA!G15)</f>
        <v/>
      </c>
      <c r="H17" s="157" t="str">
        <f>IF(DATA!H15="","",DATA!H15)</f>
        <v/>
      </c>
      <c r="I17" s="249" t="str">
        <f>IF(DATA!I15="","",DATA!I15)</f>
        <v/>
      </c>
      <c r="J17" s="249" t="str">
        <f>IF(DATA!J15="","",DATA!J15)</f>
        <v/>
      </c>
      <c r="K17" s="150" t="str">
        <f>IF(DATA!K15="","",DATA!K15)</f>
        <v/>
      </c>
      <c r="L17" s="142" t="str">
        <f>IF(ENGLISH!E18="","",ENGLISH!E18)</f>
        <v/>
      </c>
      <c r="M17" s="143" t="str">
        <f t="shared" si="3"/>
        <v/>
      </c>
      <c r="N17" s="142" t="str">
        <f>IF(ENGLISH!F18="","",ENGLISH!F18)</f>
        <v/>
      </c>
      <c r="O17" s="143" t="str">
        <f t="shared" si="4"/>
        <v/>
      </c>
      <c r="P17" s="142" t="str">
        <f>IF(ENGLISH!G18="","",ENGLISH!G18)</f>
        <v/>
      </c>
      <c r="Q17" s="142" t="str">
        <f>IF(ENGLISH!H18="","",ENGLISH!H18)</f>
        <v/>
      </c>
      <c r="R17" s="143" t="str">
        <f t="shared" si="5"/>
        <v/>
      </c>
      <c r="S17" s="143" t="str">
        <f t="shared" si="6"/>
        <v/>
      </c>
      <c r="T17" s="142" t="str">
        <f>IF(ENGLISH!I18="","",ENGLISH!I18)</f>
        <v/>
      </c>
      <c r="U17" s="143" t="str">
        <f t="shared" si="7"/>
        <v/>
      </c>
      <c r="V17" s="142" t="str">
        <f>IF(ENGLISH!J18="","",ENGLISH!J18)</f>
        <v/>
      </c>
      <c r="W17" s="143" t="str">
        <f t="shared" si="8"/>
        <v/>
      </c>
      <c r="X17" s="142" t="str">
        <f>IF(ENGLISH!K18="","",ENGLISH!K18)</f>
        <v/>
      </c>
      <c r="Y17" s="142" t="str">
        <f>IF(ENGLISH!L18="","",ENGLISH!L18)</f>
        <v/>
      </c>
      <c r="Z17" s="143" t="str">
        <f t="shared" si="9"/>
        <v/>
      </c>
      <c r="AA17" s="143" t="str">
        <f t="shared" si="10"/>
        <v/>
      </c>
      <c r="AB17" s="144" t="str">
        <f t="shared" si="11"/>
        <v/>
      </c>
      <c r="AC17" s="143" t="str">
        <f t="shared" si="12"/>
        <v/>
      </c>
      <c r="AD17" s="152" t="str">
        <f>IF(HINDI!E18="","",HINDI!E18)</f>
        <v/>
      </c>
      <c r="AE17" s="153" t="str">
        <f t="shared" si="13"/>
        <v/>
      </c>
      <c r="AF17" s="152" t="str">
        <f>IF(HINDI!F18="","",HINDI!F18)</f>
        <v/>
      </c>
      <c r="AG17" s="153" t="str">
        <f t="shared" si="14"/>
        <v/>
      </c>
      <c r="AH17" s="152" t="str">
        <f>IF(HINDI!G18="","",HINDI!G18)</f>
        <v/>
      </c>
      <c r="AI17" s="152" t="str">
        <f>IF(HINDI!H18="","",HINDI!H18)</f>
        <v/>
      </c>
      <c r="AJ17" s="153" t="str">
        <f t="shared" si="15"/>
        <v/>
      </c>
      <c r="AK17" s="153" t="str">
        <f t="shared" si="16"/>
        <v/>
      </c>
      <c r="AL17" s="152" t="str">
        <f>IF(HINDI!I18="","",HINDI!I18)</f>
        <v/>
      </c>
      <c r="AM17" s="153" t="str">
        <f t="shared" si="17"/>
        <v/>
      </c>
      <c r="AN17" s="152" t="str">
        <f>IF(HINDI!J18="","",HINDI!J18)</f>
        <v/>
      </c>
      <c r="AO17" s="153" t="str">
        <f t="shared" si="18"/>
        <v/>
      </c>
      <c r="AP17" s="152" t="str">
        <f>IF(HINDI!K18="","",HINDI!K18)</f>
        <v/>
      </c>
      <c r="AQ17" s="152" t="str">
        <f>IF(HINDI!L18="","",HINDI!L18)</f>
        <v/>
      </c>
      <c r="AR17" s="153" t="str">
        <f t="shared" si="19"/>
        <v/>
      </c>
      <c r="AS17" s="153" t="str">
        <f t="shared" si="20"/>
        <v/>
      </c>
      <c r="AT17" s="154" t="str">
        <f t="shared" si="21"/>
        <v/>
      </c>
      <c r="AU17" s="153" t="str">
        <f t="shared" si="22"/>
        <v/>
      </c>
      <c r="AV17" s="155" t="str">
        <f>IF(MATHS!E18="","",MATHS!E18)</f>
        <v/>
      </c>
      <c r="AW17" s="154" t="str">
        <f t="shared" si="23"/>
        <v/>
      </c>
      <c r="AX17" s="155" t="str">
        <f>IF(MATHS!F18="","",MATHS!F18)</f>
        <v/>
      </c>
      <c r="AY17" s="154" t="str">
        <f t="shared" si="24"/>
        <v/>
      </c>
      <c r="AZ17" s="155" t="str">
        <f>IF(MATHS!G18="","",MATHS!G18)</f>
        <v/>
      </c>
      <c r="BA17" s="155" t="str">
        <f>IF(MATHS!H18="","",MATHS!H18)</f>
        <v/>
      </c>
      <c r="BB17" s="154" t="str">
        <f t="shared" si="25"/>
        <v/>
      </c>
      <c r="BC17" s="154" t="str">
        <f t="shared" si="26"/>
        <v/>
      </c>
      <c r="BD17" s="155" t="str">
        <f>IF(MATHS!I18="","",MATHS!I18)</f>
        <v/>
      </c>
      <c r="BE17" s="154" t="str">
        <f t="shared" si="27"/>
        <v/>
      </c>
      <c r="BF17" s="155" t="str">
        <f>IF(MATHS!J18="","",MATHS!J18)</f>
        <v/>
      </c>
      <c r="BG17" s="154" t="str">
        <f t="shared" si="28"/>
        <v/>
      </c>
      <c r="BH17" s="155" t="str">
        <f>IF(MATHS!K18="","",MATHS!K18)</f>
        <v/>
      </c>
      <c r="BI17" s="155" t="str">
        <f>IF(MATHS!L18="","",MATHS!L18)</f>
        <v/>
      </c>
      <c r="BJ17" s="154" t="str">
        <f t="shared" si="29"/>
        <v/>
      </c>
      <c r="BK17" s="154" t="str">
        <f t="shared" si="30"/>
        <v/>
      </c>
      <c r="BL17" s="154" t="str">
        <f t="shared" si="2"/>
        <v/>
      </c>
      <c r="BM17" s="154" t="str">
        <f t="shared" si="31"/>
        <v/>
      </c>
      <c r="BN17" s="146" t="str">
        <f t="shared" si="32"/>
        <v/>
      </c>
      <c r="BO17" s="146" t="str">
        <f t="shared" si="33"/>
        <v/>
      </c>
      <c r="BP17" s="146" t="str">
        <f t="shared" si="44"/>
        <v/>
      </c>
      <c r="BQ17" s="146" t="str">
        <f t="shared" si="45"/>
        <v/>
      </c>
      <c r="BR17" s="146" t="str">
        <f t="shared" si="46"/>
        <v/>
      </c>
      <c r="BS17" s="146" t="str">
        <f t="shared" si="47"/>
        <v/>
      </c>
      <c r="BT17" s="146" t="str">
        <f t="shared" si="36"/>
        <v/>
      </c>
      <c r="BU17" s="166" t="str">
        <f t="shared" si="48"/>
        <v/>
      </c>
      <c r="BV17" s="149" t="str">
        <f t="shared" si="49"/>
        <v/>
      </c>
      <c r="BW17" s="164" t="str">
        <f t="shared" si="37"/>
        <v/>
      </c>
      <c r="BX17" s="164" t="str">
        <f>IF(BV17="","",IF(OR(BQ17="E",BS17="E"),"",IF(DASHBOARD!$B$8=1,"II",IF(DASHBOARD!$B$8=2,"III",""))))</f>
        <v/>
      </c>
      <c r="BY17" s="70" t="str">
        <f t="shared" si="50"/>
        <v/>
      </c>
      <c r="BZ17" s="70" t="str">
        <f t="shared" si="51"/>
        <v/>
      </c>
      <c r="CA17" s="138" t="str">
        <f t="shared" si="38"/>
        <v/>
      </c>
      <c r="CB17" s="138" t="str">
        <f t="shared" si="39"/>
        <v/>
      </c>
      <c r="CC17" s="138" t="str">
        <f t="shared" si="40"/>
        <v/>
      </c>
      <c r="CD17" s="138" t="str">
        <f t="shared" si="41"/>
        <v/>
      </c>
      <c r="CE17" s="138" t="str">
        <f t="shared" si="42"/>
        <v/>
      </c>
      <c r="CF17" s="138" t="str">
        <f t="shared" si="43"/>
        <v/>
      </c>
      <c r="CG17" s="150"/>
      <c r="CH17" s="138" t="str">
        <f>IF(BU17="","",IF(BU17&gt;='GREEN SHEET'!$E$57,'GREEN SHEET'!$F$57,IF(BU17&gt;='GREEN SHEET'!$E$58,'GREEN SHEET'!$F$58,IF(BU17&gt;='GREEN SHEET'!$E$59,'GREEN SHEET'!$F$59,IF(BU17&gt;='GREEN SHEET'!$E$60,'GREEN SHEET'!$F$60,"")))))</f>
        <v/>
      </c>
      <c r="CI17" s="128"/>
    </row>
    <row r="18" spans="1:87" ht="16.8" x14ac:dyDescent="0.3">
      <c r="A18" s="36"/>
      <c r="B18" s="249">
        <f>IF(DATA!B16="","",DATA!B16)</f>
        <v>12</v>
      </c>
      <c r="C18" s="249" t="str">
        <f>IF(DATA!C16="","",DATA!C16)</f>
        <v/>
      </c>
      <c r="D18" s="249" t="str">
        <f>IF(DATA!D16="","",DATA!D16)</f>
        <v/>
      </c>
      <c r="E18" s="150" t="str">
        <f>IF(DATA!E16="","",DATA!E16)</f>
        <v/>
      </c>
      <c r="F18" s="150" t="str">
        <f>IF(DATA!F16="","",DATA!F16)</f>
        <v/>
      </c>
      <c r="G18" s="150" t="str">
        <f>IF(DATA!G16="","",DATA!G16)</f>
        <v/>
      </c>
      <c r="H18" s="157" t="str">
        <f>IF(DATA!H16="","",DATA!H16)</f>
        <v/>
      </c>
      <c r="I18" s="249" t="str">
        <f>IF(DATA!I16="","",DATA!I16)</f>
        <v/>
      </c>
      <c r="J18" s="249" t="str">
        <f>IF(DATA!J16="","",DATA!J16)</f>
        <v/>
      </c>
      <c r="K18" s="150" t="str">
        <f>IF(DATA!K16="","",DATA!K16)</f>
        <v/>
      </c>
      <c r="L18" s="142" t="str">
        <f>IF(ENGLISH!E19="","",ENGLISH!E19)</f>
        <v/>
      </c>
      <c r="M18" s="143" t="str">
        <f t="shared" si="3"/>
        <v/>
      </c>
      <c r="N18" s="142" t="str">
        <f>IF(ENGLISH!F19="","",ENGLISH!F19)</f>
        <v/>
      </c>
      <c r="O18" s="143" t="str">
        <f t="shared" si="4"/>
        <v/>
      </c>
      <c r="P18" s="142" t="str">
        <f>IF(ENGLISH!G19="","",ENGLISH!G19)</f>
        <v/>
      </c>
      <c r="Q18" s="142" t="str">
        <f>IF(ENGLISH!H19="","",ENGLISH!H19)</f>
        <v/>
      </c>
      <c r="R18" s="143" t="str">
        <f t="shared" si="5"/>
        <v/>
      </c>
      <c r="S18" s="143" t="str">
        <f t="shared" si="6"/>
        <v/>
      </c>
      <c r="T18" s="142" t="str">
        <f>IF(ENGLISH!I19="","",ENGLISH!I19)</f>
        <v/>
      </c>
      <c r="U18" s="143" t="str">
        <f t="shared" si="7"/>
        <v/>
      </c>
      <c r="V18" s="142" t="str">
        <f>IF(ENGLISH!J19="","",ENGLISH!J19)</f>
        <v/>
      </c>
      <c r="W18" s="143" t="str">
        <f t="shared" si="8"/>
        <v/>
      </c>
      <c r="X18" s="142" t="str">
        <f>IF(ENGLISH!K19="","",ENGLISH!K19)</f>
        <v/>
      </c>
      <c r="Y18" s="142" t="str">
        <f>IF(ENGLISH!L19="","",ENGLISH!L19)</f>
        <v/>
      </c>
      <c r="Z18" s="143" t="str">
        <f t="shared" si="9"/>
        <v/>
      </c>
      <c r="AA18" s="143" t="str">
        <f t="shared" si="10"/>
        <v/>
      </c>
      <c r="AB18" s="144" t="str">
        <f t="shared" si="11"/>
        <v/>
      </c>
      <c r="AC18" s="143" t="str">
        <f t="shared" si="12"/>
        <v/>
      </c>
      <c r="AD18" s="152" t="str">
        <f>IF(HINDI!E19="","",HINDI!E19)</f>
        <v/>
      </c>
      <c r="AE18" s="153" t="str">
        <f t="shared" si="13"/>
        <v/>
      </c>
      <c r="AF18" s="152" t="str">
        <f>IF(HINDI!F19="","",HINDI!F19)</f>
        <v/>
      </c>
      <c r="AG18" s="153" t="str">
        <f t="shared" si="14"/>
        <v/>
      </c>
      <c r="AH18" s="152" t="str">
        <f>IF(HINDI!G19="","",HINDI!G19)</f>
        <v/>
      </c>
      <c r="AI18" s="152" t="str">
        <f>IF(HINDI!H19="","",HINDI!H19)</f>
        <v/>
      </c>
      <c r="AJ18" s="153" t="str">
        <f t="shared" si="15"/>
        <v/>
      </c>
      <c r="AK18" s="153" t="str">
        <f t="shared" si="16"/>
        <v/>
      </c>
      <c r="AL18" s="152" t="str">
        <f>IF(HINDI!I19="","",HINDI!I19)</f>
        <v/>
      </c>
      <c r="AM18" s="153" t="str">
        <f t="shared" si="17"/>
        <v/>
      </c>
      <c r="AN18" s="152" t="str">
        <f>IF(HINDI!J19="","",HINDI!J19)</f>
        <v/>
      </c>
      <c r="AO18" s="153" t="str">
        <f t="shared" si="18"/>
        <v/>
      </c>
      <c r="AP18" s="152" t="str">
        <f>IF(HINDI!K19="","",HINDI!K19)</f>
        <v/>
      </c>
      <c r="AQ18" s="152" t="str">
        <f>IF(HINDI!L19="","",HINDI!L19)</f>
        <v/>
      </c>
      <c r="AR18" s="153" t="str">
        <f t="shared" si="19"/>
        <v/>
      </c>
      <c r="AS18" s="153" t="str">
        <f t="shared" si="20"/>
        <v/>
      </c>
      <c r="AT18" s="154" t="str">
        <f t="shared" si="21"/>
        <v/>
      </c>
      <c r="AU18" s="153" t="str">
        <f t="shared" si="22"/>
        <v/>
      </c>
      <c r="AV18" s="155" t="str">
        <f>IF(MATHS!E19="","",MATHS!E19)</f>
        <v/>
      </c>
      <c r="AW18" s="154" t="str">
        <f t="shared" si="23"/>
        <v/>
      </c>
      <c r="AX18" s="155" t="str">
        <f>IF(MATHS!F19="","",MATHS!F19)</f>
        <v/>
      </c>
      <c r="AY18" s="154" t="str">
        <f t="shared" si="24"/>
        <v/>
      </c>
      <c r="AZ18" s="155" t="str">
        <f>IF(MATHS!G19="","",MATHS!G19)</f>
        <v/>
      </c>
      <c r="BA18" s="155" t="str">
        <f>IF(MATHS!H19="","",MATHS!H19)</f>
        <v/>
      </c>
      <c r="BB18" s="154" t="str">
        <f t="shared" si="25"/>
        <v/>
      </c>
      <c r="BC18" s="154" t="str">
        <f t="shared" si="26"/>
        <v/>
      </c>
      <c r="BD18" s="155" t="str">
        <f>IF(MATHS!I19="","",MATHS!I19)</f>
        <v/>
      </c>
      <c r="BE18" s="154" t="str">
        <f t="shared" si="27"/>
        <v/>
      </c>
      <c r="BF18" s="155" t="str">
        <f>IF(MATHS!J19="","",MATHS!J19)</f>
        <v/>
      </c>
      <c r="BG18" s="154" t="str">
        <f t="shared" si="28"/>
        <v/>
      </c>
      <c r="BH18" s="155" t="str">
        <f>IF(MATHS!K19="","",MATHS!K19)</f>
        <v/>
      </c>
      <c r="BI18" s="155" t="str">
        <f>IF(MATHS!L19="","",MATHS!L19)</f>
        <v/>
      </c>
      <c r="BJ18" s="154" t="str">
        <f t="shared" si="29"/>
        <v/>
      </c>
      <c r="BK18" s="154" t="str">
        <f t="shared" si="30"/>
        <v/>
      </c>
      <c r="BL18" s="154" t="str">
        <f t="shared" si="2"/>
        <v/>
      </c>
      <c r="BM18" s="154" t="str">
        <f t="shared" si="31"/>
        <v/>
      </c>
      <c r="BN18" s="146" t="str">
        <f t="shared" si="32"/>
        <v/>
      </c>
      <c r="BO18" s="146" t="str">
        <f t="shared" si="33"/>
        <v/>
      </c>
      <c r="BP18" s="146" t="str">
        <f t="shared" si="44"/>
        <v/>
      </c>
      <c r="BQ18" s="146" t="str">
        <f t="shared" si="45"/>
        <v/>
      </c>
      <c r="BR18" s="146" t="str">
        <f t="shared" si="46"/>
        <v/>
      </c>
      <c r="BS18" s="146" t="str">
        <f t="shared" si="47"/>
        <v/>
      </c>
      <c r="BT18" s="146" t="str">
        <f t="shared" si="36"/>
        <v/>
      </c>
      <c r="BU18" s="166" t="str">
        <f t="shared" si="48"/>
        <v/>
      </c>
      <c r="BV18" s="149" t="str">
        <f t="shared" si="49"/>
        <v/>
      </c>
      <c r="BW18" s="164" t="str">
        <f t="shared" si="37"/>
        <v/>
      </c>
      <c r="BX18" s="164" t="str">
        <f>IF(BV18="","",IF(OR(BQ18="E",BS18="E"),"",IF(DASHBOARD!$B$8=1,"II",IF(DASHBOARD!$B$8=2,"III",""))))</f>
        <v/>
      </c>
      <c r="BY18" s="70" t="str">
        <f t="shared" si="50"/>
        <v/>
      </c>
      <c r="BZ18" s="70" t="str">
        <f t="shared" si="51"/>
        <v/>
      </c>
      <c r="CA18" s="138" t="str">
        <f t="shared" si="38"/>
        <v/>
      </c>
      <c r="CB18" s="138" t="str">
        <f t="shared" si="39"/>
        <v/>
      </c>
      <c r="CC18" s="138" t="str">
        <f t="shared" si="40"/>
        <v/>
      </c>
      <c r="CD18" s="138" t="str">
        <f t="shared" si="41"/>
        <v/>
      </c>
      <c r="CE18" s="138" t="str">
        <f t="shared" si="42"/>
        <v/>
      </c>
      <c r="CF18" s="138" t="str">
        <f t="shared" si="43"/>
        <v/>
      </c>
      <c r="CG18" s="150"/>
      <c r="CH18" s="138" t="str">
        <f>IF(BU18="","",IF(BU18&gt;='GREEN SHEET'!$E$57,'GREEN SHEET'!$F$57,IF(BU18&gt;='GREEN SHEET'!$E$58,'GREEN SHEET'!$F$58,IF(BU18&gt;='GREEN SHEET'!$E$59,'GREEN SHEET'!$F$59,IF(BU18&gt;='GREEN SHEET'!$E$60,'GREEN SHEET'!$F$60,"")))))</f>
        <v/>
      </c>
      <c r="CI18" s="128"/>
    </row>
    <row r="19" spans="1:87" ht="16.8" x14ac:dyDescent="0.3">
      <c r="A19" s="36"/>
      <c r="B19" s="249">
        <f>IF(DATA!B17="","",DATA!B17)</f>
        <v>13</v>
      </c>
      <c r="C19" s="249" t="str">
        <f>IF(DATA!C17="","",DATA!C17)</f>
        <v/>
      </c>
      <c r="D19" s="249" t="str">
        <f>IF(DATA!D17="","",DATA!D17)</f>
        <v/>
      </c>
      <c r="E19" s="150" t="str">
        <f>IF(DATA!E17="","",DATA!E17)</f>
        <v/>
      </c>
      <c r="F19" s="150" t="str">
        <f>IF(DATA!F17="","",DATA!F17)</f>
        <v/>
      </c>
      <c r="G19" s="150" t="str">
        <f>IF(DATA!G17="","",DATA!G17)</f>
        <v/>
      </c>
      <c r="H19" s="157" t="str">
        <f>IF(DATA!H17="","",DATA!H17)</f>
        <v/>
      </c>
      <c r="I19" s="249" t="str">
        <f>IF(DATA!I17="","",DATA!I17)</f>
        <v/>
      </c>
      <c r="J19" s="249" t="str">
        <f>IF(DATA!J17="","",DATA!J17)</f>
        <v/>
      </c>
      <c r="K19" s="150" t="str">
        <f>IF(DATA!K17="","",DATA!K17)</f>
        <v/>
      </c>
      <c r="L19" s="142" t="str">
        <f>IF(ENGLISH!E20="","",ENGLISH!E20)</f>
        <v/>
      </c>
      <c r="M19" s="143" t="str">
        <f t="shared" si="3"/>
        <v/>
      </c>
      <c r="N19" s="142" t="str">
        <f>IF(ENGLISH!F20="","",ENGLISH!F20)</f>
        <v/>
      </c>
      <c r="O19" s="143" t="str">
        <f t="shared" si="4"/>
        <v/>
      </c>
      <c r="P19" s="142" t="str">
        <f>IF(ENGLISH!G20="","",ENGLISH!G20)</f>
        <v/>
      </c>
      <c r="Q19" s="142" t="str">
        <f>IF(ENGLISH!H20="","",ENGLISH!H20)</f>
        <v/>
      </c>
      <c r="R19" s="143" t="str">
        <f t="shared" si="5"/>
        <v/>
      </c>
      <c r="S19" s="143" t="str">
        <f t="shared" si="6"/>
        <v/>
      </c>
      <c r="T19" s="142" t="str">
        <f>IF(ENGLISH!I20="","",ENGLISH!I20)</f>
        <v/>
      </c>
      <c r="U19" s="143" t="str">
        <f t="shared" si="7"/>
        <v/>
      </c>
      <c r="V19" s="142" t="str">
        <f>IF(ENGLISH!J20="","",ENGLISH!J20)</f>
        <v/>
      </c>
      <c r="W19" s="143" t="str">
        <f t="shared" si="8"/>
        <v/>
      </c>
      <c r="X19" s="142" t="str">
        <f>IF(ENGLISH!K20="","",ENGLISH!K20)</f>
        <v/>
      </c>
      <c r="Y19" s="142" t="str">
        <f>IF(ENGLISH!L20="","",ENGLISH!L20)</f>
        <v/>
      </c>
      <c r="Z19" s="143" t="str">
        <f t="shared" si="9"/>
        <v/>
      </c>
      <c r="AA19" s="143" t="str">
        <f t="shared" si="10"/>
        <v/>
      </c>
      <c r="AB19" s="144" t="str">
        <f t="shared" si="11"/>
        <v/>
      </c>
      <c r="AC19" s="143" t="str">
        <f t="shared" si="12"/>
        <v/>
      </c>
      <c r="AD19" s="152" t="str">
        <f>IF(HINDI!E20="","",HINDI!E20)</f>
        <v/>
      </c>
      <c r="AE19" s="153" t="str">
        <f t="shared" si="13"/>
        <v/>
      </c>
      <c r="AF19" s="152" t="str">
        <f>IF(HINDI!F20="","",HINDI!F20)</f>
        <v/>
      </c>
      <c r="AG19" s="153" t="str">
        <f t="shared" si="14"/>
        <v/>
      </c>
      <c r="AH19" s="152" t="str">
        <f>IF(HINDI!G20="","",HINDI!G20)</f>
        <v/>
      </c>
      <c r="AI19" s="152" t="str">
        <f>IF(HINDI!H20="","",HINDI!H20)</f>
        <v/>
      </c>
      <c r="AJ19" s="153" t="str">
        <f t="shared" si="15"/>
        <v/>
      </c>
      <c r="AK19" s="153" t="str">
        <f t="shared" si="16"/>
        <v/>
      </c>
      <c r="AL19" s="152" t="str">
        <f>IF(HINDI!I20="","",HINDI!I20)</f>
        <v/>
      </c>
      <c r="AM19" s="153" t="str">
        <f t="shared" si="17"/>
        <v/>
      </c>
      <c r="AN19" s="152" t="str">
        <f>IF(HINDI!J20="","",HINDI!J20)</f>
        <v/>
      </c>
      <c r="AO19" s="153" t="str">
        <f t="shared" si="18"/>
        <v/>
      </c>
      <c r="AP19" s="152" t="str">
        <f>IF(HINDI!K20="","",HINDI!K20)</f>
        <v/>
      </c>
      <c r="AQ19" s="152" t="str">
        <f>IF(HINDI!L20="","",HINDI!L20)</f>
        <v/>
      </c>
      <c r="AR19" s="153" t="str">
        <f t="shared" si="19"/>
        <v/>
      </c>
      <c r="AS19" s="153" t="str">
        <f t="shared" si="20"/>
        <v/>
      </c>
      <c r="AT19" s="154" t="str">
        <f t="shared" si="21"/>
        <v/>
      </c>
      <c r="AU19" s="153" t="str">
        <f t="shared" si="22"/>
        <v/>
      </c>
      <c r="AV19" s="155" t="str">
        <f>IF(MATHS!E20="","",MATHS!E20)</f>
        <v/>
      </c>
      <c r="AW19" s="154" t="str">
        <f t="shared" si="23"/>
        <v/>
      </c>
      <c r="AX19" s="155" t="str">
        <f>IF(MATHS!F20="","",MATHS!F20)</f>
        <v/>
      </c>
      <c r="AY19" s="154" t="str">
        <f t="shared" si="24"/>
        <v/>
      </c>
      <c r="AZ19" s="155" t="str">
        <f>IF(MATHS!G20="","",MATHS!G20)</f>
        <v/>
      </c>
      <c r="BA19" s="155" t="str">
        <f>IF(MATHS!H20="","",MATHS!H20)</f>
        <v/>
      </c>
      <c r="BB19" s="154" t="str">
        <f t="shared" si="25"/>
        <v/>
      </c>
      <c r="BC19" s="154" t="str">
        <f t="shared" si="26"/>
        <v/>
      </c>
      <c r="BD19" s="155" t="str">
        <f>IF(MATHS!I20="","",MATHS!I20)</f>
        <v/>
      </c>
      <c r="BE19" s="154" t="str">
        <f t="shared" si="27"/>
        <v/>
      </c>
      <c r="BF19" s="155" t="str">
        <f>IF(MATHS!J20="","",MATHS!J20)</f>
        <v/>
      </c>
      <c r="BG19" s="154" t="str">
        <f t="shared" si="28"/>
        <v/>
      </c>
      <c r="BH19" s="155" t="str">
        <f>IF(MATHS!K20="","",MATHS!K20)</f>
        <v/>
      </c>
      <c r="BI19" s="155" t="str">
        <f>IF(MATHS!L20="","",MATHS!L20)</f>
        <v/>
      </c>
      <c r="BJ19" s="154" t="str">
        <f t="shared" si="29"/>
        <v/>
      </c>
      <c r="BK19" s="154" t="str">
        <f t="shared" si="30"/>
        <v/>
      </c>
      <c r="BL19" s="154" t="str">
        <f t="shared" si="2"/>
        <v/>
      </c>
      <c r="BM19" s="154" t="str">
        <f t="shared" si="31"/>
        <v/>
      </c>
      <c r="BN19" s="146" t="str">
        <f t="shared" si="32"/>
        <v/>
      </c>
      <c r="BO19" s="146" t="str">
        <f t="shared" si="33"/>
        <v/>
      </c>
      <c r="BP19" s="146" t="str">
        <f t="shared" si="44"/>
        <v/>
      </c>
      <c r="BQ19" s="146" t="str">
        <f t="shared" si="45"/>
        <v/>
      </c>
      <c r="BR19" s="146" t="str">
        <f t="shared" si="46"/>
        <v/>
      </c>
      <c r="BS19" s="146" t="str">
        <f t="shared" si="47"/>
        <v/>
      </c>
      <c r="BT19" s="146" t="str">
        <f t="shared" si="36"/>
        <v/>
      </c>
      <c r="BU19" s="166" t="str">
        <f t="shared" si="48"/>
        <v/>
      </c>
      <c r="BV19" s="149" t="str">
        <f t="shared" si="49"/>
        <v/>
      </c>
      <c r="BW19" s="164" t="str">
        <f t="shared" si="37"/>
        <v/>
      </c>
      <c r="BX19" s="164" t="str">
        <f>IF(BV19="","",IF(OR(BQ19="E",BS19="E"),"",IF(DASHBOARD!$B$8=1,"II",IF(DASHBOARD!$B$8=2,"III",""))))</f>
        <v/>
      </c>
      <c r="BY19" s="70" t="str">
        <f t="shared" si="50"/>
        <v/>
      </c>
      <c r="BZ19" s="70" t="str">
        <f t="shared" si="51"/>
        <v/>
      </c>
      <c r="CA19" s="138" t="str">
        <f t="shared" si="38"/>
        <v/>
      </c>
      <c r="CB19" s="138" t="str">
        <f t="shared" si="39"/>
        <v/>
      </c>
      <c r="CC19" s="138" t="str">
        <f t="shared" si="40"/>
        <v/>
      </c>
      <c r="CD19" s="138" t="str">
        <f t="shared" si="41"/>
        <v/>
      </c>
      <c r="CE19" s="138" t="str">
        <f t="shared" si="42"/>
        <v/>
      </c>
      <c r="CF19" s="138" t="str">
        <f t="shared" si="43"/>
        <v/>
      </c>
      <c r="CG19" s="150"/>
      <c r="CH19" s="138" t="str">
        <f>IF(BU19="","",IF(BU19&gt;='GREEN SHEET'!$E$57,'GREEN SHEET'!$F$57,IF(BU19&gt;='GREEN SHEET'!$E$58,'GREEN SHEET'!$F$58,IF(BU19&gt;='GREEN SHEET'!$E$59,'GREEN SHEET'!$F$59,IF(BU19&gt;='GREEN SHEET'!$E$60,'GREEN SHEET'!$F$60,"")))))</f>
        <v/>
      </c>
      <c r="CI19" s="128"/>
    </row>
    <row r="20" spans="1:87" ht="16.8" x14ac:dyDescent="0.3">
      <c r="A20" s="36"/>
      <c r="B20" s="249">
        <f>IF(DATA!B18="","",DATA!B18)</f>
        <v>14</v>
      </c>
      <c r="C20" s="249" t="str">
        <f>IF(DATA!C18="","",DATA!C18)</f>
        <v/>
      </c>
      <c r="D20" s="249" t="str">
        <f>IF(DATA!D18="","",DATA!D18)</f>
        <v/>
      </c>
      <c r="E20" s="150" t="str">
        <f>IF(DATA!E18="","",DATA!E18)</f>
        <v/>
      </c>
      <c r="F20" s="150" t="str">
        <f>IF(DATA!F18="","",DATA!F18)</f>
        <v/>
      </c>
      <c r="G20" s="150" t="str">
        <f>IF(DATA!G18="","",DATA!G18)</f>
        <v/>
      </c>
      <c r="H20" s="157" t="str">
        <f>IF(DATA!H18="","",DATA!H18)</f>
        <v/>
      </c>
      <c r="I20" s="249" t="str">
        <f>IF(DATA!I18="","",DATA!I18)</f>
        <v/>
      </c>
      <c r="J20" s="249" t="str">
        <f>IF(DATA!J18="","",DATA!J18)</f>
        <v/>
      </c>
      <c r="K20" s="150" t="str">
        <f>IF(DATA!K18="","",DATA!K18)</f>
        <v/>
      </c>
      <c r="L20" s="142" t="str">
        <f>IF(ENGLISH!E21="","",ENGLISH!E21)</f>
        <v/>
      </c>
      <c r="M20" s="143" t="str">
        <f t="shared" si="3"/>
        <v/>
      </c>
      <c r="N20" s="142" t="str">
        <f>IF(ENGLISH!F21="","",ENGLISH!F21)</f>
        <v/>
      </c>
      <c r="O20" s="143" t="str">
        <f t="shared" si="4"/>
        <v/>
      </c>
      <c r="P20" s="142" t="str">
        <f>IF(ENGLISH!G21="","",ENGLISH!G21)</f>
        <v/>
      </c>
      <c r="Q20" s="142" t="str">
        <f>IF(ENGLISH!H21="","",ENGLISH!H21)</f>
        <v/>
      </c>
      <c r="R20" s="143" t="str">
        <f t="shared" si="5"/>
        <v/>
      </c>
      <c r="S20" s="143" t="str">
        <f t="shared" si="6"/>
        <v/>
      </c>
      <c r="T20" s="142" t="str">
        <f>IF(ENGLISH!I21="","",ENGLISH!I21)</f>
        <v/>
      </c>
      <c r="U20" s="143" t="str">
        <f t="shared" si="7"/>
        <v/>
      </c>
      <c r="V20" s="142" t="str">
        <f>IF(ENGLISH!J21="","",ENGLISH!J21)</f>
        <v/>
      </c>
      <c r="W20" s="143" t="str">
        <f t="shared" si="8"/>
        <v/>
      </c>
      <c r="X20" s="142" t="str">
        <f>IF(ENGLISH!K21="","",ENGLISH!K21)</f>
        <v/>
      </c>
      <c r="Y20" s="142" t="str">
        <f>IF(ENGLISH!L21="","",ENGLISH!L21)</f>
        <v/>
      </c>
      <c r="Z20" s="143" t="str">
        <f t="shared" si="9"/>
        <v/>
      </c>
      <c r="AA20" s="143" t="str">
        <f t="shared" si="10"/>
        <v/>
      </c>
      <c r="AB20" s="144" t="str">
        <f t="shared" si="11"/>
        <v/>
      </c>
      <c r="AC20" s="143" t="str">
        <f t="shared" si="12"/>
        <v/>
      </c>
      <c r="AD20" s="152" t="str">
        <f>IF(HINDI!E21="","",HINDI!E21)</f>
        <v/>
      </c>
      <c r="AE20" s="153" t="str">
        <f t="shared" si="13"/>
        <v/>
      </c>
      <c r="AF20" s="152" t="str">
        <f>IF(HINDI!F21="","",HINDI!F21)</f>
        <v/>
      </c>
      <c r="AG20" s="153" t="str">
        <f t="shared" si="14"/>
        <v/>
      </c>
      <c r="AH20" s="152" t="str">
        <f>IF(HINDI!G21="","",HINDI!G21)</f>
        <v/>
      </c>
      <c r="AI20" s="152" t="str">
        <f>IF(HINDI!H21="","",HINDI!H21)</f>
        <v/>
      </c>
      <c r="AJ20" s="153" t="str">
        <f t="shared" si="15"/>
        <v/>
      </c>
      <c r="AK20" s="153" t="str">
        <f t="shared" si="16"/>
        <v/>
      </c>
      <c r="AL20" s="152" t="str">
        <f>IF(HINDI!I21="","",HINDI!I21)</f>
        <v/>
      </c>
      <c r="AM20" s="153" t="str">
        <f t="shared" si="17"/>
        <v/>
      </c>
      <c r="AN20" s="152" t="str">
        <f>IF(HINDI!J21="","",HINDI!J21)</f>
        <v/>
      </c>
      <c r="AO20" s="153" t="str">
        <f t="shared" si="18"/>
        <v/>
      </c>
      <c r="AP20" s="152" t="str">
        <f>IF(HINDI!K21="","",HINDI!K21)</f>
        <v/>
      </c>
      <c r="AQ20" s="152" t="str">
        <f>IF(HINDI!L21="","",HINDI!L21)</f>
        <v/>
      </c>
      <c r="AR20" s="153" t="str">
        <f t="shared" si="19"/>
        <v/>
      </c>
      <c r="AS20" s="153" t="str">
        <f t="shared" si="20"/>
        <v/>
      </c>
      <c r="AT20" s="154" t="str">
        <f t="shared" si="21"/>
        <v/>
      </c>
      <c r="AU20" s="153" t="str">
        <f t="shared" si="22"/>
        <v/>
      </c>
      <c r="AV20" s="155" t="str">
        <f>IF(MATHS!E21="","",MATHS!E21)</f>
        <v/>
      </c>
      <c r="AW20" s="154" t="str">
        <f t="shared" si="23"/>
        <v/>
      </c>
      <c r="AX20" s="155" t="str">
        <f>IF(MATHS!F21="","",MATHS!F21)</f>
        <v/>
      </c>
      <c r="AY20" s="154" t="str">
        <f t="shared" si="24"/>
        <v/>
      </c>
      <c r="AZ20" s="155" t="str">
        <f>IF(MATHS!G21="","",MATHS!G21)</f>
        <v/>
      </c>
      <c r="BA20" s="155" t="str">
        <f>IF(MATHS!H21="","",MATHS!H21)</f>
        <v/>
      </c>
      <c r="BB20" s="154" t="str">
        <f t="shared" si="25"/>
        <v/>
      </c>
      <c r="BC20" s="154" t="str">
        <f t="shared" si="26"/>
        <v/>
      </c>
      <c r="BD20" s="155" t="str">
        <f>IF(MATHS!I21="","",MATHS!I21)</f>
        <v/>
      </c>
      <c r="BE20" s="154" t="str">
        <f t="shared" si="27"/>
        <v/>
      </c>
      <c r="BF20" s="155" t="str">
        <f>IF(MATHS!J21="","",MATHS!J21)</f>
        <v/>
      </c>
      <c r="BG20" s="154" t="str">
        <f t="shared" si="28"/>
        <v/>
      </c>
      <c r="BH20" s="155" t="str">
        <f>IF(MATHS!K21="","",MATHS!K21)</f>
        <v/>
      </c>
      <c r="BI20" s="155" t="str">
        <f>IF(MATHS!L21="","",MATHS!L21)</f>
        <v/>
      </c>
      <c r="BJ20" s="154" t="str">
        <f t="shared" si="29"/>
        <v/>
      </c>
      <c r="BK20" s="154" t="str">
        <f t="shared" si="30"/>
        <v/>
      </c>
      <c r="BL20" s="154" t="str">
        <f t="shared" si="2"/>
        <v/>
      </c>
      <c r="BM20" s="154" t="str">
        <f t="shared" si="31"/>
        <v/>
      </c>
      <c r="BN20" s="146" t="str">
        <f t="shared" si="32"/>
        <v/>
      </c>
      <c r="BO20" s="146" t="str">
        <f t="shared" si="33"/>
        <v/>
      </c>
      <c r="BP20" s="146" t="str">
        <f t="shared" si="44"/>
        <v/>
      </c>
      <c r="BQ20" s="146" t="str">
        <f t="shared" si="45"/>
        <v/>
      </c>
      <c r="BR20" s="146" t="str">
        <f t="shared" si="46"/>
        <v/>
      </c>
      <c r="BS20" s="146" t="str">
        <f t="shared" si="47"/>
        <v/>
      </c>
      <c r="BT20" s="146" t="str">
        <f t="shared" si="36"/>
        <v/>
      </c>
      <c r="BU20" s="166" t="str">
        <f t="shared" si="48"/>
        <v/>
      </c>
      <c r="BV20" s="149" t="str">
        <f t="shared" si="49"/>
        <v/>
      </c>
      <c r="BW20" s="164" t="str">
        <f t="shared" si="37"/>
        <v/>
      </c>
      <c r="BX20" s="164" t="str">
        <f>IF(BV20="","",IF(OR(BQ20="E",BS20="E"),"",IF(DASHBOARD!$B$8=1,"II",IF(DASHBOARD!$B$8=2,"III",""))))</f>
        <v/>
      </c>
      <c r="BY20" s="70" t="str">
        <f t="shared" si="50"/>
        <v/>
      </c>
      <c r="BZ20" s="70" t="str">
        <f t="shared" si="51"/>
        <v/>
      </c>
      <c r="CA20" s="138" t="str">
        <f t="shared" si="38"/>
        <v/>
      </c>
      <c r="CB20" s="138" t="str">
        <f t="shared" si="39"/>
        <v/>
      </c>
      <c r="CC20" s="138" t="str">
        <f t="shared" si="40"/>
        <v/>
      </c>
      <c r="CD20" s="138" t="str">
        <f t="shared" si="41"/>
        <v/>
      </c>
      <c r="CE20" s="138" t="str">
        <f t="shared" si="42"/>
        <v/>
      </c>
      <c r="CF20" s="138" t="str">
        <f t="shared" si="43"/>
        <v/>
      </c>
      <c r="CG20" s="150"/>
      <c r="CH20" s="138" t="str">
        <f>IF(BU20="","",IF(BU20&gt;='GREEN SHEET'!$E$57,'GREEN SHEET'!$F$57,IF(BU20&gt;='GREEN SHEET'!$E$58,'GREEN SHEET'!$F$58,IF(BU20&gt;='GREEN SHEET'!$E$59,'GREEN SHEET'!$F$59,IF(BU20&gt;='GREEN SHEET'!$E$60,'GREEN SHEET'!$F$60,"")))))</f>
        <v/>
      </c>
      <c r="CI20" s="128"/>
    </row>
    <row r="21" spans="1:87" ht="16.8" x14ac:dyDescent="0.3">
      <c r="A21" s="36"/>
      <c r="B21" s="249">
        <f>IF(DATA!B19="","",DATA!B19)</f>
        <v>15</v>
      </c>
      <c r="C21" s="249" t="str">
        <f>IF(DATA!C19="","",DATA!C19)</f>
        <v/>
      </c>
      <c r="D21" s="249" t="str">
        <f>IF(DATA!D19="","",DATA!D19)</f>
        <v/>
      </c>
      <c r="E21" s="150" t="str">
        <f>IF(DATA!E19="","",DATA!E19)</f>
        <v/>
      </c>
      <c r="F21" s="150" t="str">
        <f>IF(DATA!F19="","",DATA!F19)</f>
        <v/>
      </c>
      <c r="G21" s="150" t="str">
        <f>IF(DATA!G19="","",DATA!G19)</f>
        <v/>
      </c>
      <c r="H21" s="157" t="str">
        <f>IF(DATA!H19="","",DATA!H19)</f>
        <v/>
      </c>
      <c r="I21" s="249" t="str">
        <f>IF(DATA!I19="","",DATA!I19)</f>
        <v/>
      </c>
      <c r="J21" s="249" t="str">
        <f>IF(DATA!J19="","",DATA!J19)</f>
        <v/>
      </c>
      <c r="K21" s="150" t="str">
        <f>IF(DATA!K19="","",DATA!K19)</f>
        <v/>
      </c>
      <c r="L21" s="142" t="str">
        <f>IF(ENGLISH!E22="","",ENGLISH!E22)</f>
        <v/>
      </c>
      <c r="M21" s="143" t="str">
        <f t="shared" si="3"/>
        <v/>
      </c>
      <c r="N21" s="142" t="str">
        <f>IF(ENGLISH!F22="","",ENGLISH!F22)</f>
        <v/>
      </c>
      <c r="O21" s="143" t="str">
        <f t="shared" si="4"/>
        <v/>
      </c>
      <c r="P21" s="142" t="str">
        <f>IF(ENGLISH!G22="","",ENGLISH!G22)</f>
        <v/>
      </c>
      <c r="Q21" s="142" t="str">
        <f>IF(ENGLISH!H22="","",ENGLISH!H22)</f>
        <v/>
      </c>
      <c r="R21" s="143" t="str">
        <f t="shared" si="5"/>
        <v/>
      </c>
      <c r="S21" s="143" t="str">
        <f t="shared" si="6"/>
        <v/>
      </c>
      <c r="T21" s="142" t="str">
        <f>IF(ENGLISH!I22="","",ENGLISH!I22)</f>
        <v/>
      </c>
      <c r="U21" s="143" t="str">
        <f t="shared" si="7"/>
        <v/>
      </c>
      <c r="V21" s="142" t="str">
        <f>IF(ENGLISH!J22="","",ENGLISH!J22)</f>
        <v/>
      </c>
      <c r="W21" s="143" t="str">
        <f t="shared" si="8"/>
        <v/>
      </c>
      <c r="X21" s="142" t="str">
        <f>IF(ENGLISH!K22="","",ENGLISH!K22)</f>
        <v/>
      </c>
      <c r="Y21" s="142" t="str">
        <f>IF(ENGLISH!L22="","",ENGLISH!L22)</f>
        <v/>
      </c>
      <c r="Z21" s="143" t="str">
        <f t="shared" si="9"/>
        <v/>
      </c>
      <c r="AA21" s="143" t="str">
        <f t="shared" si="10"/>
        <v/>
      </c>
      <c r="AB21" s="144" t="str">
        <f t="shared" si="11"/>
        <v/>
      </c>
      <c r="AC21" s="143" t="str">
        <f t="shared" si="12"/>
        <v/>
      </c>
      <c r="AD21" s="152" t="str">
        <f>IF(HINDI!E22="","",HINDI!E22)</f>
        <v/>
      </c>
      <c r="AE21" s="153" t="str">
        <f t="shared" si="13"/>
        <v/>
      </c>
      <c r="AF21" s="152" t="str">
        <f>IF(HINDI!F22="","",HINDI!F22)</f>
        <v/>
      </c>
      <c r="AG21" s="153" t="str">
        <f t="shared" si="14"/>
        <v/>
      </c>
      <c r="AH21" s="152" t="str">
        <f>IF(HINDI!G22="","",HINDI!G22)</f>
        <v/>
      </c>
      <c r="AI21" s="152" t="str">
        <f>IF(HINDI!H22="","",HINDI!H22)</f>
        <v/>
      </c>
      <c r="AJ21" s="153" t="str">
        <f t="shared" si="15"/>
        <v/>
      </c>
      <c r="AK21" s="153" t="str">
        <f t="shared" si="16"/>
        <v/>
      </c>
      <c r="AL21" s="152" t="str">
        <f>IF(HINDI!I22="","",HINDI!I22)</f>
        <v/>
      </c>
      <c r="AM21" s="153" t="str">
        <f t="shared" si="17"/>
        <v/>
      </c>
      <c r="AN21" s="152" t="str">
        <f>IF(HINDI!J22="","",HINDI!J22)</f>
        <v/>
      </c>
      <c r="AO21" s="153" t="str">
        <f t="shared" si="18"/>
        <v/>
      </c>
      <c r="AP21" s="152" t="str">
        <f>IF(HINDI!K22="","",HINDI!K22)</f>
        <v/>
      </c>
      <c r="AQ21" s="152" t="str">
        <f>IF(HINDI!L22="","",HINDI!L22)</f>
        <v/>
      </c>
      <c r="AR21" s="153" t="str">
        <f t="shared" si="19"/>
        <v/>
      </c>
      <c r="AS21" s="153" t="str">
        <f t="shared" si="20"/>
        <v/>
      </c>
      <c r="AT21" s="154" t="str">
        <f t="shared" si="21"/>
        <v/>
      </c>
      <c r="AU21" s="153" t="str">
        <f t="shared" si="22"/>
        <v/>
      </c>
      <c r="AV21" s="155" t="str">
        <f>IF(MATHS!E22="","",MATHS!E22)</f>
        <v/>
      </c>
      <c r="AW21" s="154" t="str">
        <f t="shared" si="23"/>
        <v/>
      </c>
      <c r="AX21" s="155" t="str">
        <f>IF(MATHS!F22="","",MATHS!F22)</f>
        <v/>
      </c>
      <c r="AY21" s="154" t="str">
        <f t="shared" si="24"/>
        <v/>
      </c>
      <c r="AZ21" s="155" t="str">
        <f>IF(MATHS!G22="","",MATHS!G22)</f>
        <v/>
      </c>
      <c r="BA21" s="155" t="str">
        <f>IF(MATHS!H22="","",MATHS!H22)</f>
        <v/>
      </c>
      <c r="BB21" s="154" t="str">
        <f t="shared" si="25"/>
        <v/>
      </c>
      <c r="BC21" s="154" t="str">
        <f t="shared" si="26"/>
        <v/>
      </c>
      <c r="BD21" s="155" t="str">
        <f>IF(MATHS!I22="","",MATHS!I22)</f>
        <v/>
      </c>
      <c r="BE21" s="154" t="str">
        <f t="shared" si="27"/>
        <v/>
      </c>
      <c r="BF21" s="155" t="str">
        <f>IF(MATHS!J22="","",MATHS!J22)</f>
        <v/>
      </c>
      <c r="BG21" s="154" t="str">
        <f t="shared" si="28"/>
        <v/>
      </c>
      <c r="BH21" s="155" t="str">
        <f>IF(MATHS!K22="","",MATHS!K22)</f>
        <v/>
      </c>
      <c r="BI21" s="155" t="str">
        <f>IF(MATHS!L22="","",MATHS!L22)</f>
        <v/>
      </c>
      <c r="BJ21" s="154" t="str">
        <f t="shared" si="29"/>
        <v/>
      </c>
      <c r="BK21" s="154" t="str">
        <f t="shared" si="30"/>
        <v/>
      </c>
      <c r="BL21" s="154" t="str">
        <f t="shared" si="2"/>
        <v/>
      </c>
      <c r="BM21" s="154" t="str">
        <f t="shared" si="31"/>
        <v/>
      </c>
      <c r="BN21" s="146" t="str">
        <f t="shared" si="32"/>
        <v/>
      </c>
      <c r="BO21" s="146" t="str">
        <f t="shared" si="33"/>
        <v/>
      </c>
      <c r="BP21" s="146" t="str">
        <f t="shared" si="44"/>
        <v/>
      </c>
      <c r="BQ21" s="146" t="str">
        <f t="shared" si="45"/>
        <v/>
      </c>
      <c r="BR21" s="146" t="str">
        <f t="shared" si="46"/>
        <v/>
      </c>
      <c r="BS21" s="146" t="str">
        <f t="shared" si="47"/>
        <v/>
      </c>
      <c r="BT21" s="146" t="str">
        <f t="shared" si="36"/>
        <v/>
      </c>
      <c r="BU21" s="166" t="str">
        <f t="shared" si="48"/>
        <v/>
      </c>
      <c r="BV21" s="149" t="str">
        <f t="shared" si="49"/>
        <v/>
      </c>
      <c r="BW21" s="164" t="str">
        <f t="shared" si="37"/>
        <v/>
      </c>
      <c r="BX21" s="164" t="str">
        <f>IF(BV21="","",IF(OR(BQ21="E",BS21="E"),"",IF(DASHBOARD!$B$8=1,"II",IF(DASHBOARD!$B$8=2,"III",""))))</f>
        <v/>
      </c>
      <c r="BY21" s="70" t="str">
        <f t="shared" si="50"/>
        <v/>
      </c>
      <c r="BZ21" s="70" t="str">
        <f t="shared" si="51"/>
        <v/>
      </c>
      <c r="CA21" s="138" t="str">
        <f t="shared" si="38"/>
        <v/>
      </c>
      <c r="CB21" s="138" t="str">
        <f t="shared" si="39"/>
        <v/>
      </c>
      <c r="CC21" s="138" t="str">
        <f t="shared" si="40"/>
        <v/>
      </c>
      <c r="CD21" s="138" t="str">
        <f t="shared" si="41"/>
        <v/>
      </c>
      <c r="CE21" s="138" t="str">
        <f t="shared" si="42"/>
        <v/>
      </c>
      <c r="CF21" s="138" t="str">
        <f t="shared" si="43"/>
        <v/>
      </c>
      <c r="CG21" s="150"/>
      <c r="CH21" s="138" t="str">
        <f>IF(BU21="","",IF(BU21&gt;='GREEN SHEET'!$E$57,'GREEN SHEET'!$F$57,IF(BU21&gt;='GREEN SHEET'!$E$58,'GREEN SHEET'!$F$58,IF(BU21&gt;='GREEN SHEET'!$E$59,'GREEN SHEET'!$F$59,IF(BU21&gt;='GREEN SHEET'!$E$60,'GREEN SHEET'!$F$60,"")))))</f>
        <v/>
      </c>
      <c r="CI21" s="128"/>
    </row>
    <row r="22" spans="1:87" ht="16.8" x14ac:dyDescent="0.3">
      <c r="A22" s="36"/>
      <c r="B22" s="249">
        <f>IF(DATA!B20="","",DATA!B20)</f>
        <v>16</v>
      </c>
      <c r="C22" s="249" t="str">
        <f>IF(DATA!C20="","",DATA!C20)</f>
        <v/>
      </c>
      <c r="D22" s="249" t="str">
        <f>IF(DATA!D20="","",DATA!D20)</f>
        <v/>
      </c>
      <c r="E22" s="150" t="str">
        <f>IF(DATA!E20="","",DATA!E20)</f>
        <v/>
      </c>
      <c r="F22" s="150" t="str">
        <f>IF(DATA!F20="","",DATA!F20)</f>
        <v/>
      </c>
      <c r="G22" s="150" t="str">
        <f>IF(DATA!G20="","",DATA!G20)</f>
        <v/>
      </c>
      <c r="H22" s="157" t="str">
        <f>IF(DATA!H20="","",DATA!H20)</f>
        <v/>
      </c>
      <c r="I22" s="249" t="str">
        <f>IF(DATA!I20="","",DATA!I20)</f>
        <v/>
      </c>
      <c r="J22" s="249" t="str">
        <f>IF(DATA!J20="","",DATA!J20)</f>
        <v/>
      </c>
      <c r="K22" s="150" t="str">
        <f>IF(DATA!K20="","",DATA!K20)</f>
        <v/>
      </c>
      <c r="L22" s="142" t="str">
        <f>IF(ENGLISH!E23="","",ENGLISH!E23)</f>
        <v/>
      </c>
      <c r="M22" s="143" t="str">
        <f t="shared" si="3"/>
        <v/>
      </c>
      <c r="N22" s="142" t="str">
        <f>IF(ENGLISH!F23="","",ENGLISH!F23)</f>
        <v/>
      </c>
      <c r="O22" s="143" t="str">
        <f t="shared" si="4"/>
        <v/>
      </c>
      <c r="P22" s="142" t="str">
        <f>IF(ENGLISH!G23="","",ENGLISH!G23)</f>
        <v/>
      </c>
      <c r="Q22" s="142" t="str">
        <f>IF(ENGLISH!H23="","",ENGLISH!H23)</f>
        <v/>
      </c>
      <c r="R22" s="143" t="str">
        <f t="shared" si="5"/>
        <v/>
      </c>
      <c r="S22" s="143" t="str">
        <f t="shared" si="6"/>
        <v/>
      </c>
      <c r="T22" s="142" t="str">
        <f>IF(ENGLISH!I23="","",ENGLISH!I23)</f>
        <v/>
      </c>
      <c r="U22" s="143" t="str">
        <f t="shared" si="7"/>
        <v/>
      </c>
      <c r="V22" s="142" t="str">
        <f>IF(ENGLISH!J23="","",ENGLISH!J23)</f>
        <v/>
      </c>
      <c r="W22" s="143" t="str">
        <f t="shared" si="8"/>
        <v/>
      </c>
      <c r="X22" s="142" t="str">
        <f>IF(ENGLISH!K23="","",ENGLISH!K23)</f>
        <v/>
      </c>
      <c r="Y22" s="142" t="str">
        <f>IF(ENGLISH!L23="","",ENGLISH!L23)</f>
        <v/>
      </c>
      <c r="Z22" s="143" t="str">
        <f t="shared" si="9"/>
        <v/>
      </c>
      <c r="AA22" s="143" t="str">
        <f t="shared" si="10"/>
        <v/>
      </c>
      <c r="AB22" s="144" t="str">
        <f t="shared" si="11"/>
        <v/>
      </c>
      <c r="AC22" s="143" t="str">
        <f t="shared" si="12"/>
        <v/>
      </c>
      <c r="AD22" s="152" t="str">
        <f>IF(HINDI!E23="","",HINDI!E23)</f>
        <v/>
      </c>
      <c r="AE22" s="153" t="str">
        <f t="shared" si="13"/>
        <v/>
      </c>
      <c r="AF22" s="152" t="str">
        <f>IF(HINDI!F23="","",HINDI!F23)</f>
        <v/>
      </c>
      <c r="AG22" s="153" t="str">
        <f t="shared" si="14"/>
        <v/>
      </c>
      <c r="AH22" s="152" t="str">
        <f>IF(HINDI!G23="","",HINDI!G23)</f>
        <v/>
      </c>
      <c r="AI22" s="152" t="str">
        <f>IF(HINDI!H23="","",HINDI!H23)</f>
        <v/>
      </c>
      <c r="AJ22" s="153" t="str">
        <f t="shared" si="15"/>
        <v/>
      </c>
      <c r="AK22" s="153" t="str">
        <f t="shared" si="16"/>
        <v/>
      </c>
      <c r="AL22" s="152" t="str">
        <f>IF(HINDI!I23="","",HINDI!I23)</f>
        <v/>
      </c>
      <c r="AM22" s="153" t="str">
        <f t="shared" si="17"/>
        <v/>
      </c>
      <c r="AN22" s="152" t="str">
        <f>IF(HINDI!J23="","",HINDI!J23)</f>
        <v/>
      </c>
      <c r="AO22" s="153" t="str">
        <f t="shared" si="18"/>
        <v/>
      </c>
      <c r="AP22" s="152" t="str">
        <f>IF(HINDI!K23="","",HINDI!K23)</f>
        <v/>
      </c>
      <c r="AQ22" s="152" t="str">
        <f>IF(HINDI!L23="","",HINDI!L23)</f>
        <v/>
      </c>
      <c r="AR22" s="153" t="str">
        <f t="shared" si="19"/>
        <v/>
      </c>
      <c r="AS22" s="153" t="str">
        <f t="shared" si="20"/>
        <v/>
      </c>
      <c r="AT22" s="154" t="str">
        <f t="shared" si="21"/>
        <v/>
      </c>
      <c r="AU22" s="153" t="str">
        <f t="shared" si="22"/>
        <v/>
      </c>
      <c r="AV22" s="155" t="str">
        <f>IF(MATHS!E23="","",MATHS!E23)</f>
        <v/>
      </c>
      <c r="AW22" s="154" t="str">
        <f t="shared" si="23"/>
        <v/>
      </c>
      <c r="AX22" s="155" t="str">
        <f>IF(MATHS!F23="","",MATHS!F23)</f>
        <v/>
      </c>
      <c r="AY22" s="154" t="str">
        <f t="shared" si="24"/>
        <v/>
      </c>
      <c r="AZ22" s="155" t="str">
        <f>IF(MATHS!G23="","",MATHS!G23)</f>
        <v/>
      </c>
      <c r="BA22" s="155" t="str">
        <f>IF(MATHS!H23="","",MATHS!H23)</f>
        <v/>
      </c>
      <c r="BB22" s="154" t="str">
        <f t="shared" si="25"/>
        <v/>
      </c>
      <c r="BC22" s="154" t="str">
        <f t="shared" si="26"/>
        <v/>
      </c>
      <c r="BD22" s="155" t="str">
        <f>IF(MATHS!I23="","",MATHS!I23)</f>
        <v/>
      </c>
      <c r="BE22" s="154" t="str">
        <f t="shared" si="27"/>
        <v/>
      </c>
      <c r="BF22" s="155" t="str">
        <f>IF(MATHS!J23="","",MATHS!J23)</f>
        <v/>
      </c>
      <c r="BG22" s="154" t="str">
        <f t="shared" si="28"/>
        <v/>
      </c>
      <c r="BH22" s="155" t="str">
        <f>IF(MATHS!K23="","",MATHS!K23)</f>
        <v/>
      </c>
      <c r="BI22" s="155" t="str">
        <f>IF(MATHS!L23="","",MATHS!L23)</f>
        <v/>
      </c>
      <c r="BJ22" s="154" t="str">
        <f t="shared" si="29"/>
        <v/>
      </c>
      <c r="BK22" s="154" t="str">
        <f t="shared" si="30"/>
        <v/>
      </c>
      <c r="BL22" s="154" t="str">
        <f t="shared" si="2"/>
        <v/>
      </c>
      <c r="BM22" s="154" t="str">
        <f t="shared" si="31"/>
        <v/>
      </c>
      <c r="BN22" s="146" t="str">
        <f t="shared" si="32"/>
        <v/>
      </c>
      <c r="BO22" s="146" t="str">
        <f t="shared" si="33"/>
        <v/>
      </c>
      <c r="BP22" s="146" t="str">
        <f t="shared" si="44"/>
        <v/>
      </c>
      <c r="BQ22" s="146" t="str">
        <f t="shared" si="45"/>
        <v/>
      </c>
      <c r="BR22" s="146" t="str">
        <f t="shared" si="46"/>
        <v/>
      </c>
      <c r="BS22" s="146" t="str">
        <f t="shared" si="47"/>
        <v/>
      </c>
      <c r="BT22" s="146" t="str">
        <f t="shared" si="36"/>
        <v/>
      </c>
      <c r="BU22" s="166" t="str">
        <f t="shared" si="48"/>
        <v/>
      </c>
      <c r="BV22" s="149" t="str">
        <f t="shared" si="49"/>
        <v/>
      </c>
      <c r="BW22" s="164" t="str">
        <f t="shared" si="37"/>
        <v/>
      </c>
      <c r="BX22" s="164" t="str">
        <f>IF(BV22="","",IF(OR(BQ22="E",BS22="E"),"",IF(DASHBOARD!$B$8=1,"II",IF(DASHBOARD!$B$8=2,"III",""))))</f>
        <v/>
      </c>
      <c r="BY22" s="70" t="str">
        <f t="shared" si="50"/>
        <v/>
      </c>
      <c r="BZ22" s="70" t="str">
        <f t="shared" si="51"/>
        <v/>
      </c>
      <c r="CA22" s="138" t="str">
        <f t="shared" si="38"/>
        <v/>
      </c>
      <c r="CB22" s="138" t="str">
        <f t="shared" si="39"/>
        <v/>
      </c>
      <c r="CC22" s="138" t="str">
        <f t="shared" si="40"/>
        <v/>
      </c>
      <c r="CD22" s="138" t="str">
        <f t="shared" si="41"/>
        <v/>
      </c>
      <c r="CE22" s="138" t="str">
        <f t="shared" si="42"/>
        <v/>
      </c>
      <c r="CF22" s="138" t="str">
        <f t="shared" si="43"/>
        <v/>
      </c>
      <c r="CG22" s="150"/>
      <c r="CH22" s="138" t="str">
        <f>IF(BU22="","",IF(BU22&gt;='GREEN SHEET'!$E$57,'GREEN SHEET'!$F$57,IF(BU22&gt;='GREEN SHEET'!$E$58,'GREEN SHEET'!$F$58,IF(BU22&gt;='GREEN SHEET'!$E$59,'GREEN SHEET'!$F$59,IF(BU22&gt;='GREEN SHEET'!$E$60,'GREEN SHEET'!$F$60,"")))))</f>
        <v/>
      </c>
      <c r="CI22" s="128"/>
    </row>
    <row r="23" spans="1:87" ht="16.8" x14ac:dyDescent="0.3">
      <c r="A23" s="36"/>
      <c r="B23" s="249">
        <f>IF(DATA!B21="","",DATA!B21)</f>
        <v>17</v>
      </c>
      <c r="C23" s="249" t="str">
        <f>IF(DATA!C21="","",DATA!C21)</f>
        <v/>
      </c>
      <c r="D23" s="249" t="str">
        <f>IF(DATA!D21="","",DATA!D21)</f>
        <v/>
      </c>
      <c r="E23" s="150" t="str">
        <f>IF(DATA!E21="","",DATA!E21)</f>
        <v/>
      </c>
      <c r="F23" s="150" t="str">
        <f>IF(DATA!F21="","",DATA!F21)</f>
        <v/>
      </c>
      <c r="G23" s="150" t="str">
        <f>IF(DATA!G21="","",DATA!G21)</f>
        <v/>
      </c>
      <c r="H23" s="157" t="str">
        <f>IF(DATA!H21="","",DATA!H21)</f>
        <v/>
      </c>
      <c r="I23" s="249" t="str">
        <f>IF(DATA!I21="","",DATA!I21)</f>
        <v/>
      </c>
      <c r="J23" s="249" t="str">
        <f>IF(DATA!J21="","",DATA!J21)</f>
        <v/>
      </c>
      <c r="K23" s="150" t="str">
        <f>IF(DATA!K21="","",DATA!K21)</f>
        <v/>
      </c>
      <c r="L23" s="142" t="str">
        <f>IF(ENGLISH!E24="","",ENGLISH!E24)</f>
        <v/>
      </c>
      <c r="M23" s="143" t="str">
        <f t="shared" si="3"/>
        <v/>
      </c>
      <c r="N23" s="142" t="str">
        <f>IF(ENGLISH!F24="","",ENGLISH!F24)</f>
        <v/>
      </c>
      <c r="O23" s="143" t="str">
        <f t="shared" si="4"/>
        <v/>
      </c>
      <c r="P23" s="142" t="str">
        <f>IF(ENGLISH!G24="","",ENGLISH!G24)</f>
        <v/>
      </c>
      <c r="Q23" s="142" t="str">
        <f>IF(ENGLISH!H24="","",ENGLISH!H24)</f>
        <v/>
      </c>
      <c r="R23" s="143" t="str">
        <f t="shared" si="5"/>
        <v/>
      </c>
      <c r="S23" s="143" t="str">
        <f t="shared" si="6"/>
        <v/>
      </c>
      <c r="T23" s="142" t="str">
        <f>IF(ENGLISH!I24="","",ENGLISH!I24)</f>
        <v/>
      </c>
      <c r="U23" s="143" t="str">
        <f t="shared" si="7"/>
        <v/>
      </c>
      <c r="V23" s="142" t="str">
        <f>IF(ENGLISH!J24="","",ENGLISH!J24)</f>
        <v/>
      </c>
      <c r="W23" s="143" t="str">
        <f t="shared" si="8"/>
        <v/>
      </c>
      <c r="X23" s="142" t="str">
        <f>IF(ENGLISH!K24="","",ENGLISH!K24)</f>
        <v/>
      </c>
      <c r="Y23" s="142" t="str">
        <f>IF(ENGLISH!L24="","",ENGLISH!L24)</f>
        <v/>
      </c>
      <c r="Z23" s="143" t="str">
        <f t="shared" si="9"/>
        <v/>
      </c>
      <c r="AA23" s="143" t="str">
        <f t="shared" si="10"/>
        <v/>
      </c>
      <c r="AB23" s="144" t="str">
        <f t="shared" si="11"/>
        <v/>
      </c>
      <c r="AC23" s="143" t="str">
        <f t="shared" si="12"/>
        <v/>
      </c>
      <c r="AD23" s="152" t="str">
        <f>IF(HINDI!E24="","",HINDI!E24)</f>
        <v/>
      </c>
      <c r="AE23" s="153" t="str">
        <f t="shared" si="13"/>
        <v/>
      </c>
      <c r="AF23" s="152" t="str">
        <f>IF(HINDI!F24="","",HINDI!F24)</f>
        <v/>
      </c>
      <c r="AG23" s="153" t="str">
        <f t="shared" si="14"/>
        <v/>
      </c>
      <c r="AH23" s="152" t="str">
        <f>IF(HINDI!G24="","",HINDI!G24)</f>
        <v/>
      </c>
      <c r="AI23" s="152" t="str">
        <f>IF(HINDI!H24="","",HINDI!H24)</f>
        <v/>
      </c>
      <c r="AJ23" s="153" t="str">
        <f t="shared" si="15"/>
        <v/>
      </c>
      <c r="AK23" s="153" t="str">
        <f t="shared" si="16"/>
        <v/>
      </c>
      <c r="AL23" s="152" t="str">
        <f>IF(HINDI!I24="","",HINDI!I24)</f>
        <v/>
      </c>
      <c r="AM23" s="153" t="str">
        <f t="shared" si="17"/>
        <v/>
      </c>
      <c r="AN23" s="152" t="str">
        <f>IF(HINDI!J24="","",HINDI!J24)</f>
        <v/>
      </c>
      <c r="AO23" s="153" t="str">
        <f t="shared" si="18"/>
        <v/>
      </c>
      <c r="AP23" s="152" t="str">
        <f>IF(HINDI!K24="","",HINDI!K24)</f>
        <v/>
      </c>
      <c r="AQ23" s="152" t="str">
        <f>IF(HINDI!L24="","",HINDI!L24)</f>
        <v/>
      </c>
      <c r="AR23" s="153" t="str">
        <f t="shared" si="19"/>
        <v/>
      </c>
      <c r="AS23" s="153" t="str">
        <f t="shared" si="20"/>
        <v/>
      </c>
      <c r="AT23" s="154" t="str">
        <f t="shared" si="21"/>
        <v/>
      </c>
      <c r="AU23" s="153" t="str">
        <f t="shared" si="22"/>
        <v/>
      </c>
      <c r="AV23" s="155" t="str">
        <f>IF(MATHS!E24="","",MATHS!E24)</f>
        <v/>
      </c>
      <c r="AW23" s="154" t="str">
        <f t="shared" si="23"/>
        <v/>
      </c>
      <c r="AX23" s="155" t="str">
        <f>IF(MATHS!F24="","",MATHS!F24)</f>
        <v/>
      </c>
      <c r="AY23" s="154" t="str">
        <f t="shared" si="24"/>
        <v/>
      </c>
      <c r="AZ23" s="155" t="str">
        <f>IF(MATHS!G24="","",MATHS!G24)</f>
        <v/>
      </c>
      <c r="BA23" s="155" t="str">
        <f>IF(MATHS!H24="","",MATHS!H24)</f>
        <v/>
      </c>
      <c r="BB23" s="154" t="str">
        <f t="shared" si="25"/>
        <v/>
      </c>
      <c r="BC23" s="154" t="str">
        <f t="shared" si="26"/>
        <v/>
      </c>
      <c r="BD23" s="155" t="str">
        <f>IF(MATHS!I24="","",MATHS!I24)</f>
        <v/>
      </c>
      <c r="BE23" s="154" t="str">
        <f t="shared" si="27"/>
        <v/>
      </c>
      <c r="BF23" s="155" t="str">
        <f>IF(MATHS!J24="","",MATHS!J24)</f>
        <v/>
      </c>
      <c r="BG23" s="154" t="str">
        <f t="shared" si="28"/>
        <v/>
      </c>
      <c r="BH23" s="155" t="str">
        <f>IF(MATHS!K24="","",MATHS!K24)</f>
        <v/>
      </c>
      <c r="BI23" s="155" t="str">
        <f>IF(MATHS!L24="","",MATHS!L24)</f>
        <v/>
      </c>
      <c r="BJ23" s="154" t="str">
        <f t="shared" si="29"/>
        <v/>
      </c>
      <c r="BK23" s="154" t="str">
        <f t="shared" si="30"/>
        <v/>
      </c>
      <c r="BL23" s="154" t="str">
        <f t="shared" si="2"/>
        <v/>
      </c>
      <c r="BM23" s="154" t="str">
        <f t="shared" si="31"/>
        <v/>
      </c>
      <c r="BN23" s="146" t="str">
        <f t="shared" si="32"/>
        <v/>
      </c>
      <c r="BO23" s="146" t="str">
        <f t="shared" si="33"/>
        <v/>
      </c>
      <c r="BP23" s="146" t="str">
        <f t="shared" si="44"/>
        <v/>
      </c>
      <c r="BQ23" s="146" t="str">
        <f t="shared" si="45"/>
        <v/>
      </c>
      <c r="BR23" s="146" t="str">
        <f t="shared" si="46"/>
        <v/>
      </c>
      <c r="BS23" s="146" t="str">
        <f t="shared" si="47"/>
        <v/>
      </c>
      <c r="BT23" s="146" t="str">
        <f t="shared" si="36"/>
        <v/>
      </c>
      <c r="BU23" s="166" t="str">
        <f t="shared" si="48"/>
        <v/>
      </c>
      <c r="BV23" s="149" t="str">
        <f t="shared" si="49"/>
        <v/>
      </c>
      <c r="BW23" s="164" t="str">
        <f t="shared" si="37"/>
        <v/>
      </c>
      <c r="BX23" s="164" t="str">
        <f>IF(BV23="","",IF(OR(BQ23="E",BS23="E"),"",IF(DASHBOARD!$B$8=1,"II",IF(DASHBOARD!$B$8=2,"III",""))))</f>
        <v/>
      </c>
      <c r="BY23" s="70" t="str">
        <f t="shared" si="50"/>
        <v/>
      </c>
      <c r="BZ23" s="70" t="str">
        <f t="shared" si="51"/>
        <v/>
      </c>
      <c r="CA23" s="138" t="str">
        <f t="shared" si="38"/>
        <v/>
      </c>
      <c r="CB23" s="138" t="str">
        <f t="shared" si="39"/>
        <v/>
      </c>
      <c r="CC23" s="138" t="str">
        <f t="shared" si="40"/>
        <v/>
      </c>
      <c r="CD23" s="138" t="str">
        <f t="shared" si="41"/>
        <v/>
      </c>
      <c r="CE23" s="138" t="str">
        <f t="shared" si="42"/>
        <v/>
      </c>
      <c r="CF23" s="138" t="str">
        <f t="shared" si="43"/>
        <v/>
      </c>
      <c r="CG23" s="150"/>
      <c r="CH23" s="138" t="str">
        <f>IF(BU23="","",IF(BU23&gt;='GREEN SHEET'!$E$57,'GREEN SHEET'!$F$57,IF(BU23&gt;='GREEN SHEET'!$E$58,'GREEN SHEET'!$F$58,IF(BU23&gt;='GREEN SHEET'!$E$59,'GREEN SHEET'!$F$59,IF(BU23&gt;='GREEN SHEET'!$E$60,'GREEN SHEET'!$F$60,"")))))</f>
        <v/>
      </c>
      <c r="CI23" s="128"/>
    </row>
    <row r="24" spans="1:87" ht="16.8" x14ac:dyDescent="0.3">
      <c r="A24" s="36"/>
      <c r="B24" s="249">
        <f>IF(DATA!B22="","",DATA!B22)</f>
        <v>18</v>
      </c>
      <c r="C24" s="249" t="str">
        <f>IF(DATA!C22="","",DATA!C22)</f>
        <v/>
      </c>
      <c r="D24" s="249" t="str">
        <f>IF(DATA!D22="","",DATA!D22)</f>
        <v/>
      </c>
      <c r="E24" s="150" t="str">
        <f>IF(DATA!E22="","",DATA!E22)</f>
        <v/>
      </c>
      <c r="F24" s="150" t="str">
        <f>IF(DATA!F22="","",DATA!F22)</f>
        <v/>
      </c>
      <c r="G24" s="150" t="str">
        <f>IF(DATA!G22="","",DATA!G22)</f>
        <v/>
      </c>
      <c r="H24" s="157" t="str">
        <f>IF(DATA!H22="","",DATA!H22)</f>
        <v/>
      </c>
      <c r="I24" s="249" t="str">
        <f>IF(DATA!I22="","",DATA!I22)</f>
        <v/>
      </c>
      <c r="J24" s="249" t="str">
        <f>IF(DATA!J22="","",DATA!J22)</f>
        <v/>
      </c>
      <c r="K24" s="150" t="str">
        <f>IF(DATA!K22="","",DATA!K22)</f>
        <v/>
      </c>
      <c r="L24" s="142" t="str">
        <f>IF(ENGLISH!E25="","",ENGLISH!E25)</f>
        <v/>
      </c>
      <c r="M24" s="143" t="str">
        <f t="shared" si="3"/>
        <v/>
      </c>
      <c r="N24" s="142" t="str">
        <f>IF(ENGLISH!F25="","",ENGLISH!F25)</f>
        <v/>
      </c>
      <c r="O24" s="143" t="str">
        <f t="shared" si="4"/>
        <v/>
      </c>
      <c r="P24" s="142" t="str">
        <f>IF(ENGLISH!G25="","",ENGLISH!G25)</f>
        <v/>
      </c>
      <c r="Q24" s="142" t="str">
        <f>IF(ENGLISH!H25="","",ENGLISH!H25)</f>
        <v/>
      </c>
      <c r="R24" s="143" t="str">
        <f t="shared" si="5"/>
        <v/>
      </c>
      <c r="S24" s="143" t="str">
        <f t="shared" si="6"/>
        <v/>
      </c>
      <c r="T24" s="142" t="str">
        <f>IF(ENGLISH!I25="","",ENGLISH!I25)</f>
        <v/>
      </c>
      <c r="U24" s="143" t="str">
        <f t="shared" si="7"/>
        <v/>
      </c>
      <c r="V24" s="142" t="str">
        <f>IF(ENGLISH!J25="","",ENGLISH!J25)</f>
        <v/>
      </c>
      <c r="W24" s="143" t="str">
        <f t="shared" si="8"/>
        <v/>
      </c>
      <c r="X24" s="142" t="str">
        <f>IF(ENGLISH!K25="","",ENGLISH!K25)</f>
        <v/>
      </c>
      <c r="Y24" s="142" t="str">
        <f>IF(ENGLISH!L25="","",ENGLISH!L25)</f>
        <v/>
      </c>
      <c r="Z24" s="143" t="str">
        <f t="shared" si="9"/>
        <v/>
      </c>
      <c r="AA24" s="143" t="str">
        <f t="shared" si="10"/>
        <v/>
      </c>
      <c r="AB24" s="144" t="str">
        <f t="shared" si="11"/>
        <v/>
      </c>
      <c r="AC24" s="143" t="str">
        <f t="shared" si="12"/>
        <v/>
      </c>
      <c r="AD24" s="152" t="str">
        <f>IF(HINDI!E25="","",HINDI!E25)</f>
        <v/>
      </c>
      <c r="AE24" s="153" t="str">
        <f t="shared" si="13"/>
        <v/>
      </c>
      <c r="AF24" s="152" t="str">
        <f>IF(HINDI!F25="","",HINDI!F25)</f>
        <v/>
      </c>
      <c r="AG24" s="153" t="str">
        <f t="shared" si="14"/>
        <v/>
      </c>
      <c r="AH24" s="152" t="str">
        <f>IF(HINDI!G25="","",HINDI!G25)</f>
        <v/>
      </c>
      <c r="AI24" s="152" t="str">
        <f>IF(HINDI!H25="","",HINDI!H25)</f>
        <v/>
      </c>
      <c r="AJ24" s="153" t="str">
        <f t="shared" si="15"/>
        <v/>
      </c>
      <c r="AK24" s="153" t="str">
        <f t="shared" si="16"/>
        <v/>
      </c>
      <c r="AL24" s="152" t="str">
        <f>IF(HINDI!I25="","",HINDI!I25)</f>
        <v/>
      </c>
      <c r="AM24" s="153" t="str">
        <f t="shared" si="17"/>
        <v/>
      </c>
      <c r="AN24" s="152" t="str">
        <f>IF(HINDI!J25="","",HINDI!J25)</f>
        <v/>
      </c>
      <c r="AO24" s="153" t="str">
        <f t="shared" si="18"/>
        <v/>
      </c>
      <c r="AP24" s="152" t="str">
        <f>IF(HINDI!K25="","",HINDI!K25)</f>
        <v/>
      </c>
      <c r="AQ24" s="152" t="str">
        <f>IF(HINDI!L25="","",HINDI!L25)</f>
        <v/>
      </c>
      <c r="AR24" s="153" t="str">
        <f t="shared" si="19"/>
        <v/>
      </c>
      <c r="AS24" s="153" t="str">
        <f t="shared" si="20"/>
        <v/>
      </c>
      <c r="AT24" s="154" t="str">
        <f t="shared" si="21"/>
        <v/>
      </c>
      <c r="AU24" s="153" t="str">
        <f t="shared" si="22"/>
        <v/>
      </c>
      <c r="AV24" s="155" t="str">
        <f>IF(MATHS!E25="","",MATHS!E25)</f>
        <v/>
      </c>
      <c r="AW24" s="154" t="str">
        <f t="shared" si="23"/>
        <v/>
      </c>
      <c r="AX24" s="155" t="str">
        <f>IF(MATHS!F25="","",MATHS!F25)</f>
        <v/>
      </c>
      <c r="AY24" s="154" t="str">
        <f t="shared" si="24"/>
        <v/>
      </c>
      <c r="AZ24" s="155" t="str">
        <f>IF(MATHS!G25="","",MATHS!G25)</f>
        <v/>
      </c>
      <c r="BA24" s="155" t="str">
        <f>IF(MATHS!H25="","",MATHS!H25)</f>
        <v/>
      </c>
      <c r="BB24" s="154" t="str">
        <f t="shared" si="25"/>
        <v/>
      </c>
      <c r="BC24" s="154" t="str">
        <f t="shared" si="26"/>
        <v/>
      </c>
      <c r="BD24" s="155" t="str">
        <f>IF(MATHS!I25="","",MATHS!I25)</f>
        <v/>
      </c>
      <c r="BE24" s="154" t="str">
        <f t="shared" si="27"/>
        <v/>
      </c>
      <c r="BF24" s="155" t="str">
        <f>IF(MATHS!J25="","",MATHS!J25)</f>
        <v/>
      </c>
      <c r="BG24" s="154" t="str">
        <f t="shared" si="28"/>
        <v/>
      </c>
      <c r="BH24" s="155" t="str">
        <f>IF(MATHS!K25="","",MATHS!K25)</f>
        <v/>
      </c>
      <c r="BI24" s="155" t="str">
        <f>IF(MATHS!L25="","",MATHS!L25)</f>
        <v/>
      </c>
      <c r="BJ24" s="154" t="str">
        <f t="shared" si="29"/>
        <v/>
      </c>
      <c r="BK24" s="154" t="str">
        <f t="shared" si="30"/>
        <v/>
      </c>
      <c r="BL24" s="154" t="str">
        <f t="shared" si="2"/>
        <v/>
      </c>
      <c r="BM24" s="154" t="str">
        <f t="shared" si="31"/>
        <v/>
      </c>
      <c r="BN24" s="146" t="str">
        <f t="shared" si="32"/>
        <v/>
      </c>
      <c r="BO24" s="146" t="str">
        <f t="shared" si="33"/>
        <v/>
      </c>
      <c r="BP24" s="146" t="str">
        <f t="shared" si="44"/>
        <v/>
      </c>
      <c r="BQ24" s="146" t="str">
        <f t="shared" si="45"/>
        <v/>
      </c>
      <c r="BR24" s="146" t="str">
        <f t="shared" si="46"/>
        <v/>
      </c>
      <c r="BS24" s="146" t="str">
        <f t="shared" si="47"/>
        <v/>
      </c>
      <c r="BT24" s="146" t="str">
        <f t="shared" si="36"/>
        <v/>
      </c>
      <c r="BU24" s="166" t="str">
        <f t="shared" si="48"/>
        <v/>
      </c>
      <c r="BV24" s="149" t="str">
        <f t="shared" si="49"/>
        <v/>
      </c>
      <c r="BW24" s="164" t="str">
        <f t="shared" si="37"/>
        <v/>
      </c>
      <c r="BX24" s="164" t="str">
        <f>IF(BV24="","",IF(OR(BQ24="E",BS24="E"),"",IF(DASHBOARD!$B$8=1,"II",IF(DASHBOARD!$B$8=2,"III",""))))</f>
        <v/>
      </c>
      <c r="BY24" s="70" t="str">
        <f t="shared" si="50"/>
        <v/>
      </c>
      <c r="BZ24" s="70" t="str">
        <f t="shared" si="51"/>
        <v/>
      </c>
      <c r="CA24" s="138" t="str">
        <f t="shared" si="38"/>
        <v/>
      </c>
      <c r="CB24" s="138" t="str">
        <f t="shared" si="39"/>
        <v/>
      </c>
      <c r="CC24" s="138" t="str">
        <f t="shared" si="40"/>
        <v/>
      </c>
      <c r="CD24" s="138" t="str">
        <f t="shared" si="41"/>
        <v/>
      </c>
      <c r="CE24" s="138" t="str">
        <f t="shared" si="42"/>
        <v/>
      </c>
      <c r="CF24" s="138" t="str">
        <f t="shared" si="43"/>
        <v/>
      </c>
      <c r="CG24" s="150"/>
      <c r="CH24" s="138" t="str">
        <f>IF(BU24="","",IF(BU24&gt;='GREEN SHEET'!$E$57,'GREEN SHEET'!$F$57,IF(BU24&gt;='GREEN SHEET'!$E$58,'GREEN SHEET'!$F$58,IF(BU24&gt;='GREEN SHEET'!$E$59,'GREEN SHEET'!$F$59,IF(BU24&gt;='GREEN SHEET'!$E$60,'GREEN SHEET'!$F$60,"")))))</f>
        <v/>
      </c>
      <c r="CI24" s="128"/>
    </row>
    <row r="25" spans="1:87" ht="16.8" x14ac:dyDescent="0.3">
      <c r="A25" s="36"/>
      <c r="B25" s="249">
        <f>IF(DATA!B23="","",DATA!B23)</f>
        <v>19</v>
      </c>
      <c r="C25" s="249" t="str">
        <f>IF(DATA!C23="","",DATA!C23)</f>
        <v/>
      </c>
      <c r="D25" s="249" t="str">
        <f>IF(DATA!D23="","",DATA!D23)</f>
        <v/>
      </c>
      <c r="E25" s="150" t="str">
        <f>IF(DATA!E23="","",DATA!E23)</f>
        <v/>
      </c>
      <c r="F25" s="150" t="str">
        <f>IF(DATA!F23="","",DATA!F23)</f>
        <v/>
      </c>
      <c r="G25" s="150" t="str">
        <f>IF(DATA!G23="","",DATA!G23)</f>
        <v/>
      </c>
      <c r="H25" s="157" t="str">
        <f>IF(DATA!H23="","",DATA!H23)</f>
        <v/>
      </c>
      <c r="I25" s="249" t="str">
        <f>IF(DATA!I23="","",DATA!I23)</f>
        <v/>
      </c>
      <c r="J25" s="249" t="str">
        <f>IF(DATA!J23="","",DATA!J23)</f>
        <v/>
      </c>
      <c r="K25" s="150" t="str">
        <f>IF(DATA!K23="","",DATA!K23)</f>
        <v/>
      </c>
      <c r="L25" s="142" t="str">
        <f>IF(ENGLISH!E26="","",ENGLISH!E26)</f>
        <v/>
      </c>
      <c r="M25" s="143" t="str">
        <f t="shared" si="3"/>
        <v/>
      </c>
      <c r="N25" s="142" t="str">
        <f>IF(ENGLISH!F26="","",ENGLISH!F26)</f>
        <v/>
      </c>
      <c r="O25" s="143" t="str">
        <f t="shared" si="4"/>
        <v/>
      </c>
      <c r="P25" s="142" t="str">
        <f>IF(ENGLISH!G26="","",ENGLISH!G26)</f>
        <v/>
      </c>
      <c r="Q25" s="142" t="str">
        <f>IF(ENGLISH!H26="","",ENGLISH!H26)</f>
        <v/>
      </c>
      <c r="R25" s="143" t="str">
        <f t="shared" si="5"/>
        <v/>
      </c>
      <c r="S25" s="143" t="str">
        <f t="shared" si="6"/>
        <v/>
      </c>
      <c r="T25" s="142" t="str">
        <f>IF(ENGLISH!I26="","",ENGLISH!I26)</f>
        <v/>
      </c>
      <c r="U25" s="143" t="str">
        <f t="shared" si="7"/>
        <v/>
      </c>
      <c r="V25" s="142" t="str">
        <f>IF(ENGLISH!J26="","",ENGLISH!J26)</f>
        <v/>
      </c>
      <c r="W25" s="143" t="str">
        <f t="shared" si="8"/>
        <v/>
      </c>
      <c r="X25" s="142" t="str">
        <f>IF(ENGLISH!K26="","",ENGLISH!K26)</f>
        <v/>
      </c>
      <c r="Y25" s="142" t="str">
        <f>IF(ENGLISH!L26="","",ENGLISH!L26)</f>
        <v/>
      </c>
      <c r="Z25" s="143" t="str">
        <f t="shared" si="9"/>
        <v/>
      </c>
      <c r="AA25" s="143" t="str">
        <f t="shared" si="10"/>
        <v/>
      </c>
      <c r="AB25" s="144" t="str">
        <f t="shared" si="11"/>
        <v/>
      </c>
      <c r="AC25" s="143" t="str">
        <f t="shared" si="12"/>
        <v/>
      </c>
      <c r="AD25" s="152" t="str">
        <f>IF(HINDI!E26="","",HINDI!E26)</f>
        <v/>
      </c>
      <c r="AE25" s="153" t="str">
        <f t="shared" si="13"/>
        <v/>
      </c>
      <c r="AF25" s="152" t="str">
        <f>IF(HINDI!F26="","",HINDI!F26)</f>
        <v/>
      </c>
      <c r="AG25" s="153" t="str">
        <f t="shared" si="14"/>
        <v/>
      </c>
      <c r="AH25" s="152" t="str">
        <f>IF(HINDI!G26="","",HINDI!G26)</f>
        <v/>
      </c>
      <c r="AI25" s="152" t="str">
        <f>IF(HINDI!H26="","",HINDI!H26)</f>
        <v/>
      </c>
      <c r="AJ25" s="153" t="str">
        <f t="shared" si="15"/>
        <v/>
      </c>
      <c r="AK25" s="153" t="str">
        <f t="shared" si="16"/>
        <v/>
      </c>
      <c r="AL25" s="152" t="str">
        <f>IF(HINDI!I26="","",HINDI!I26)</f>
        <v/>
      </c>
      <c r="AM25" s="153" t="str">
        <f t="shared" si="17"/>
        <v/>
      </c>
      <c r="AN25" s="152" t="str">
        <f>IF(HINDI!J26="","",HINDI!J26)</f>
        <v/>
      </c>
      <c r="AO25" s="153" t="str">
        <f t="shared" si="18"/>
        <v/>
      </c>
      <c r="AP25" s="152" t="str">
        <f>IF(HINDI!K26="","",HINDI!K26)</f>
        <v/>
      </c>
      <c r="AQ25" s="152" t="str">
        <f>IF(HINDI!L26="","",HINDI!L26)</f>
        <v/>
      </c>
      <c r="AR25" s="153" t="str">
        <f t="shared" si="19"/>
        <v/>
      </c>
      <c r="AS25" s="153" t="str">
        <f t="shared" si="20"/>
        <v/>
      </c>
      <c r="AT25" s="154" t="str">
        <f t="shared" si="21"/>
        <v/>
      </c>
      <c r="AU25" s="153" t="str">
        <f t="shared" si="22"/>
        <v/>
      </c>
      <c r="AV25" s="155" t="str">
        <f>IF(MATHS!E26="","",MATHS!E26)</f>
        <v/>
      </c>
      <c r="AW25" s="154" t="str">
        <f t="shared" si="23"/>
        <v/>
      </c>
      <c r="AX25" s="155" t="str">
        <f>IF(MATHS!F26="","",MATHS!F26)</f>
        <v/>
      </c>
      <c r="AY25" s="154" t="str">
        <f t="shared" si="24"/>
        <v/>
      </c>
      <c r="AZ25" s="155" t="str">
        <f>IF(MATHS!G26="","",MATHS!G26)</f>
        <v/>
      </c>
      <c r="BA25" s="155" t="str">
        <f>IF(MATHS!H26="","",MATHS!H26)</f>
        <v/>
      </c>
      <c r="BB25" s="154" t="str">
        <f t="shared" si="25"/>
        <v/>
      </c>
      <c r="BC25" s="154" t="str">
        <f t="shared" si="26"/>
        <v/>
      </c>
      <c r="BD25" s="155" t="str">
        <f>IF(MATHS!I26="","",MATHS!I26)</f>
        <v/>
      </c>
      <c r="BE25" s="154" t="str">
        <f t="shared" si="27"/>
        <v/>
      </c>
      <c r="BF25" s="155" t="str">
        <f>IF(MATHS!J26="","",MATHS!J26)</f>
        <v/>
      </c>
      <c r="BG25" s="154" t="str">
        <f t="shared" si="28"/>
        <v/>
      </c>
      <c r="BH25" s="155" t="str">
        <f>IF(MATHS!K26="","",MATHS!K26)</f>
        <v/>
      </c>
      <c r="BI25" s="155" t="str">
        <f>IF(MATHS!L26="","",MATHS!L26)</f>
        <v/>
      </c>
      <c r="BJ25" s="154" t="str">
        <f t="shared" si="29"/>
        <v/>
      </c>
      <c r="BK25" s="154" t="str">
        <f t="shared" si="30"/>
        <v/>
      </c>
      <c r="BL25" s="154" t="str">
        <f t="shared" si="2"/>
        <v/>
      </c>
      <c r="BM25" s="154" t="str">
        <f t="shared" si="31"/>
        <v/>
      </c>
      <c r="BN25" s="146" t="str">
        <f t="shared" si="32"/>
        <v/>
      </c>
      <c r="BO25" s="146" t="str">
        <f t="shared" si="33"/>
        <v/>
      </c>
      <c r="BP25" s="146" t="str">
        <f t="shared" si="44"/>
        <v/>
      </c>
      <c r="BQ25" s="146" t="str">
        <f t="shared" si="45"/>
        <v/>
      </c>
      <c r="BR25" s="146" t="str">
        <f t="shared" si="46"/>
        <v/>
      </c>
      <c r="BS25" s="146" t="str">
        <f t="shared" si="47"/>
        <v/>
      </c>
      <c r="BT25" s="146" t="str">
        <f t="shared" si="36"/>
        <v/>
      </c>
      <c r="BU25" s="166" t="str">
        <f t="shared" si="48"/>
        <v/>
      </c>
      <c r="BV25" s="149" t="str">
        <f t="shared" si="49"/>
        <v/>
      </c>
      <c r="BW25" s="164" t="str">
        <f t="shared" si="37"/>
        <v/>
      </c>
      <c r="BX25" s="164" t="str">
        <f>IF(BV25="","",IF(OR(BQ25="E",BS25="E"),"",IF(DASHBOARD!$B$8=1,"II",IF(DASHBOARD!$B$8=2,"III",""))))</f>
        <v/>
      </c>
      <c r="BY25" s="70" t="str">
        <f t="shared" si="50"/>
        <v/>
      </c>
      <c r="BZ25" s="70" t="str">
        <f t="shared" si="51"/>
        <v/>
      </c>
      <c r="CA25" s="138" t="str">
        <f t="shared" si="38"/>
        <v/>
      </c>
      <c r="CB25" s="138" t="str">
        <f t="shared" si="39"/>
        <v/>
      </c>
      <c r="CC25" s="138" t="str">
        <f t="shared" si="40"/>
        <v/>
      </c>
      <c r="CD25" s="138" t="str">
        <f t="shared" si="41"/>
        <v/>
      </c>
      <c r="CE25" s="138" t="str">
        <f t="shared" si="42"/>
        <v/>
      </c>
      <c r="CF25" s="138" t="str">
        <f t="shared" si="43"/>
        <v/>
      </c>
      <c r="CG25" s="150"/>
      <c r="CH25" s="138" t="str">
        <f>IF(BU25="","",IF(BU25&gt;='GREEN SHEET'!$E$57,'GREEN SHEET'!$F$57,IF(BU25&gt;='GREEN SHEET'!$E$58,'GREEN SHEET'!$F$58,IF(BU25&gt;='GREEN SHEET'!$E$59,'GREEN SHEET'!$F$59,IF(BU25&gt;='GREEN SHEET'!$E$60,'GREEN SHEET'!$F$60,"")))))</f>
        <v/>
      </c>
      <c r="CI25" s="128"/>
    </row>
    <row r="26" spans="1:87" ht="16.8" x14ac:dyDescent="0.3">
      <c r="A26" s="36"/>
      <c r="B26" s="249">
        <f>IF(DATA!B24="","",DATA!B24)</f>
        <v>20</v>
      </c>
      <c r="C26" s="249" t="str">
        <f>IF(DATA!C24="","",DATA!C24)</f>
        <v/>
      </c>
      <c r="D26" s="249" t="str">
        <f>IF(DATA!D24="","",DATA!D24)</f>
        <v/>
      </c>
      <c r="E26" s="150" t="str">
        <f>IF(DATA!E24="","",DATA!E24)</f>
        <v/>
      </c>
      <c r="F26" s="150" t="str">
        <f>IF(DATA!F24="","",DATA!F24)</f>
        <v/>
      </c>
      <c r="G26" s="150" t="str">
        <f>IF(DATA!G24="","",DATA!G24)</f>
        <v/>
      </c>
      <c r="H26" s="157" t="str">
        <f>IF(DATA!H24="","",DATA!H24)</f>
        <v/>
      </c>
      <c r="I26" s="249" t="str">
        <f>IF(DATA!I24="","",DATA!I24)</f>
        <v/>
      </c>
      <c r="J26" s="249" t="str">
        <f>IF(DATA!J24="","",DATA!J24)</f>
        <v/>
      </c>
      <c r="K26" s="150" t="str">
        <f>IF(DATA!K24="","",DATA!K24)</f>
        <v/>
      </c>
      <c r="L26" s="142" t="str">
        <f>IF(ENGLISH!E27="","",ENGLISH!E27)</f>
        <v/>
      </c>
      <c r="M26" s="143" t="str">
        <f t="shared" si="3"/>
        <v/>
      </c>
      <c r="N26" s="142" t="str">
        <f>IF(ENGLISH!F27="","",ENGLISH!F27)</f>
        <v/>
      </c>
      <c r="O26" s="143" t="str">
        <f t="shared" si="4"/>
        <v/>
      </c>
      <c r="P26" s="142" t="str">
        <f>IF(ENGLISH!G27="","",ENGLISH!G27)</f>
        <v/>
      </c>
      <c r="Q26" s="142" t="str">
        <f>IF(ENGLISH!H27="","",ENGLISH!H27)</f>
        <v/>
      </c>
      <c r="R26" s="143" t="str">
        <f t="shared" si="5"/>
        <v/>
      </c>
      <c r="S26" s="143" t="str">
        <f t="shared" si="6"/>
        <v/>
      </c>
      <c r="T26" s="142" t="str">
        <f>IF(ENGLISH!I27="","",ENGLISH!I27)</f>
        <v/>
      </c>
      <c r="U26" s="143" t="str">
        <f t="shared" si="7"/>
        <v/>
      </c>
      <c r="V26" s="142" t="str">
        <f>IF(ENGLISH!J27="","",ENGLISH!J27)</f>
        <v/>
      </c>
      <c r="W26" s="143" t="str">
        <f t="shared" si="8"/>
        <v/>
      </c>
      <c r="X26" s="142" t="str">
        <f>IF(ENGLISH!K27="","",ENGLISH!K27)</f>
        <v/>
      </c>
      <c r="Y26" s="142" t="str">
        <f>IF(ENGLISH!L27="","",ENGLISH!L27)</f>
        <v/>
      </c>
      <c r="Z26" s="143" t="str">
        <f t="shared" si="9"/>
        <v/>
      </c>
      <c r="AA26" s="143" t="str">
        <f t="shared" si="10"/>
        <v/>
      </c>
      <c r="AB26" s="144" t="str">
        <f t="shared" si="11"/>
        <v/>
      </c>
      <c r="AC26" s="143" t="str">
        <f t="shared" si="12"/>
        <v/>
      </c>
      <c r="AD26" s="152" t="str">
        <f>IF(HINDI!E27="","",HINDI!E27)</f>
        <v/>
      </c>
      <c r="AE26" s="153" t="str">
        <f t="shared" si="13"/>
        <v/>
      </c>
      <c r="AF26" s="152" t="str">
        <f>IF(HINDI!F27="","",HINDI!F27)</f>
        <v/>
      </c>
      <c r="AG26" s="153" t="str">
        <f t="shared" si="14"/>
        <v/>
      </c>
      <c r="AH26" s="152" t="str">
        <f>IF(HINDI!G27="","",HINDI!G27)</f>
        <v/>
      </c>
      <c r="AI26" s="152" t="str">
        <f>IF(HINDI!H27="","",HINDI!H27)</f>
        <v/>
      </c>
      <c r="AJ26" s="153" t="str">
        <f t="shared" si="15"/>
        <v/>
      </c>
      <c r="AK26" s="153" t="str">
        <f t="shared" si="16"/>
        <v/>
      </c>
      <c r="AL26" s="152" t="str">
        <f>IF(HINDI!I27="","",HINDI!I27)</f>
        <v/>
      </c>
      <c r="AM26" s="153" t="str">
        <f t="shared" si="17"/>
        <v/>
      </c>
      <c r="AN26" s="152" t="str">
        <f>IF(HINDI!J27="","",HINDI!J27)</f>
        <v/>
      </c>
      <c r="AO26" s="153" t="str">
        <f t="shared" si="18"/>
        <v/>
      </c>
      <c r="AP26" s="152" t="str">
        <f>IF(HINDI!K27="","",HINDI!K27)</f>
        <v/>
      </c>
      <c r="AQ26" s="152" t="str">
        <f>IF(HINDI!L27="","",HINDI!L27)</f>
        <v/>
      </c>
      <c r="AR26" s="153" t="str">
        <f t="shared" si="19"/>
        <v/>
      </c>
      <c r="AS26" s="153" t="str">
        <f t="shared" si="20"/>
        <v/>
      </c>
      <c r="AT26" s="154" t="str">
        <f t="shared" si="21"/>
        <v/>
      </c>
      <c r="AU26" s="153" t="str">
        <f t="shared" si="22"/>
        <v/>
      </c>
      <c r="AV26" s="155" t="str">
        <f>IF(MATHS!E27="","",MATHS!E27)</f>
        <v/>
      </c>
      <c r="AW26" s="154" t="str">
        <f t="shared" si="23"/>
        <v/>
      </c>
      <c r="AX26" s="155" t="str">
        <f>IF(MATHS!F27="","",MATHS!F27)</f>
        <v/>
      </c>
      <c r="AY26" s="154" t="str">
        <f t="shared" si="24"/>
        <v/>
      </c>
      <c r="AZ26" s="155" t="str">
        <f>IF(MATHS!G27="","",MATHS!G27)</f>
        <v/>
      </c>
      <c r="BA26" s="155" t="str">
        <f>IF(MATHS!H27="","",MATHS!H27)</f>
        <v/>
      </c>
      <c r="BB26" s="154" t="str">
        <f t="shared" si="25"/>
        <v/>
      </c>
      <c r="BC26" s="154" t="str">
        <f t="shared" si="26"/>
        <v/>
      </c>
      <c r="BD26" s="155" t="str">
        <f>IF(MATHS!I27="","",MATHS!I27)</f>
        <v/>
      </c>
      <c r="BE26" s="154" t="str">
        <f t="shared" si="27"/>
        <v/>
      </c>
      <c r="BF26" s="155" t="str">
        <f>IF(MATHS!J27="","",MATHS!J27)</f>
        <v/>
      </c>
      <c r="BG26" s="154" t="str">
        <f t="shared" si="28"/>
        <v/>
      </c>
      <c r="BH26" s="155" t="str">
        <f>IF(MATHS!K27="","",MATHS!K27)</f>
        <v/>
      </c>
      <c r="BI26" s="155" t="str">
        <f>IF(MATHS!L27="","",MATHS!L27)</f>
        <v/>
      </c>
      <c r="BJ26" s="154" t="str">
        <f t="shared" si="29"/>
        <v/>
      </c>
      <c r="BK26" s="154" t="str">
        <f t="shared" si="30"/>
        <v/>
      </c>
      <c r="BL26" s="154" t="str">
        <f t="shared" si="2"/>
        <v/>
      </c>
      <c r="BM26" s="154" t="str">
        <f t="shared" si="31"/>
        <v/>
      </c>
      <c r="BN26" s="146" t="str">
        <f t="shared" si="32"/>
        <v/>
      </c>
      <c r="BO26" s="146" t="str">
        <f t="shared" si="33"/>
        <v/>
      </c>
      <c r="BP26" s="146" t="str">
        <f t="shared" si="44"/>
        <v/>
      </c>
      <c r="BQ26" s="146" t="str">
        <f t="shared" si="45"/>
        <v/>
      </c>
      <c r="BR26" s="146" t="str">
        <f t="shared" si="46"/>
        <v/>
      </c>
      <c r="BS26" s="146" t="str">
        <f t="shared" si="47"/>
        <v/>
      </c>
      <c r="BT26" s="146" t="str">
        <f t="shared" si="36"/>
        <v/>
      </c>
      <c r="BU26" s="166" t="str">
        <f t="shared" si="48"/>
        <v/>
      </c>
      <c r="BV26" s="149" t="str">
        <f t="shared" si="49"/>
        <v/>
      </c>
      <c r="BW26" s="164" t="str">
        <f t="shared" si="37"/>
        <v/>
      </c>
      <c r="BX26" s="164" t="str">
        <f>IF(BV26="","",IF(OR(BQ26="E",BS26="E"),"",IF(DASHBOARD!$B$8=1,"II",IF(DASHBOARD!$B$8=2,"III",""))))</f>
        <v/>
      </c>
      <c r="BY26" s="70" t="str">
        <f t="shared" si="50"/>
        <v/>
      </c>
      <c r="BZ26" s="70" t="str">
        <f t="shared" si="51"/>
        <v/>
      </c>
      <c r="CA26" s="138" t="str">
        <f t="shared" si="38"/>
        <v/>
      </c>
      <c r="CB26" s="138" t="str">
        <f t="shared" si="39"/>
        <v/>
      </c>
      <c r="CC26" s="138" t="str">
        <f t="shared" si="40"/>
        <v/>
      </c>
      <c r="CD26" s="138" t="str">
        <f t="shared" si="41"/>
        <v/>
      </c>
      <c r="CE26" s="138" t="str">
        <f t="shared" si="42"/>
        <v/>
      </c>
      <c r="CF26" s="138" t="str">
        <f t="shared" si="43"/>
        <v/>
      </c>
      <c r="CG26" s="150"/>
      <c r="CH26" s="138" t="str">
        <f>IF(BU26="","",IF(BU26&gt;='GREEN SHEET'!$E$57,'GREEN SHEET'!$F$57,IF(BU26&gt;='GREEN SHEET'!$E$58,'GREEN SHEET'!$F$58,IF(BU26&gt;='GREEN SHEET'!$E$59,'GREEN SHEET'!$F$59,IF(BU26&gt;='GREEN SHEET'!$E$60,'GREEN SHEET'!$F$60,"")))))</f>
        <v/>
      </c>
      <c r="CI26" s="128"/>
    </row>
    <row r="27" spans="1:87" ht="16.8" x14ac:dyDescent="0.3">
      <c r="A27" s="36"/>
      <c r="B27" s="249">
        <f>IF(DATA!B25="","",DATA!B25)</f>
        <v>21</v>
      </c>
      <c r="C27" s="249" t="str">
        <f>IF(DATA!C25="","",DATA!C25)</f>
        <v/>
      </c>
      <c r="D27" s="249" t="str">
        <f>IF(DATA!D25="","",DATA!D25)</f>
        <v/>
      </c>
      <c r="E27" s="150" t="str">
        <f>IF(DATA!E25="","",DATA!E25)</f>
        <v/>
      </c>
      <c r="F27" s="150" t="str">
        <f>IF(DATA!F25="","",DATA!F25)</f>
        <v/>
      </c>
      <c r="G27" s="150" t="str">
        <f>IF(DATA!G25="","",DATA!G25)</f>
        <v/>
      </c>
      <c r="H27" s="157" t="str">
        <f>IF(DATA!H25="","",DATA!H25)</f>
        <v/>
      </c>
      <c r="I27" s="249" t="str">
        <f>IF(DATA!I25="","",DATA!I25)</f>
        <v/>
      </c>
      <c r="J27" s="249" t="str">
        <f>IF(DATA!J25="","",DATA!J25)</f>
        <v/>
      </c>
      <c r="K27" s="150" t="str">
        <f>IF(DATA!K25="","",DATA!K25)</f>
        <v/>
      </c>
      <c r="L27" s="142" t="str">
        <f>IF(ENGLISH!E28="","",ENGLISH!E28)</f>
        <v/>
      </c>
      <c r="M27" s="143" t="str">
        <f t="shared" si="3"/>
        <v/>
      </c>
      <c r="N27" s="142" t="str">
        <f>IF(ENGLISH!F28="","",ENGLISH!F28)</f>
        <v/>
      </c>
      <c r="O27" s="143" t="str">
        <f t="shared" si="4"/>
        <v/>
      </c>
      <c r="P27" s="142" t="str">
        <f>IF(ENGLISH!G28="","",ENGLISH!G28)</f>
        <v/>
      </c>
      <c r="Q27" s="142" t="str">
        <f>IF(ENGLISH!H28="","",ENGLISH!H28)</f>
        <v/>
      </c>
      <c r="R27" s="143" t="str">
        <f t="shared" si="5"/>
        <v/>
      </c>
      <c r="S27" s="143" t="str">
        <f t="shared" si="6"/>
        <v/>
      </c>
      <c r="T27" s="142" t="str">
        <f>IF(ENGLISH!I28="","",ENGLISH!I28)</f>
        <v/>
      </c>
      <c r="U27" s="143" t="str">
        <f t="shared" si="7"/>
        <v/>
      </c>
      <c r="V27" s="142" t="str">
        <f>IF(ENGLISH!J28="","",ENGLISH!J28)</f>
        <v/>
      </c>
      <c r="W27" s="143" t="str">
        <f t="shared" si="8"/>
        <v/>
      </c>
      <c r="X27" s="142" t="str">
        <f>IF(ENGLISH!K28="","",ENGLISH!K28)</f>
        <v/>
      </c>
      <c r="Y27" s="142" t="str">
        <f>IF(ENGLISH!L28="","",ENGLISH!L28)</f>
        <v/>
      </c>
      <c r="Z27" s="143" t="str">
        <f t="shared" si="9"/>
        <v/>
      </c>
      <c r="AA27" s="143" t="str">
        <f t="shared" si="10"/>
        <v/>
      </c>
      <c r="AB27" s="144" t="str">
        <f t="shared" si="11"/>
        <v/>
      </c>
      <c r="AC27" s="143" t="str">
        <f t="shared" si="12"/>
        <v/>
      </c>
      <c r="AD27" s="152" t="str">
        <f>IF(HINDI!E28="","",HINDI!E28)</f>
        <v/>
      </c>
      <c r="AE27" s="153" t="str">
        <f t="shared" si="13"/>
        <v/>
      </c>
      <c r="AF27" s="152" t="str">
        <f>IF(HINDI!F28="","",HINDI!F28)</f>
        <v/>
      </c>
      <c r="AG27" s="153" t="str">
        <f t="shared" si="14"/>
        <v/>
      </c>
      <c r="AH27" s="152" t="str">
        <f>IF(HINDI!G28="","",HINDI!G28)</f>
        <v/>
      </c>
      <c r="AI27" s="152" t="str">
        <f>IF(HINDI!H28="","",HINDI!H28)</f>
        <v/>
      </c>
      <c r="AJ27" s="153" t="str">
        <f t="shared" si="15"/>
        <v/>
      </c>
      <c r="AK27" s="153" t="str">
        <f t="shared" si="16"/>
        <v/>
      </c>
      <c r="AL27" s="152" t="str">
        <f>IF(HINDI!I28="","",HINDI!I28)</f>
        <v/>
      </c>
      <c r="AM27" s="153" t="str">
        <f t="shared" si="17"/>
        <v/>
      </c>
      <c r="AN27" s="152" t="str">
        <f>IF(HINDI!J28="","",HINDI!J28)</f>
        <v/>
      </c>
      <c r="AO27" s="153" t="str">
        <f t="shared" si="18"/>
        <v/>
      </c>
      <c r="AP27" s="152" t="str">
        <f>IF(HINDI!K28="","",HINDI!K28)</f>
        <v/>
      </c>
      <c r="AQ27" s="152" t="str">
        <f>IF(HINDI!L28="","",HINDI!L28)</f>
        <v/>
      </c>
      <c r="AR27" s="153" t="str">
        <f t="shared" si="19"/>
        <v/>
      </c>
      <c r="AS27" s="153" t="str">
        <f t="shared" si="20"/>
        <v/>
      </c>
      <c r="AT27" s="154" t="str">
        <f t="shared" si="21"/>
        <v/>
      </c>
      <c r="AU27" s="153" t="str">
        <f t="shared" si="22"/>
        <v/>
      </c>
      <c r="AV27" s="155" t="str">
        <f>IF(MATHS!E28="","",MATHS!E28)</f>
        <v/>
      </c>
      <c r="AW27" s="154" t="str">
        <f t="shared" si="23"/>
        <v/>
      </c>
      <c r="AX27" s="155" t="str">
        <f>IF(MATHS!F28="","",MATHS!F28)</f>
        <v/>
      </c>
      <c r="AY27" s="154" t="str">
        <f t="shared" si="24"/>
        <v/>
      </c>
      <c r="AZ27" s="155" t="str">
        <f>IF(MATHS!G28="","",MATHS!G28)</f>
        <v/>
      </c>
      <c r="BA27" s="155" t="str">
        <f>IF(MATHS!H28="","",MATHS!H28)</f>
        <v/>
      </c>
      <c r="BB27" s="154" t="str">
        <f t="shared" si="25"/>
        <v/>
      </c>
      <c r="BC27" s="154" t="str">
        <f t="shared" si="26"/>
        <v/>
      </c>
      <c r="BD27" s="155" t="str">
        <f>IF(MATHS!I28="","",MATHS!I28)</f>
        <v/>
      </c>
      <c r="BE27" s="154" t="str">
        <f t="shared" si="27"/>
        <v/>
      </c>
      <c r="BF27" s="155" t="str">
        <f>IF(MATHS!J28="","",MATHS!J28)</f>
        <v/>
      </c>
      <c r="BG27" s="154" t="str">
        <f t="shared" si="28"/>
        <v/>
      </c>
      <c r="BH27" s="155" t="str">
        <f>IF(MATHS!K28="","",MATHS!K28)</f>
        <v/>
      </c>
      <c r="BI27" s="155" t="str">
        <f>IF(MATHS!L28="","",MATHS!L28)</f>
        <v/>
      </c>
      <c r="BJ27" s="154" t="str">
        <f t="shared" si="29"/>
        <v/>
      </c>
      <c r="BK27" s="154" t="str">
        <f t="shared" si="30"/>
        <v/>
      </c>
      <c r="BL27" s="154" t="str">
        <f t="shared" si="2"/>
        <v/>
      </c>
      <c r="BM27" s="154" t="str">
        <f t="shared" si="31"/>
        <v/>
      </c>
      <c r="BN27" s="146" t="str">
        <f t="shared" si="32"/>
        <v/>
      </c>
      <c r="BO27" s="146" t="str">
        <f t="shared" si="33"/>
        <v/>
      </c>
      <c r="BP27" s="146" t="str">
        <f t="shared" si="44"/>
        <v/>
      </c>
      <c r="BQ27" s="146" t="str">
        <f t="shared" si="45"/>
        <v/>
      </c>
      <c r="BR27" s="146" t="str">
        <f t="shared" si="46"/>
        <v/>
      </c>
      <c r="BS27" s="146" t="str">
        <f t="shared" si="47"/>
        <v/>
      </c>
      <c r="BT27" s="146" t="str">
        <f t="shared" si="36"/>
        <v/>
      </c>
      <c r="BU27" s="166" t="str">
        <f t="shared" si="48"/>
        <v/>
      </c>
      <c r="BV27" s="149" t="str">
        <f t="shared" si="49"/>
        <v/>
      </c>
      <c r="BW27" s="164" t="str">
        <f t="shared" si="37"/>
        <v/>
      </c>
      <c r="BX27" s="164" t="str">
        <f>IF(BV27="","",IF(OR(BQ27="E",BS27="E"),"",IF(DASHBOARD!$B$8=1,"II",IF(DASHBOARD!$B$8=2,"III",""))))</f>
        <v/>
      </c>
      <c r="BY27" s="70" t="str">
        <f t="shared" si="50"/>
        <v/>
      </c>
      <c r="BZ27" s="70" t="str">
        <f t="shared" si="51"/>
        <v/>
      </c>
      <c r="CA27" s="138" t="str">
        <f t="shared" si="38"/>
        <v/>
      </c>
      <c r="CB27" s="138" t="str">
        <f t="shared" si="39"/>
        <v/>
      </c>
      <c r="CC27" s="138" t="str">
        <f t="shared" si="40"/>
        <v/>
      </c>
      <c r="CD27" s="138" t="str">
        <f t="shared" si="41"/>
        <v/>
      </c>
      <c r="CE27" s="138" t="str">
        <f t="shared" si="42"/>
        <v/>
      </c>
      <c r="CF27" s="138" t="str">
        <f t="shared" si="43"/>
        <v/>
      </c>
      <c r="CG27" s="150"/>
      <c r="CH27" s="138" t="str">
        <f>IF(BU27="","",IF(BU27&gt;='GREEN SHEET'!$E$57,'GREEN SHEET'!$F$57,IF(BU27&gt;='GREEN SHEET'!$E$58,'GREEN SHEET'!$F$58,IF(BU27&gt;='GREEN SHEET'!$E$59,'GREEN SHEET'!$F$59,IF(BU27&gt;='GREEN SHEET'!$E$60,'GREEN SHEET'!$F$60,"")))))</f>
        <v/>
      </c>
      <c r="CI27" s="128"/>
    </row>
    <row r="28" spans="1:87" ht="16.8" x14ac:dyDescent="0.3">
      <c r="A28" s="36"/>
      <c r="B28" s="249">
        <f>IF(DATA!B26="","",DATA!B26)</f>
        <v>22</v>
      </c>
      <c r="C28" s="249" t="str">
        <f>IF(DATA!C26="","",DATA!C26)</f>
        <v/>
      </c>
      <c r="D28" s="249" t="str">
        <f>IF(DATA!D26="","",DATA!D26)</f>
        <v/>
      </c>
      <c r="E28" s="150" t="str">
        <f>IF(DATA!E26="","",DATA!E26)</f>
        <v/>
      </c>
      <c r="F28" s="150" t="str">
        <f>IF(DATA!F26="","",DATA!F26)</f>
        <v/>
      </c>
      <c r="G28" s="150" t="str">
        <f>IF(DATA!G26="","",DATA!G26)</f>
        <v/>
      </c>
      <c r="H28" s="157" t="str">
        <f>IF(DATA!H26="","",DATA!H26)</f>
        <v/>
      </c>
      <c r="I28" s="249" t="str">
        <f>IF(DATA!I26="","",DATA!I26)</f>
        <v/>
      </c>
      <c r="J28" s="249" t="str">
        <f>IF(DATA!J26="","",DATA!J26)</f>
        <v/>
      </c>
      <c r="K28" s="150" t="str">
        <f>IF(DATA!K26="","",DATA!K26)</f>
        <v/>
      </c>
      <c r="L28" s="142" t="str">
        <f>IF(ENGLISH!E29="","",ENGLISH!E29)</f>
        <v/>
      </c>
      <c r="M28" s="143" t="str">
        <f t="shared" si="3"/>
        <v/>
      </c>
      <c r="N28" s="142" t="str">
        <f>IF(ENGLISH!F29="","",ENGLISH!F29)</f>
        <v/>
      </c>
      <c r="O28" s="143" t="str">
        <f t="shared" si="4"/>
        <v/>
      </c>
      <c r="P28" s="142" t="str">
        <f>IF(ENGLISH!G29="","",ENGLISH!G29)</f>
        <v/>
      </c>
      <c r="Q28" s="142" t="str">
        <f>IF(ENGLISH!H29="","",ENGLISH!H29)</f>
        <v/>
      </c>
      <c r="R28" s="143" t="str">
        <f t="shared" si="5"/>
        <v/>
      </c>
      <c r="S28" s="143" t="str">
        <f t="shared" si="6"/>
        <v/>
      </c>
      <c r="T28" s="142" t="str">
        <f>IF(ENGLISH!I29="","",ENGLISH!I29)</f>
        <v/>
      </c>
      <c r="U28" s="143" t="str">
        <f t="shared" si="7"/>
        <v/>
      </c>
      <c r="V28" s="142" t="str">
        <f>IF(ENGLISH!J29="","",ENGLISH!J29)</f>
        <v/>
      </c>
      <c r="W28" s="143" t="str">
        <f t="shared" si="8"/>
        <v/>
      </c>
      <c r="X28" s="142" t="str">
        <f>IF(ENGLISH!K29="","",ENGLISH!K29)</f>
        <v/>
      </c>
      <c r="Y28" s="142" t="str">
        <f>IF(ENGLISH!L29="","",ENGLISH!L29)</f>
        <v/>
      </c>
      <c r="Z28" s="143" t="str">
        <f t="shared" si="9"/>
        <v/>
      </c>
      <c r="AA28" s="143" t="str">
        <f t="shared" si="10"/>
        <v/>
      </c>
      <c r="AB28" s="144" t="str">
        <f t="shared" si="11"/>
        <v/>
      </c>
      <c r="AC28" s="143" t="str">
        <f t="shared" si="12"/>
        <v/>
      </c>
      <c r="AD28" s="152" t="str">
        <f>IF(HINDI!E29="","",HINDI!E29)</f>
        <v/>
      </c>
      <c r="AE28" s="153" t="str">
        <f t="shared" si="13"/>
        <v/>
      </c>
      <c r="AF28" s="152" t="str">
        <f>IF(HINDI!F29="","",HINDI!F29)</f>
        <v/>
      </c>
      <c r="AG28" s="153" t="str">
        <f t="shared" si="14"/>
        <v/>
      </c>
      <c r="AH28" s="152" t="str">
        <f>IF(HINDI!G29="","",HINDI!G29)</f>
        <v/>
      </c>
      <c r="AI28" s="152" t="str">
        <f>IF(HINDI!H29="","",HINDI!H29)</f>
        <v/>
      </c>
      <c r="AJ28" s="153" t="str">
        <f t="shared" si="15"/>
        <v/>
      </c>
      <c r="AK28" s="153" t="str">
        <f t="shared" si="16"/>
        <v/>
      </c>
      <c r="AL28" s="152" t="str">
        <f>IF(HINDI!I29="","",HINDI!I29)</f>
        <v/>
      </c>
      <c r="AM28" s="153" t="str">
        <f t="shared" si="17"/>
        <v/>
      </c>
      <c r="AN28" s="152" t="str">
        <f>IF(HINDI!J29="","",HINDI!J29)</f>
        <v/>
      </c>
      <c r="AO28" s="153" t="str">
        <f t="shared" si="18"/>
        <v/>
      </c>
      <c r="AP28" s="152" t="str">
        <f>IF(HINDI!K29="","",HINDI!K29)</f>
        <v/>
      </c>
      <c r="AQ28" s="152" t="str">
        <f>IF(HINDI!L29="","",HINDI!L29)</f>
        <v/>
      </c>
      <c r="AR28" s="153" t="str">
        <f t="shared" si="19"/>
        <v/>
      </c>
      <c r="AS28" s="153" t="str">
        <f t="shared" si="20"/>
        <v/>
      </c>
      <c r="AT28" s="154" t="str">
        <f t="shared" si="21"/>
        <v/>
      </c>
      <c r="AU28" s="153" t="str">
        <f t="shared" si="22"/>
        <v/>
      </c>
      <c r="AV28" s="155" t="str">
        <f>IF(MATHS!E29="","",MATHS!E29)</f>
        <v/>
      </c>
      <c r="AW28" s="154" t="str">
        <f t="shared" si="23"/>
        <v/>
      </c>
      <c r="AX28" s="155" t="str">
        <f>IF(MATHS!F29="","",MATHS!F29)</f>
        <v/>
      </c>
      <c r="AY28" s="154" t="str">
        <f t="shared" si="24"/>
        <v/>
      </c>
      <c r="AZ28" s="155" t="str">
        <f>IF(MATHS!G29="","",MATHS!G29)</f>
        <v/>
      </c>
      <c r="BA28" s="155" t="str">
        <f>IF(MATHS!H29="","",MATHS!H29)</f>
        <v/>
      </c>
      <c r="BB28" s="154" t="str">
        <f t="shared" si="25"/>
        <v/>
      </c>
      <c r="BC28" s="154" t="str">
        <f t="shared" si="26"/>
        <v/>
      </c>
      <c r="BD28" s="155" t="str">
        <f>IF(MATHS!I29="","",MATHS!I29)</f>
        <v/>
      </c>
      <c r="BE28" s="154" t="str">
        <f t="shared" si="27"/>
        <v/>
      </c>
      <c r="BF28" s="155" t="str">
        <f>IF(MATHS!J29="","",MATHS!J29)</f>
        <v/>
      </c>
      <c r="BG28" s="154" t="str">
        <f t="shared" si="28"/>
        <v/>
      </c>
      <c r="BH28" s="155" t="str">
        <f>IF(MATHS!K29="","",MATHS!K29)</f>
        <v/>
      </c>
      <c r="BI28" s="155" t="str">
        <f>IF(MATHS!L29="","",MATHS!L29)</f>
        <v/>
      </c>
      <c r="BJ28" s="154" t="str">
        <f t="shared" si="29"/>
        <v/>
      </c>
      <c r="BK28" s="154" t="str">
        <f t="shared" si="30"/>
        <v/>
      </c>
      <c r="BL28" s="154" t="str">
        <f t="shared" si="2"/>
        <v/>
      </c>
      <c r="BM28" s="154" t="str">
        <f t="shared" si="31"/>
        <v/>
      </c>
      <c r="BN28" s="146" t="str">
        <f t="shared" si="32"/>
        <v/>
      </c>
      <c r="BO28" s="146" t="str">
        <f t="shared" si="33"/>
        <v/>
      </c>
      <c r="BP28" s="146" t="str">
        <f t="shared" si="44"/>
        <v/>
      </c>
      <c r="BQ28" s="146" t="str">
        <f t="shared" si="45"/>
        <v/>
      </c>
      <c r="BR28" s="146" t="str">
        <f t="shared" si="46"/>
        <v/>
      </c>
      <c r="BS28" s="146" t="str">
        <f t="shared" si="47"/>
        <v/>
      </c>
      <c r="BT28" s="146" t="str">
        <f t="shared" si="36"/>
        <v/>
      </c>
      <c r="BU28" s="166" t="str">
        <f t="shared" si="48"/>
        <v/>
      </c>
      <c r="BV28" s="149" t="str">
        <f t="shared" si="49"/>
        <v/>
      </c>
      <c r="BW28" s="164" t="str">
        <f t="shared" si="37"/>
        <v/>
      </c>
      <c r="BX28" s="164" t="str">
        <f>IF(BV28="","",IF(OR(BQ28="E",BS28="E"),"",IF(DASHBOARD!$B$8=1,"II",IF(DASHBOARD!$B$8=2,"III",""))))</f>
        <v/>
      </c>
      <c r="BY28" s="70" t="str">
        <f t="shared" si="50"/>
        <v/>
      </c>
      <c r="BZ28" s="70" t="str">
        <f t="shared" si="51"/>
        <v/>
      </c>
      <c r="CA28" s="138" t="str">
        <f t="shared" si="38"/>
        <v/>
      </c>
      <c r="CB28" s="138" t="str">
        <f t="shared" si="39"/>
        <v/>
      </c>
      <c r="CC28" s="138" t="str">
        <f t="shared" si="40"/>
        <v/>
      </c>
      <c r="CD28" s="138" t="str">
        <f t="shared" si="41"/>
        <v/>
      </c>
      <c r="CE28" s="138" t="str">
        <f t="shared" si="42"/>
        <v/>
      </c>
      <c r="CF28" s="138" t="str">
        <f t="shared" si="43"/>
        <v/>
      </c>
      <c r="CG28" s="150"/>
      <c r="CH28" s="138" t="str">
        <f>IF(BU28="","",IF(BU28&gt;='GREEN SHEET'!$E$57,'GREEN SHEET'!$F$57,IF(BU28&gt;='GREEN SHEET'!$E$58,'GREEN SHEET'!$F$58,IF(BU28&gt;='GREEN SHEET'!$E$59,'GREEN SHEET'!$F$59,IF(BU28&gt;='GREEN SHEET'!$E$60,'GREEN SHEET'!$F$60,"")))))</f>
        <v/>
      </c>
      <c r="CI28" s="128"/>
    </row>
    <row r="29" spans="1:87" ht="16.8" x14ac:dyDescent="0.3">
      <c r="A29" s="36"/>
      <c r="B29" s="249">
        <f>IF(DATA!B27="","",DATA!B27)</f>
        <v>23</v>
      </c>
      <c r="C29" s="249" t="str">
        <f>IF(DATA!C27="","",DATA!C27)</f>
        <v/>
      </c>
      <c r="D29" s="249" t="str">
        <f>IF(DATA!D27="","",DATA!D27)</f>
        <v/>
      </c>
      <c r="E29" s="150" t="str">
        <f>IF(DATA!E27="","",DATA!E27)</f>
        <v/>
      </c>
      <c r="F29" s="150" t="str">
        <f>IF(DATA!F27="","",DATA!F27)</f>
        <v/>
      </c>
      <c r="G29" s="150" t="str">
        <f>IF(DATA!G27="","",DATA!G27)</f>
        <v/>
      </c>
      <c r="H29" s="157" t="str">
        <f>IF(DATA!H27="","",DATA!H27)</f>
        <v/>
      </c>
      <c r="I29" s="249" t="str">
        <f>IF(DATA!I27="","",DATA!I27)</f>
        <v/>
      </c>
      <c r="J29" s="249" t="str">
        <f>IF(DATA!J27="","",DATA!J27)</f>
        <v/>
      </c>
      <c r="K29" s="150" t="str">
        <f>IF(DATA!K27="","",DATA!K27)</f>
        <v/>
      </c>
      <c r="L29" s="142" t="str">
        <f>IF(ENGLISH!E30="","",ENGLISH!E30)</f>
        <v/>
      </c>
      <c r="M29" s="143" t="str">
        <f t="shared" si="3"/>
        <v/>
      </c>
      <c r="N29" s="142" t="str">
        <f>IF(ENGLISH!F30="","",ENGLISH!F30)</f>
        <v/>
      </c>
      <c r="O29" s="143" t="str">
        <f t="shared" si="4"/>
        <v/>
      </c>
      <c r="P29" s="142" t="str">
        <f>IF(ENGLISH!G30="","",ENGLISH!G30)</f>
        <v/>
      </c>
      <c r="Q29" s="142" t="str">
        <f>IF(ENGLISH!H30="","",ENGLISH!H30)</f>
        <v/>
      </c>
      <c r="R29" s="143" t="str">
        <f t="shared" si="5"/>
        <v/>
      </c>
      <c r="S29" s="143" t="str">
        <f t="shared" si="6"/>
        <v/>
      </c>
      <c r="T29" s="142" t="str">
        <f>IF(ENGLISH!I30="","",ENGLISH!I30)</f>
        <v/>
      </c>
      <c r="U29" s="143" t="str">
        <f t="shared" si="7"/>
        <v/>
      </c>
      <c r="V29" s="142" t="str">
        <f>IF(ENGLISH!J30="","",ENGLISH!J30)</f>
        <v/>
      </c>
      <c r="W29" s="143" t="str">
        <f t="shared" si="8"/>
        <v/>
      </c>
      <c r="X29" s="142" t="str">
        <f>IF(ENGLISH!K30="","",ENGLISH!K30)</f>
        <v/>
      </c>
      <c r="Y29" s="142" t="str">
        <f>IF(ENGLISH!L30="","",ENGLISH!L30)</f>
        <v/>
      </c>
      <c r="Z29" s="143" t="str">
        <f t="shared" si="9"/>
        <v/>
      </c>
      <c r="AA29" s="143" t="str">
        <f t="shared" si="10"/>
        <v/>
      </c>
      <c r="AB29" s="144" t="str">
        <f t="shared" si="11"/>
        <v/>
      </c>
      <c r="AC29" s="143" t="str">
        <f t="shared" si="12"/>
        <v/>
      </c>
      <c r="AD29" s="152" t="str">
        <f>IF(HINDI!E30="","",HINDI!E30)</f>
        <v/>
      </c>
      <c r="AE29" s="153" t="str">
        <f t="shared" si="13"/>
        <v/>
      </c>
      <c r="AF29" s="152" t="str">
        <f>IF(HINDI!F30="","",HINDI!F30)</f>
        <v/>
      </c>
      <c r="AG29" s="153" t="str">
        <f t="shared" si="14"/>
        <v/>
      </c>
      <c r="AH29" s="152" t="str">
        <f>IF(HINDI!G30="","",HINDI!G30)</f>
        <v/>
      </c>
      <c r="AI29" s="152" t="str">
        <f>IF(HINDI!H30="","",HINDI!H30)</f>
        <v/>
      </c>
      <c r="AJ29" s="153" t="str">
        <f t="shared" si="15"/>
        <v/>
      </c>
      <c r="AK29" s="153" t="str">
        <f t="shared" si="16"/>
        <v/>
      </c>
      <c r="AL29" s="152" t="str">
        <f>IF(HINDI!I30="","",HINDI!I30)</f>
        <v/>
      </c>
      <c r="AM29" s="153" t="str">
        <f t="shared" si="17"/>
        <v/>
      </c>
      <c r="AN29" s="152" t="str">
        <f>IF(HINDI!J30="","",HINDI!J30)</f>
        <v/>
      </c>
      <c r="AO29" s="153" t="str">
        <f t="shared" si="18"/>
        <v/>
      </c>
      <c r="AP29" s="152" t="str">
        <f>IF(HINDI!K30="","",HINDI!K30)</f>
        <v/>
      </c>
      <c r="AQ29" s="152" t="str">
        <f>IF(HINDI!L30="","",HINDI!L30)</f>
        <v/>
      </c>
      <c r="AR29" s="153" t="str">
        <f t="shared" si="19"/>
        <v/>
      </c>
      <c r="AS29" s="153" t="str">
        <f t="shared" si="20"/>
        <v/>
      </c>
      <c r="AT29" s="154" t="str">
        <f t="shared" si="21"/>
        <v/>
      </c>
      <c r="AU29" s="153" t="str">
        <f t="shared" si="22"/>
        <v/>
      </c>
      <c r="AV29" s="155" t="str">
        <f>IF(MATHS!E30="","",MATHS!E30)</f>
        <v/>
      </c>
      <c r="AW29" s="154" t="str">
        <f t="shared" si="23"/>
        <v/>
      </c>
      <c r="AX29" s="155" t="str">
        <f>IF(MATHS!F30="","",MATHS!F30)</f>
        <v/>
      </c>
      <c r="AY29" s="154" t="str">
        <f t="shared" si="24"/>
        <v/>
      </c>
      <c r="AZ29" s="155" t="str">
        <f>IF(MATHS!G30="","",MATHS!G30)</f>
        <v/>
      </c>
      <c r="BA29" s="155" t="str">
        <f>IF(MATHS!H30="","",MATHS!H30)</f>
        <v/>
      </c>
      <c r="BB29" s="154" t="str">
        <f t="shared" si="25"/>
        <v/>
      </c>
      <c r="BC29" s="154" t="str">
        <f t="shared" si="26"/>
        <v/>
      </c>
      <c r="BD29" s="155" t="str">
        <f>IF(MATHS!I30="","",MATHS!I30)</f>
        <v/>
      </c>
      <c r="BE29" s="154" t="str">
        <f t="shared" si="27"/>
        <v/>
      </c>
      <c r="BF29" s="155" t="str">
        <f>IF(MATHS!J30="","",MATHS!J30)</f>
        <v/>
      </c>
      <c r="BG29" s="154" t="str">
        <f t="shared" si="28"/>
        <v/>
      </c>
      <c r="BH29" s="155" t="str">
        <f>IF(MATHS!K30="","",MATHS!K30)</f>
        <v/>
      </c>
      <c r="BI29" s="155" t="str">
        <f>IF(MATHS!L30="","",MATHS!L30)</f>
        <v/>
      </c>
      <c r="BJ29" s="154" t="str">
        <f t="shared" si="29"/>
        <v/>
      </c>
      <c r="BK29" s="154" t="str">
        <f t="shared" si="30"/>
        <v/>
      </c>
      <c r="BL29" s="154" t="str">
        <f t="shared" si="2"/>
        <v/>
      </c>
      <c r="BM29" s="154" t="str">
        <f t="shared" si="31"/>
        <v/>
      </c>
      <c r="BN29" s="146" t="str">
        <f t="shared" si="32"/>
        <v/>
      </c>
      <c r="BO29" s="146" t="str">
        <f t="shared" si="33"/>
        <v/>
      </c>
      <c r="BP29" s="146" t="str">
        <f t="shared" si="44"/>
        <v/>
      </c>
      <c r="BQ29" s="146" t="str">
        <f t="shared" si="45"/>
        <v/>
      </c>
      <c r="BR29" s="146" t="str">
        <f t="shared" si="46"/>
        <v/>
      </c>
      <c r="BS29" s="146" t="str">
        <f t="shared" si="47"/>
        <v/>
      </c>
      <c r="BT29" s="146" t="str">
        <f t="shared" si="36"/>
        <v/>
      </c>
      <c r="BU29" s="166" t="str">
        <f t="shared" si="48"/>
        <v/>
      </c>
      <c r="BV29" s="149" t="str">
        <f t="shared" si="49"/>
        <v/>
      </c>
      <c r="BW29" s="164" t="str">
        <f t="shared" si="37"/>
        <v/>
      </c>
      <c r="BX29" s="164" t="str">
        <f>IF(BV29="","",IF(OR(BQ29="E",BS29="E"),"",IF(DASHBOARD!$B$8=1,"II",IF(DASHBOARD!$B$8=2,"III",""))))</f>
        <v/>
      </c>
      <c r="BY29" s="70" t="str">
        <f t="shared" si="50"/>
        <v/>
      </c>
      <c r="BZ29" s="70" t="str">
        <f t="shared" si="51"/>
        <v/>
      </c>
      <c r="CA29" s="138" t="str">
        <f t="shared" si="38"/>
        <v/>
      </c>
      <c r="CB29" s="138" t="str">
        <f t="shared" si="39"/>
        <v/>
      </c>
      <c r="CC29" s="138" t="str">
        <f t="shared" si="40"/>
        <v/>
      </c>
      <c r="CD29" s="138" t="str">
        <f t="shared" si="41"/>
        <v/>
      </c>
      <c r="CE29" s="138" t="str">
        <f t="shared" si="42"/>
        <v/>
      </c>
      <c r="CF29" s="138" t="str">
        <f t="shared" si="43"/>
        <v/>
      </c>
      <c r="CG29" s="150"/>
      <c r="CH29" s="138" t="str">
        <f>IF(BU29="","",IF(BU29&gt;='GREEN SHEET'!$E$57,'GREEN SHEET'!$F$57,IF(BU29&gt;='GREEN SHEET'!$E$58,'GREEN SHEET'!$F$58,IF(BU29&gt;='GREEN SHEET'!$E$59,'GREEN SHEET'!$F$59,IF(BU29&gt;='GREEN SHEET'!$E$60,'GREEN SHEET'!$F$60,"")))))</f>
        <v/>
      </c>
      <c r="CI29" s="128"/>
    </row>
    <row r="30" spans="1:87" ht="16.8" x14ac:dyDescent="0.3">
      <c r="A30" s="36"/>
      <c r="B30" s="249">
        <f>IF(DATA!B28="","",DATA!B28)</f>
        <v>24</v>
      </c>
      <c r="C30" s="249" t="str">
        <f>IF(DATA!C28="","",DATA!C28)</f>
        <v/>
      </c>
      <c r="D30" s="249" t="str">
        <f>IF(DATA!D28="","",DATA!D28)</f>
        <v/>
      </c>
      <c r="E30" s="150" t="str">
        <f>IF(DATA!E28="","",DATA!E28)</f>
        <v/>
      </c>
      <c r="F30" s="150" t="str">
        <f>IF(DATA!F28="","",DATA!F28)</f>
        <v/>
      </c>
      <c r="G30" s="150" t="str">
        <f>IF(DATA!G28="","",DATA!G28)</f>
        <v/>
      </c>
      <c r="H30" s="157" t="str">
        <f>IF(DATA!H28="","",DATA!H28)</f>
        <v/>
      </c>
      <c r="I30" s="249" t="str">
        <f>IF(DATA!I28="","",DATA!I28)</f>
        <v/>
      </c>
      <c r="J30" s="249" t="str">
        <f>IF(DATA!J28="","",DATA!J28)</f>
        <v/>
      </c>
      <c r="K30" s="150" t="str">
        <f>IF(DATA!K28="","",DATA!K28)</f>
        <v/>
      </c>
      <c r="L30" s="142" t="str">
        <f>IF(ENGLISH!E31="","",ENGLISH!E31)</f>
        <v/>
      </c>
      <c r="M30" s="143" t="str">
        <f t="shared" si="3"/>
        <v/>
      </c>
      <c r="N30" s="142" t="str">
        <f>IF(ENGLISH!F31="","",ENGLISH!F31)</f>
        <v/>
      </c>
      <c r="O30" s="143" t="str">
        <f t="shared" si="4"/>
        <v/>
      </c>
      <c r="P30" s="142" t="str">
        <f>IF(ENGLISH!G31="","",ENGLISH!G31)</f>
        <v/>
      </c>
      <c r="Q30" s="142" t="str">
        <f>IF(ENGLISH!H31="","",ENGLISH!H31)</f>
        <v/>
      </c>
      <c r="R30" s="143" t="str">
        <f t="shared" si="5"/>
        <v/>
      </c>
      <c r="S30" s="143" t="str">
        <f t="shared" si="6"/>
        <v/>
      </c>
      <c r="T30" s="142" t="str">
        <f>IF(ENGLISH!I31="","",ENGLISH!I31)</f>
        <v/>
      </c>
      <c r="U30" s="143" t="str">
        <f t="shared" si="7"/>
        <v/>
      </c>
      <c r="V30" s="142" t="str">
        <f>IF(ENGLISH!J31="","",ENGLISH!J31)</f>
        <v/>
      </c>
      <c r="W30" s="143" t="str">
        <f t="shared" si="8"/>
        <v/>
      </c>
      <c r="X30" s="142" t="str">
        <f>IF(ENGLISH!K31="","",ENGLISH!K31)</f>
        <v/>
      </c>
      <c r="Y30" s="142" t="str">
        <f>IF(ENGLISH!L31="","",ENGLISH!L31)</f>
        <v/>
      </c>
      <c r="Z30" s="143" t="str">
        <f t="shared" si="9"/>
        <v/>
      </c>
      <c r="AA30" s="143" t="str">
        <f t="shared" si="10"/>
        <v/>
      </c>
      <c r="AB30" s="144" t="str">
        <f t="shared" si="11"/>
        <v/>
      </c>
      <c r="AC30" s="143" t="str">
        <f t="shared" si="12"/>
        <v/>
      </c>
      <c r="AD30" s="152" t="str">
        <f>IF(HINDI!E31="","",HINDI!E31)</f>
        <v/>
      </c>
      <c r="AE30" s="153" t="str">
        <f t="shared" si="13"/>
        <v/>
      </c>
      <c r="AF30" s="152" t="str">
        <f>IF(HINDI!F31="","",HINDI!F31)</f>
        <v/>
      </c>
      <c r="AG30" s="153" t="str">
        <f t="shared" si="14"/>
        <v/>
      </c>
      <c r="AH30" s="152" t="str">
        <f>IF(HINDI!G31="","",HINDI!G31)</f>
        <v/>
      </c>
      <c r="AI30" s="152" t="str">
        <f>IF(HINDI!H31="","",HINDI!H31)</f>
        <v/>
      </c>
      <c r="AJ30" s="153" t="str">
        <f t="shared" si="15"/>
        <v/>
      </c>
      <c r="AK30" s="153" t="str">
        <f t="shared" si="16"/>
        <v/>
      </c>
      <c r="AL30" s="152" t="str">
        <f>IF(HINDI!I31="","",HINDI!I31)</f>
        <v/>
      </c>
      <c r="AM30" s="153" t="str">
        <f t="shared" si="17"/>
        <v/>
      </c>
      <c r="AN30" s="152" t="str">
        <f>IF(HINDI!J31="","",HINDI!J31)</f>
        <v/>
      </c>
      <c r="AO30" s="153" t="str">
        <f t="shared" si="18"/>
        <v/>
      </c>
      <c r="AP30" s="152" t="str">
        <f>IF(HINDI!K31="","",HINDI!K31)</f>
        <v/>
      </c>
      <c r="AQ30" s="152" t="str">
        <f>IF(HINDI!L31="","",HINDI!L31)</f>
        <v/>
      </c>
      <c r="AR30" s="153" t="str">
        <f t="shared" si="19"/>
        <v/>
      </c>
      <c r="AS30" s="153" t="str">
        <f t="shared" si="20"/>
        <v/>
      </c>
      <c r="AT30" s="154" t="str">
        <f t="shared" si="21"/>
        <v/>
      </c>
      <c r="AU30" s="153" t="str">
        <f t="shared" si="22"/>
        <v/>
      </c>
      <c r="AV30" s="155" t="str">
        <f>IF(MATHS!E31="","",MATHS!E31)</f>
        <v/>
      </c>
      <c r="AW30" s="154" t="str">
        <f t="shared" si="23"/>
        <v/>
      </c>
      <c r="AX30" s="155" t="str">
        <f>IF(MATHS!F31="","",MATHS!F31)</f>
        <v/>
      </c>
      <c r="AY30" s="154" t="str">
        <f t="shared" si="24"/>
        <v/>
      </c>
      <c r="AZ30" s="155" t="str">
        <f>IF(MATHS!G31="","",MATHS!G31)</f>
        <v/>
      </c>
      <c r="BA30" s="155" t="str">
        <f>IF(MATHS!H31="","",MATHS!H31)</f>
        <v/>
      </c>
      <c r="BB30" s="154" t="str">
        <f t="shared" si="25"/>
        <v/>
      </c>
      <c r="BC30" s="154" t="str">
        <f t="shared" si="26"/>
        <v/>
      </c>
      <c r="BD30" s="155" t="str">
        <f>IF(MATHS!I31="","",MATHS!I31)</f>
        <v/>
      </c>
      <c r="BE30" s="154" t="str">
        <f t="shared" si="27"/>
        <v/>
      </c>
      <c r="BF30" s="155" t="str">
        <f>IF(MATHS!J31="","",MATHS!J31)</f>
        <v/>
      </c>
      <c r="BG30" s="154" t="str">
        <f t="shared" si="28"/>
        <v/>
      </c>
      <c r="BH30" s="155" t="str">
        <f>IF(MATHS!K31="","",MATHS!K31)</f>
        <v/>
      </c>
      <c r="BI30" s="155" t="str">
        <f>IF(MATHS!L31="","",MATHS!L31)</f>
        <v/>
      </c>
      <c r="BJ30" s="154" t="str">
        <f t="shared" si="29"/>
        <v/>
      </c>
      <c r="BK30" s="154" t="str">
        <f t="shared" si="30"/>
        <v/>
      </c>
      <c r="BL30" s="154" t="str">
        <f t="shared" si="2"/>
        <v/>
      </c>
      <c r="BM30" s="154" t="str">
        <f t="shared" si="31"/>
        <v/>
      </c>
      <c r="BN30" s="146" t="str">
        <f t="shared" si="32"/>
        <v/>
      </c>
      <c r="BO30" s="146" t="str">
        <f t="shared" si="33"/>
        <v/>
      </c>
      <c r="BP30" s="146" t="str">
        <f t="shared" si="44"/>
        <v/>
      </c>
      <c r="BQ30" s="146" t="str">
        <f t="shared" si="45"/>
        <v/>
      </c>
      <c r="BR30" s="146" t="str">
        <f t="shared" si="46"/>
        <v/>
      </c>
      <c r="BS30" s="146" t="str">
        <f t="shared" si="47"/>
        <v/>
      </c>
      <c r="BT30" s="146" t="str">
        <f t="shared" si="36"/>
        <v/>
      </c>
      <c r="BU30" s="166" t="str">
        <f t="shared" si="48"/>
        <v/>
      </c>
      <c r="BV30" s="149" t="str">
        <f t="shared" si="49"/>
        <v/>
      </c>
      <c r="BW30" s="164" t="str">
        <f t="shared" si="37"/>
        <v/>
      </c>
      <c r="BX30" s="164" t="str">
        <f>IF(BV30="","",IF(OR(BQ30="E",BS30="E"),"",IF(DASHBOARD!$B$8=1,"II",IF(DASHBOARD!$B$8=2,"III",""))))</f>
        <v/>
      </c>
      <c r="BY30" s="70" t="str">
        <f t="shared" si="50"/>
        <v/>
      </c>
      <c r="BZ30" s="70" t="str">
        <f t="shared" si="51"/>
        <v/>
      </c>
      <c r="CA30" s="138" t="str">
        <f t="shared" si="38"/>
        <v/>
      </c>
      <c r="CB30" s="138" t="str">
        <f t="shared" si="39"/>
        <v/>
      </c>
      <c r="CC30" s="138" t="str">
        <f t="shared" si="40"/>
        <v/>
      </c>
      <c r="CD30" s="138" t="str">
        <f t="shared" si="41"/>
        <v/>
      </c>
      <c r="CE30" s="138" t="str">
        <f t="shared" si="42"/>
        <v/>
      </c>
      <c r="CF30" s="138" t="str">
        <f t="shared" si="43"/>
        <v/>
      </c>
      <c r="CG30" s="150"/>
      <c r="CH30" s="138" t="str">
        <f>IF(BU30="","",IF(BU30&gt;='GREEN SHEET'!$E$57,'GREEN SHEET'!$F$57,IF(BU30&gt;='GREEN SHEET'!$E$58,'GREEN SHEET'!$F$58,IF(BU30&gt;='GREEN SHEET'!$E$59,'GREEN SHEET'!$F$59,IF(BU30&gt;='GREEN SHEET'!$E$60,'GREEN SHEET'!$F$60,"")))))</f>
        <v/>
      </c>
      <c r="CI30" s="128"/>
    </row>
    <row r="31" spans="1:87" ht="16.8" x14ac:dyDescent="0.3">
      <c r="A31" s="36"/>
      <c r="B31" s="249">
        <f>IF(DATA!B29="","",DATA!B29)</f>
        <v>25</v>
      </c>
      <c r="C31" s="249" t="str">
        <f>IF(DATA!C29="","",DATA!C29)</f>
        <v/>
      </c>
      <c r="D31" s="249" t="str">
        <f>IF(DATA!D29="","",DATA!D29)</f>
        <v/>
      </c>
      <c r="E31" s="150" t="str">
        <f>IF(DATA!E29="","",DATA!E29)</f>
        <v/>
      </c>
      <c r="F31" s="150" t="str">
        <f>IF(DATA!F29="","",DATA!F29)</f>
        <v/>
      </c>
      <c r="G31" s="150" t="str">
        <f>IF(DATA!G29="","",DATA!G29)</f>
        <v/>
      </c>
      <c r="H31" s="157" t="str">
        <f>IF(DATA!H29="","",DATA!H29)</f>
        <v/>
      </c>
      <c r="I31" s="249" t="str">
        <f>IF(DATA!I29="","",DATA!I29)</f>
        <v/>
      </c>
      <c r="J31" s="249" t="str">
        <f>IF(DATA!J29="","",DATA!J29)</f>
        <v/>
      </c>
      <c r="K31" s="150" t="str">
        <f>IF(DATA!K29="","",DATA!K29)</f>
        <v/>
      </c>
      <c r="L31" s="142" t="str">
        <f>IF(ENGLISH!E32="","",ENGLISH!E32)</f>
        <v/>
      </c>
      <c r="M31" s="143" t="str">
        <f t="shared" si="3"/>
        <v/>
      </c>
      <c r="N31" s="142" t="str">
        <f>IF(ENGLISH!F32="","",ENGLISH!F32)</f>
        <v/>
      </c>
      <c r="O31" s="143" t="str">
        <f t="shared" si="4"/>
        <v/>
      </c>
      <c r="P31" s="142" t="str">
        <f>IF(ENGLISH!G32="","",ENGLISH!G32)</f>
        <v/>
      </c>
      <c r="Q31" s="142" t="str">
        <f>IF(ENGLISH!H32="","",ENGLISH!H32)</f>
        <v/>
      </c>
      <c r="R31" s="143" t="str">
        <f t="shared" si="5"/>
        <v/>
      </c>
      <c r="S31" s="143" t="str">
        <f t="shared" si="6"/>
        <v/>
      </c>
      <c r="T31" s="142" t="str">
        <f>IF(ENGLISH!I32="","",ENGLISH!I32)</f>
        <v/>
      </c>
      <c r="U31" s="143" t="str">
        <f t="shared" si="7"/>
        <v/>
      </c>
      <c r="V31" s="142" t="str">
        <f>IF(ENGLISH!J32="","",ENGLISH!J32)</f>
        <v/>
      </c>
      <c r="W31" s="143" t="str">
        <f t="shared" si="8"/>
        <v/>
      </c>
      <c r="X31" s="142" t="str">
        <f>IF(ENGLISH!K32="","",ENGLISH!K32)</f>
        <v/>
      </c>
      <c r="Y31" s="142" t="str">
        <f>IF(ENGLISH!L32="","",ENGLISH!L32)</f>
        <v/>
      </c>
      <c r="Z31" s="143" t="str">
        <f t="shared" si="9"/>
        <v/>
      </c>
      <c r="AA31" s="143" t="str">
        <f t="shared" si="10"/>
        <v/>
      </c>
      <c r="AB31" s="144" t="str">
        <f t="shared" si="11"/>
        <v/>
      </c>
      <c r="AC31" s="143" t="str">
        <f t="shared" si="12"/>
        <v/>
      </c>
      <c r="AD31" s="152" t="str">
        <f>IF(HINDI!E32="","",HINDI!E32)</f>
        <v/>
      </c>
      <c r="AE31" s="153" t="str">
        <f t="shared" si="13"/>
        <v/>
      </c>
      <c r="AF31" s="152" t="str">
        <f>IF(HINDI!F32="","",HINDI!F32)</f>
        <v/>
      </c>
      <c r="AG31" s="153" t="str">
        <f t="shared" si="14"/>
        <v/>
      </c>
      <c r="AH31" s="152" t="str">
        <f>IF(HINDI!G32="","",HINDI!G32)</f>
        <v/>
      </c>
      <c r="AI31" s="152" t="str">
        <f>IF(HINDI!H32="","",HINDI!H32)</f>
        <v/>
      </c>
      <c r="AJ31" s="153" t="str">
        <f t="shared" si="15"/>
        <v/>
      </c>
      <c r="AK31" s="153" t="str">
        <f t="shared" si="16"/>
        <v/>
      </c>
      <c r="AL31" s="152" t="str">
        <f>IF(HINDI!I32="","",HINDI!I32)</f>
        <v/>
      </c>
      <c r="AM31" s="153" t="str">
        <f t="shared" si="17"/>
        <v/>
      </c>
      <c r="AN31" s="152" t="str">
        <f>IF(HINDI!J32="","",HINDI!J32)</f>
        <v/>
      </c>
      <c r="AO31" s="153" t="str">
        <f t="shared" si="18"/>
        <v/>
      </c>
      <c r="AP31" s="152" t="str">
        <f>IF(HINDI!K32="","",HINDI!K32)</f>
        <v/>
      </c>
      <c r="AQ31" s="152" t="str">
        <f>IF(HINDI!L32="","",HINDI!L32)</f>
        <v/>
      </c>
      <c r="AR31" s="153" t="str">
        <f t="shared" si="19"/>
        <v/>
      </c>
      <c r="AS31" s="153" t="str">
        <f t="shared" si="20"/>
        <v/>
      </c>
      <c r="AT31" s="154" t="str">
        <f t="shared" si="21"/>
        <v/>
      </c>
      <c r="AU31" s="153" t="str">
        <f t="shared" si="22"/>
        <v/>
      </c>
      <c r="AV31" s="155" t="str">
        <f>IF(MATHS!E32="","",MATHS!E32)</f>
        <v/>
      </c>
      <c r="AW31" s="154" t="str">
        <f t="shared" si="23"/>
        <v/>
      </c>
      <c r="AX31" s="155" t="str">
        <f>IF(MATHS!F32="","",MATHS!F32)</f>
        <v/>
      </c>
      <c r="AY31" s="154" t="str">
        <f t="shared" si="24"/>
        <v/>
      </c>
      <c r="AZ31" s="155" t="str">
        <f>IF(MATHS!G32="","",MATHS!G32)</f>
        <v/>
      </c>
      <c r="BA31" s="155" t="str">
        <f>IF(MATHS!H32="","",MATHS!H32)</f>
        <v/>
      </c>
      <c r="BB31" s="154" t="str">
        <f t="shared" si="25"/>
        <v/>
      </c>
      <c r="BC31" s="154" t="str">
        <f t="shared" si="26"/>
        <v/>
      </c>
      <c r="BD31" s="155" t="str">
        <f>IF(MATHS!I32="","",MATHS!I32)</f>
        <v/>
      </c>
      <c r="BE31" s="154" t="str">
        <f t="shared" si="27"/>
        <v/>
      </c>
      <c r="BF31" s="155" t="str">
        <f>IF(MATHS!J32="","",MATHS!J32)</f>
        <v/>
      </c>
      <c r="BG31" s="154" t="str">
        <f t="shared" si="28"/>
        <v/>
      </c>
      <c r="BH31" s="155" t="str">
        <f>IF(MATHS!K32="","",MATHS!K32)</f>
        <v/>
      </c>
      <c r="BI31" s="155" t="str">
        <f>IF(MATHS!L32="","",MATHS!L32)</f>
        <v/>
      </c>
      <c r="BJ31" s="154" t="str">
        <f t="shared" si="29"/>
        <v/>
      </c>
      <c r="BK31" s="154" t="str">
        <f t="shared" si="30"/>
        <v/>
      </c>
      <c r="BL31" s="154" t="str">
        <f t="shared" si="2"/>
        <v/>
      </c>
      <c r="BM31" s="154" t="str">
        <f t="shared" si="31"/>
        <v/>
      </c>
      <c r="BN31" s="146" t="str">
        <f t="shared" si="32"/>
        <v/>
      </c>
      <c r="BO31" s="146" t="str">
        <f t="shared" si="33"/>
        <v/>
      </c>
      <c r="BP31" s="146" t="str">
        <f t="shared" si="44"/>
        <v/>
      </c>
      <c r="BQ31" s="146" t="str">
        <f t="shared" si="45"/>
        <v/>
      </c>
      <c r="BR31" s="146" t="str">
        <f t="shared" si="46"/>
        <v/>
      </c>
      <c r="BS31" s="146" t="str">
        <f t="shared" si="47"/>
        <v/>
      </c>
      <c r="BT31" s="146" t="str">
        <f t="shared" si="36"/>
        <v/>
      </c>
      <c r="BU31" s="166" t="str">
        <f t="shared" si="48"/>
        <v/>
      </c>
      <c r="BV31" s="149" t="str">
        <f t="shared" si="49"/>
        <v/>
      </c>
      <c r="BW31" s="164" t="str">
        <f t="shared" si="37"/>
        <v/>
      </c>
      <c r="BX31" s="164" t="str">
        <f>IF(BV31="","",IF(OR(BQ31="E",BS31="E"),"",IF(DASHBOARD!$B$8=1,"II",IF(DASHBOARD!$B$8=2,"III",""))))</f>
        <v/>
      </c>
      <c r="BY31" s="70" t="str">
        <f t="shared" si="50"/>
        <v/>
      </c>
      <c r="BZ31" s="70" t="str">
        <f t="shared" si="51"/>
        <v/>
      </c>
      <c r="CA31" s="138" t="str">
        <f t="shared" si="38"/>
        <v/>
      </c>
      <c r="CB31" s="138" t="str">
        <f t="shared" si="39"/>
        <v/>
      </c>
      <c r="CC31" s="138" t="str">
        <f t="shared" si="40"/>
        <v/>
      </c>
      <c r="CD31" s="138" t="str">
        <f t="shared" si="41"/>
        <v/>
      </c>
      <c r="CE31" s="138" t="str">
        <f t="shared" si="42"/>
        <v/>
      </c>
      <c r="CF31" s="138" t="str">
        <f t="shared" si="43"/>
        <v/>
      </c>
      <c r="CG31" s="150"/>
      <c r="CH31" s="138" t="str">
        <f>IF(BU31="","",IF(BU31&gt;='GREEN SHEET'!$E$57,'GREEN SHEET'!$F$57,IF(BU31&gt;='GREEN SHEET'!$E$58,'GREEN SHEET'!$F$58,IF(BU31&gt;='GREEN SHEET'!$E$59,'GREEN SHEET'!$F$59,IF(BU31&gt;='GREEN SHEET'!$E$60,'GREEN SHEET'!$F$60,"")))))</f>
        <v/>
      </c>
      <c r="CI31" s="128"/>
    </row>
    <row r="32" spans="1:87" ht="16.8" x14ac:dyDescent="0.3">
      <c r="A32" s="36"/>
      <c r="B32" s="249">
        <f>IF(DATA!B30="","",DATA!B30)</f>
        <v>26</v>
      </c>
      <c r="C32" s="249" t="str">
        <f>IF(DATA!C30="","",DATA!C30)</f>
        <v/>
      </c>
      <c r="D32" s="249" t="str">
        <f>IF(DATA!D30="","",DATA!D30)</f>
        <v/>
      </c>
      <c r="E32" s="150" t="str">
        <f>IF(DATA!E30="","",DATA!E30)</f>
        <v/>
      </c>
      <c r="F32" s="150" t="str">
        <f>IF(DATA!F30="","",DATA!F30)</f>
        <v/>
      </c>
      <c r="G32" s="150" t="str">
        <f>IF(DATA!G30="","",DATA!G30)</f>
        <v/>
      </c>
      <c r="H32" s="157" t="str">
        <f>IF(DATA!H30="","",DATA!H30)</f>
        <v/>
      </c>
      <c r="I32" s="249" t="str">
        <f>IF(DATA!I30="","",DATA!I30)</f>
        <v/>
      </c>
      <c r="J32" s="249" t="str">
        <f>IF(DATA!J30="","",DATA!J30)</f>
        <v/>
      </c>
      <c r="K32" s="150" t="str">
        <f>IF(DATA!K30="","",DATA!K30)</f>
        <v/>
      </c>
      <c r="L32" s="142" t="str">
        <f>IF(ENGLISH!E33="","",ENGLISH!E33)</f>
        <v/>
      </c>
      <c r="M32" s="143" t="str">
        <f t="shared" si="3"/>
        <v/>
      </c>
      <c r="N32" s="142" t="str">
        <f>IF(ENGLISH!F33="","",ENGLISH!F33)</f>
        <v/>
      </c>
      <c r="O32" s="143" t="str">
        <f t="shared" si="4"/>
        <v/>
      </c>
      <c r="P32" s="142" t="str">
        <f>IF(ENGLISH!G33="","",ENGLISH!G33)</f>
        <v/>
      </c>
      <c r="Q32" s="142" t="str">
        <f>IF(ENGLISH!H33="","",ENGLISH!H33)</f>
        <v/>
      </c>
      <c r="R32" s="143" t="str">
        <f t="shared" si="5"/>
        <v/>
      </c>
      <c r="S32" s="143" t="str">
        <f t="shared" si="6"/>
        <v/>
      </c>
      <c r="T32" s="142" t="str">
        <f>IF(ENGLISH!I33="","",ENGLISH!I33)</f>
        <v/>
      </c>
      <c r="U32" s="143" t="str">
        <f t="shared" si="7"/>
        <v/>
      </c>
      <c r="V32" s="142" t="str">
        <f>IF(ENGLISH!J33="","",ENGLISH!J33)</f>
        <v/>
      </c>
      <c r="W32" s="143" t="str">
        <f t="shared" si="8"/>
        <v/>
      </c>
      <c r="X32" s="142" t="str">
        <f>IF(ENGLISH!K33="","",ENGLISH!K33)</f>
        <v/>
      </c>
      <c r="Y32" s="142" t="str">
        <f>IF(ENGLISH!L33="","",ENGLISH!L33)</f>
        <v/>
      </c>
      <c r="Z32" s="143" t="str">
        <f t="shared" si="9"/>
        <v/>
      </c>
      <c r="AA32" s="143" t="str">
        <f t="shared" si="10"/>
        <v/>
      </c>
      <c r="AB32" s="144" t="str">
        <f t="shared" si="11"/>
        <v/>
      </c>
      <c r="AC32" s="143" t="str">
        <f t="shared" si="12"/>
        <v/>
      </c>
      <c r="AD32" s="152" t="str">
        <f>IF(HINDI!E33="","",HINDI!E33)</f>
        <v/>
      </c>
      <c r="AE32" s="153" t="str">
        <f t="shared" si="13"/>
        <v/>
      </c>
      <c r="AF32" s="152" t="str">
        <f>IF(HINDI!F33="","",HINDI!F33)</f>
        <v/>
      </c>
      <c r="AG32" s="153" t="str">
        <f t="shared" si="14"/>
        <v/>
      </c>
      <c r="AH32" s="152" t="str">
        <f>IF(HINDI!G33="","",HINDI!G33)</f>
        <v/>
      </c>
      <c r="AI32" s="152" t="str">
        <f>IF(HINDI!H33="","",HINDI!H33)</f>
        <v/>
      </c>
      <c r="AJ32" s="153" t="str">
        <f t="shared" si="15"/>
        <v/>
      </c>
      <c r="AK32" s="153" t="str">
        <f t="shared" si="16"/>
        <v/>
      </c>
      <c r="AL32" s="152" t="str">
        <f>IF(HINDI!I33="","",HINDI!I33)</f>
        <v/>
      </c>
      <c r="AM32" s="153" t="str">
        <f t="shared" si="17"/>
        <v/>
      </c>
      <c r="AN32" s="152" t="str">
        <f>IF(HINDI!J33="","",HINDI!J33)</f>
        <v/>
      </c>
      <c r="AO32" s="153" t="str">
        <f t="shared" si="18"/>
        <v/>
      </c>
      <c r="AP32" s="152" t="str">
        <f>IF(HINDI!K33="","",HINDI!K33)</f>
        <v/>
      </c>
      <c r="AQ32" s="152" t="str">
        <f>IF(HINDI!L33="","",HINDI!L33)</f>
        <v/>
      </c>
      <c r="AR32" s="153" t="str">
        <f t="shared" si="19"/>
        <v/>
      </c>
      <c r="AS32" s="153" t="str">
        <f t="shared" si="20"/>
        <v/>
      </c>
      <c r="AT32" s="154" t="str">
        <f t="shared" si="21"/>
        <v/>
      </c>
      <c r="AU32" s="153" t="str">
        <f t="shared" si="22"/>
        <v/>
      </c>
      <c r="AV32" s="155" t="str">
        <f>IF(MATHS!E33="","",MATHS!E33)</f>
        <v/>
      </c>
      <c r="AW32" s="154" t="str">
        <f t="shared" si="23"/>
        <v/>
      </c>
      <c r="AX32" s="155" t="str">
        <f>IF(MATHS!F33="","",MATHS!F33)</f>
        <v/>
      </c>
      <c r="AY32" s="154" t="str">
        <f t="shared" si="24"/>
        <v/>
      </c>
      <c r="AZ32" s="155" t="str">
        <f>IF(MATHS!G33="","",MATHS!G33)</f>
        <v/>
      </c>
      <c r="BA32" s="155" t="str">
        <f>IF(MATHS!H33="","",MATHS!H33)</f>
        <v/>
      </c>
      <c r="BB32" s="154" t="str">
        <f t="shared" si="25"/>
        <v/>
      </c>
      <c r="BC32" s="154" t="str">
        <f t="shared" si="26"/>
        <v/>
      </c>
      <c r="BD32" s="155" t="str">
        <f>IF(MATHS!I33="","",MATHS!I33)</f>
        <v/>
      </c>
      <c r="BE32" s="154" t="str">
        <f t="shared" si="27"/>
        <v/>
      </c>
      <c r="BF32" s="155" t="str">
        <f>IF(MATHS!J33="","",MATHS!J33)</f>
        <v/>
      </c>
      <c r="BG32" s="154" t="str">
        <f t="shared" si="28"/>
        <v/>
      </c>
      <c r="BH32" s="155" t="str">
        <f>IF(MATHS!K33="","",MATHS!K33)</f>
        <v/>
      </c>
      <c r="BI32" s="155" t="str">
        <f>IF(MATHS!L33="","",MATHS!L33)</f>
        <v/>
      </c>
      <c r="BJ32" s="154" t="str">
        <f t="shared" si="29"/>
        <v/>
      </c>
      <c r="BK32" s="154" t="str">
        <f t="shared" si="30"/>
        <v/>
      </c>
      <c r="BL32" s="154" t="str">
        <f t="shared" si="2"/>
        <v/>
      </c>
      <c r="BM32" s="154" t="str">
        <f t="shared" si="31"/>
        <v/>
      </c>
      <c r="BN32" s="146" t="str">
        <f t="shared" si="32"/>
        <v/>
      </c>
      <c r="BO32" s="146" t="str">
        <f t="shared" si="33"/>
        <v/>
      </c>
      <c r="BP32" s="146" t="str">
        <f t="shared" si="44"/>
        <v/>
      </c>
      <c r="BQ32" s="146" t="str">
        <f t="shared" si="45"/>
        <v/>
      </c>
      <c r="BR32" s="146" t="str">
        <f t="shared" si="46"/>
        <v/>
      </c>
      <c r="BS32" s="146" t="str">
        <f t="shared" si="47"/>
        <v/>
      </c>
      <c r="BT32" s="146" t="str">
        <f t="shared" si="36"/>
        <v/>
      </c>
      <c r="BU32" s="166" t="str">
        <f t="shared" si="48"/>
        <v/>
      </c>
      <c r="BV32" s="149" t="str">
        <f t="shared" si="49"/>
        <v/>
      </c>
      <c r="BW32" s="164" t="str">
        <f t="shared" si="37"/>
        <v/>
      </c>
      <c r="BX32" s="164" t="str">
        <f>IF(BV32="","",IF(OR(BQ32="E",BS32="E"),"",IF(DASHBOARD!$B$8=1,"II",IF(DASHBOARD!$B$8=2,"III",""))))</f>
        <v/>
      </c>
      <c r="BY32" s="70" t="str">
        <f t="shared" si="50"/>
        <v/>
      </c>
      <c r="BZ32" s="70" t="str">
        <f t="shared" si="51"/>
        <v/>
      </c>
      <c r="CA32" s="138" t="str">
        <f t="shared" si="38"/>
        <v/>
      </c>
      <c r="CB32" s="138" t="str">
        <f t="shared" si="39"/>
        <v/>
      </c>
      <c r="CC32" s="138" t="str">
        <f t="shared" si="40"/>
        <v/>
      </c>
      <c r="CD32" s="138" t="str">
        <f t="shared" si="41"/>
        <v/>
      </c>
      <c r="CE32" s="138" t="str">
        <f t="shared" si="42"/>
        <v/>
      </c>
      <c r="CF32" s="138" t="str">
        <f t="shared" si="43"/>
        <v/>
      </c>
      <c r="CG32" s="150"/>
      <c r="CH32" s="138" t="str">
        <f>IF(BU32="","",IF(BU32&gt;='GREEN SHEET'!$E$57,'GREEN SHEET'!$F$57,IF(BU32&gt;='GREEN SHEET'!$E$58,'GREEN SHEET'!$F$58,IF(BU32&gt;='GREEN SHEET'!$E$59,'GREEN SHEET'!$F$59,IF(BU32&gt;='GREEN SHEET'!$E$60,'GREEN SHEET'!$F$60,"")))))</f>
        <v/>
      </c>
      <c r="CI32" s="128"/>
    </row>
    <row r="33" spans="1:87" ht="16.8" x14ac:dyDescent="0.3">
      <c r="A33" s="36"/>
      <c r="B33" s="249">
        <f>IF(DATA!B31="","",DATA!B31)</f>
        <v>27</v>
      </c>
      <c r="C33" s="249" t="str">
        <f>IF(DATA!C31="","",DATA!C31)</f>
        <v/>
      </c>
      <c r="D33" s="249" t="str">
        <f>IF(DATA!D31="","",DATA!D31)</f>
        <v/>
      </c>
      <c r="E33" s="150" t="str">
        <f>IF(DATA!E31="","",DATA!E31)</f>
        <v/>
      </c>
      <c r="F33" s="150" t="str">
        <f>IF(DATA!F31="","",DATA!F31)</f>
        <v/>
      </c>
      <c r="G33" s="150" t="str">
        <f>IF(DATA!G31="","",DATA!G31)</f>
        <v/>
      </c>
      <c r="H33" s="157" t="str">
        <f>IF(DATA!H31="","",DATA!H31)</f>
        <v/>
      </c>
      <c r="I33" s="249" t="str">
        <f>IF(DATA!I31="","",DATA!I31)</f>
        <v/>
      </c>
      <c r="J33" s="249" t="str">
        <f>IF(DATA!J31="","",DATA!J31)</f>
        <v/>
      </c>
      <c r="K33" s="150" t="str">
        <f>IF(DATA!K31="","",DATA!K31)</f>
        <v/>
      </c>
      <c r="L33" s="142" t="str">
        <f>IF(ENGLISH!E34="","",ENGLISH!E34)</f>
        <v/>
      </c>
      <c r="M33" s="143" t="str">
        <f t="shared" si="3"/>
        <v/>
      </c>
      <c r="N33" s="142" t="str">
        <f>IF(ENGLISH!F34="","",ENGLISH!F34)</f>
        <v/>
      </c>
      <c r="O33" s="143" t="str">
        <f t="shared" si="4"/>
        <v/>
      </c>
      <c r="P33" s="142" t="str">
        <f>IF(ENGLISH!G34="","",ENGLISH!G34)</f>
        <v/>
      </c>
      <c r="Q33" s="142" t="str">
        <f>IF(ENGLISH!H34="","",ENGLISH!H34)</f>
        <v/>
      </c>
      <c r="R33" s="143" t="str">
        <f t="shared" si="5"/>
        <v/>
      </c>
      <c r="S33" s="143" t="str">
        <f t="shared" si="6"/>
        <v/>
      </c>
      <c r="T33" s="142" t="str">
        <f>IF(ENGLISH!I34="","",ENGLISH!I34)</f>
        <v/>
      </c>
      <c r="U33" s="143" t="str">
        <f t="shared" si="7"/>
        <v/>
      </c>
      <c r="V33" s="142" t="str">
        <f>IF(ENGLISH!J34="","",ENGLISH!J34)</f>
        <v/>
      </c>
      <c r="W33" s="143" t="str">
        <f t="shared" si="8"/>
        <v/>
      </c>
      <c r="X33" s="142" t="str">
        <f>IF(ENGLISH!K34="","",ENGLISH!K34)</f>
        <v/>
      </c>
      <c r="Y33" s="142" t="str">
        <f>IF(ENGLISH!L34="","",ENGLISH!L34)</f>
        <v/>
      </c>
      <c r="Z33" s="143" t="str">
        <f t="shared" si="9"/>
        <v/>
      </c>
      <c r="AA33" s="143" t="str">
        <f t="shared" si="10"/>
        <v/>
      </c>
      <c r="AB33" s="144" t="str">
        <f t="shared" si="11"/>
        <v/>
      </c>
      <c r="AC33" s="143" t="str">
        <f t="shared" si="12"/>
        <v/>
      </c>
      <c r="AD33" s="152" t="str">
        <f>IF(HINDI!E34="","",HINDI!E34)</f>
        <v/>
      </c>
      <c r="AE33" s="153" t="str">
        <f t="shared" si="13"/>
        <v/>
      </c>
      <c r="AF33" s="152" t="str">
        <f>IF(HINDI!F34="","",HINDI!F34)</f>
        <v/>
      </c>
      <c r="AG33" s="153" t="str">
        <f t="shared" si="14"/>
        <v/>
      </c>
      <c r="AH33" s="152" t="str">
        <f>IF(HINDI!G34="","",HINDI!G34)</f>
        <v/>
      </c>
      <c r="AI33" s="152" t="str">
        <f>IF(HINDI!H34="","",HINDI!H34)</f>
        <v/>
      </c>
      <c r="AJ33" s="153" t="str">
        <f t="shared" si="15"/>
        <v/>
      </c>
      <c r="AK33" s="153" t="str">
        <f t="shared" si="16"/>
        <v/>
      </c>
      <c r="AL33" s="152" t="str">
        <f>IF(HINDI!I34="","",HINDI!I34)</f>
        <v/>
      </c>
      <c r="AM33" s="153" t="str">
        <f t="shared" si="17"/>
        <v/>
      </c>
      <c r="AN33" s="152" t="str">
        <f>IF(HINDI!J34="","",HINDI!J34)</f>
        <v/>
      </c>
      <c r="AO33" s="153" t="str">
        <f t="shared" si="18"/>
        <v/>
      </c>
      <c r="AP33" s="152" t="str">
        <f>IF(HINDI!K34="","",HINDI!K34)</f>
        <v/>
      </c>
      <c r="AQ33" s="152" t="str">
        <f>IF(HINDI!L34="","",HINDI!L34)</f>
        <v/>
      </c>
      <c r="AR33" s="153" t="str">
        <f t="shared" si="19"/>
        <v/>
      </c>
      <c r="AS33" s="153" t="str">
        <f t="shared" si="20"/>
        <v/>
      </c>
      <c r="AT33" s="154" t="str">
        <f t="shared" si="21"/>
        <v/>
      </c>
      <c r="AU33" s="153" t="str">
        <f t="shared" si="22"/>
        <v/>
      </c>
      <c r="AV33" s="155" t="str">
        <f>IF(MATHS!E34="","",MATHS!E34)</f>
        <v/>
      </c>
      <c r="AW33" s="154" t="str">
        <f t="shared" si="23"/>
        <v/>
      </c>
      <c r="AX33" s="155" t="str">
        <f>IF(MATHS!F34="","",MATHS!F34)</f>
        <v/>
      </c>
      <c r="AY33" s="154" t="str">
        <f t="shared" si="24"/>
        <v/>
      </c>
      <c r="AZ33" s="155" t="str">
        <f>IF(MATHS!G34="","",MATHS!G34)</f>
        <v/>
      </c>
      <c r="BA33" s="155" t="str">
        <f>IF(MATHS!H34="","",MATHS!H34)</f>
        <v/>
      </c>
      <c r="BB33" s="154" t="str">
        <f t="shared" si="25"/>
        <v/>
      </c>
      <c r="BC33" s="154" t="str">
        <f t="shared" si="26"/>
        <v/>
      </c>
      <c r="BD33" s="155" t="str">
        <f>IF(MATHS!I34="","",MATHS!I34)</f>
        <v/>
      </c>
      <c r="BE33" s="154" t="str">
        <f t="shared" si="27"/>
        <v/>
      </c>
      <c r="BF33" s="155" t="str">
        <f>IF(MATHS!J34="","",MATHS!J34)</f>
        <v/>
      </c>
      <c r="BG33" s="154" t="str">
        <f t="shared" si="28"/>
        <v/>
      </c>
      <c r="BH33" s="155" t="str">
        <f>IF(MATHS!K34="","",MATHS!K34)</f>
        <v/>
      </c>
      <c r="BI33" s="155" t="str">
        <f>IF(MATHS!L34="","",MATHS!L34)</f>
        <v/>
      </c>
      <c r="BJ33" s="154" t="str">
        <f t="shared" si="29"/>
        <v/>
      </c>
      <c r="BK33" s="154" t="str">
        <f t="shared" si="30"/>
        <v/>
      </c>
      <c r="BL33" s="154" t="str">
        <f t="shared" si="2"/>
        <v/>
      </c>
      <c r="BM33" s="154" t="str">
        <f t="shared" si="31"/>
        <v/>
      </c>
      <c r="BN33" s="146" t="str">
        <f t="shared" si="32"/>
        <v/>
      </c>
      <c r="BO33" s="146" t="str">
        <f t="shared" si="33"/>
        <v/>
      </c>
      <c r="BP33" s="146" t="str">
        <f t="shared" si="44"/>
        <v/>
      </c>
      <c r="BQ33" s="146" t="str">
        <f t="shared" si="45"/>
        <v/>
      </c>
      <c r="BR33" s="146" t="str">
        <f t="shared" si="46"/>
        <v/>
      </c>
      <c r="BS33" s="146" t="str">
        <f t="shared" si="47"/>
        <v/>
      </c>
      <c r="BT33" s="146" t="str">
        <f t="shared" si="36"/>
        <v/>
      </c>
      <c r="BU33" s="166" t="str">
        <f t="shared" si="48"/>
        <v/>
      </c>
      <c r="BV33" s="149" t="str">
        <f t="shared" si="49"/>
        <v/>
      </c>
      <c r="BW33" s="164" t="str">
        <f t="shared" si="37"/>
        <v/>
      </c>
      <c r="BX33" s="164" t="str">
        <f>IF(BV33="","",IF(OR(BQ33="E",BS33="E"),"",IF(DASHBOARD!$B$8=1,"II",IF(DASHBOARD!$B$8=2,"III",""))))</f>
        <v/>
      </c>
      <c r="BY33" s="70" t="str">
        <f t="shared" si="50"/>
        <v/>
      </c>
      <c r="BZ33" s="70" t="str">
        <f t="shared" si="51"/>
        <v/>
      </c>
      <c r="CA33" s="138" t="str">
        <f t="shared" si="38"/>
        <v/>
      </c>
      <c r="CB33" s="138" t="str">
        <f t="shared" si="39"/>
        <v/>
      </c>
      <c r="CC33" s="138" t="str">
        <f t="shared" si="40"/>
        <v/>
      </c>
      <c r="CD33" s="138" t="str">
        <f t="shared" si="41"/>
        <v/>
      </c>
      <c r="CE33" s="138" t="str">
        <f t="shared" si="42"/>
        <v/>
      </c>
      <c r="CF33" s="138" t="str">
        <f t="shared" si="43"/>
        <v/>
      </c>
      <c r="CG33" s="150"/>
      <c r="CH33" s="138" t="str">
        <f>IF(BU33="","",IF(BU33&gt;='GREEN SHEET'!$E$57,'GREEN SHEET'!$F$57,IF(BU33&gt;='GREEN SHEET'!$E$58,'GREEN SHEET'!$F$58,IF(BU33&gt;='GREEN SHEET'!$E$59,'GREEN SHEET'!$F$59,IF(BU33&gt;='GREEN SHEET'!$E$60,'GREEN SHEET'!$F$60,"")))))</f>
        <v/>
      </c>
      <c r="CI33" s="128"/>
    </row>
    <row r="34" spans="1:87" ht="16.8" x14ac:dyDescent="0.3">
      <c r="A34" s="36"/>
      <c r="B34" s="249">
        <f>IF(DATA!B32="","",DATA!B32)</f>
        <v>28</v>
      </c>
      <c r="C34" s="249" t="str">
        <f>IF(DATA!C32="","",DATA!C32)</f>
        <v/>
      </c>
      <c r="D34" s="249" t="str">
        <f>IF(DATA!D32="","",DATA!D32)</f>
        <v/>
      </c>
      <c r="E34" s="150" t="str">
        <f>IF(DATA!E32="","",DATA!E32)</f>
        <v/>
      </c>
      <c r="F34" s="150" t="str">
        <f>IF(DATA!F32="","",DATA!F32)</f>
        <v/>
      </c>
      <c r="G34" s="150" t="str">
        <f>IF(DATA!G32="","",DATA!G32)</f>
        <v/>
      </c>
      <c r="H34" s="157" t="str">
        <f>IF(DATA!H32="","",DATA!H32)</f>
        <v/>
      </c>
      <c r="I34" s="249" t="str">
        <f>IF(DATA!I32="","",DATA!I32)</f>
        <v/>
      </c>
      <c r="J34" s="249" t="str">
        <f>IF(DATA!J32="","",DATA!J32)</f>
        <v/>
      </c>
      <c r="K34" s="150" t="str">
        <f>IF(DATA!K32="","",DATA!K32)</f>
        <v/>
      </c>
      <c r="L34" s="142" t="str">
        <f>IF(ENGLISH!E35="","",ENGLISH!E35)</f>
        <v/>
      </c>
      <c r="M34" s="143" t="str">
        <f t="shared" si="3"/>
        <v/>
      </c>
      <c r="N34" s="142" t="str">
        <f>IF(ENGLISH!F35="","",ENGLISH!F35)</f>
        <v/>
      </c>
      <c r="O34" s="143" t="str">
        <f t="shared" si="4"/>
        <v/>
      </c>
      <c r="P34" s="142" t="str">
        <f>IF(ENGLISH!G35="","",ENGLISH!G35)</f>
        <v/>
      </c>
      <c r="Q34" s="142" t="str">
        <f>IF(ENGLISH!H35="","",ENGLISH!H35)</f>
        <v/>
      </c>
      <c r="R34" s="143" t="str">
        <f t="shared" si="5"/>
        <v/>
      </c>
      <c r="S34" s="143" t="str">
        <f t="shared" si="6"/>
        <v/>
      </c>
      <c r="T34" s="142" t="str">
        <f>IF(ENGLISH!I35="","",ENGLISH!I35)</f>
        <v/>
      </c>
      <c r="U34" s="143" t="str">
        <f t="shared" si="7"/>
        <v/>
      </c>
      <c r="V34" s="142" t="str">
        <f>IF(ENGLISH!J35="","",ENGLISH!J35)</f>
        <v/>
      </c>
      <c r="W34" s="143" t="str">
        <f t="shared" si="8"/>
        <v/>
      </c>
      <c r="X34" s="142" t="str">
        <f>IF(ENGLISH!K35="","",ENGLISH!K35)</f>
        <v/>
      </c>
      <c r="Y34" s="142" t="str">
        <f>IF(ENGLISH!L35="","",ENGLISH!L35)</f>
        <v/>
      </c>
      <c r="Z34" s="143" t="str">
        <f t="shared" si="9"/>
        <v/>
      </c>
      <c r="AA34" s="143" t="str">
        <f t="shared" si="10"/>
        <v/>
      </c>
      <c r="AB34" s="144" t="str">
        <f t="shared" si="11"/>
        <v/>
      </c>
      <c r="AC34" s="143" t="str">
        <f t="shared" si="12"/>
        <v/>
      </c>
      <c r="AD34" s="152" t="str">
        <f>IF(HINDI!E35="","",HINDI!E35)</f>
        <v/>
      </c>
      <c r="AE34" s="153" t="str">
        <f t="shared" si="13"/>
        <v/>
      </c>
      <c r="AF34" s="152" t="str">
        <f>IF(HINDI!F35="","",HINDI!F35)</f>
        <v/>
      </c>
      <c r="AG34" s="153" t="str">
        <f t="shared" si="14"/>
        <v/>
      </c>
      <c r="AH34" s="152" t="str">
        <f>IF(HINDI!G35="","",HINDI!G35)</f>
        <v/>
      </c>
      <c r="AI34" s="152" t="str">
        <f>IF(HINDI!H35="","",HINDI!H35)</f>
        <v/>
      </c>
      <c r="AJ34" s="153" t="str">
        <f t="shared" si="15"/>
        <v/>
      </c>
      <c r="AK34" s="153" t="str">
        <f t="shared" si="16"/>
        <v/>
      </c>
      <c r="AL34" s="152" t="str">
        <f>IF(HINDI!I35="","",HINDI!I35)</f>
        <v/>
      </c>
      <c r="AM34" s="153" t="str">
        <f t="shared" si="17"/>
        <v/>
      </c>
      <c r="AN34" s="152" t="str">
        <f>IF(HINDI!J35="","",HINDI!J35)</f>
        <v/>
      </c>
      <c r="AO34" s="153" t="str">
        <f t="shared" si="18"/>
        <v/>
      </c>
      <c r="AP34" s="152" t="str">
        <f>IF(HINDI!K35="","",HINDI!K35)</f>
        <v/>
      </c>
      <c r="AQ34" s="152" t="str">
        <f>IF(HINDI!L35="","",HINDI!L35)</f>
        <v/>
      </c>
      <c r="AR34" s="153" t="str">
        <f t="shared" si="19"/>
        <v/>
      </c>
      <c r="AS34" s="153" t="str">
        <f t="shared" si="20"/>
        <v/>
      </c>
      <c r="AT34" s="154" t="str">
        <f t="shared" si="21"/>
        <v/>
      </c>
      <c r="AU34" s="153" t="str">
        <f t="shared" si="22"/>
        <v/>
      </c>
      <c r="AV34" s="155" t="str">
        <f>IF(MATHS!E35="","",MATHS!E35)</f>
        <v/>
      </c>
      <c r="AW34" s="154" t="str">
        <f t="shared" si="23"/>
        <v/>
      </c>
      <c r="AX34" s="155" t="str">
        <f>IF(MATHS!F35="","",MATHS!F35)</f>
        <v/>
      </c>
      <c r="AY34" s="154" t="str">
        <f t="shared" si="24"/>
        <v/>
      </c>
      <c r="AZ34" s="155" t="str">
        <f>IF(MATHS!G35="","",MATHS!G35)</f>
        <v/>
      </c>
      <c r="BA34" s="155" t="str">
        <f>IF(MATHS!H35="","",MATHS!H35)</f>
        <v/>
      </c>
      <c r="BB34" s="154" t="str">
        <f t="shared" si="25"/>
        <v/>
      </c>
      <c r="BC34" s="154" t="str">
        <f t="shared" si="26"/>
        <v/>
      </c>
      <c r="BD34" s="155" t="str">
        <f>IF(MATHS!I35="","",MATHS!I35)</f>
        <v/>
      </c>
      <c r="BE34" s="154" t="str">
        <f t="shared" si="27"/>
        <v/>
      </c>
      <c r="BF34" s="155" t="str">
        <f>IF(MATHS!J35="","",MATHS!J35)</f>
        <v/>
      </c>
      <c r="BG34" s="154" t="str">
        <f t="shared" si="28"/>
        <v/>
      </c>
      <c r="BH34" s="155" t="str">
        <f>IF(MATHS!K35="","",MATHS!K35)</f>
        <v/>
      </c>
      <c r="BI34" s="155" t="str">
        <f>IF(MATHS!L35="","",MATHS!L35)</f>
        <v/>
      </c>
      <c r="BJ34" s="154" t="str">
        <f t="shared" si="29"/>
        <v/>
      </c>
      <c r="BK34" s="154" t="str">
        <f t="shared" si="30"/>
        <v/>
      </c>
      <c r="BL34" s="154" t="str">
        <f t="shared" si="2"/>
        <v/>
      </c>
      <c r="BM34" s="154" t="str">
        <f t="shared" si="31"/>
        <v/>
      </c>
      <c r="BN34" s="146" t="str">
        <f t="shared" si="32"/>
        <v/>
      </c>
      <c r="BO34" s="146" t="str">
        <f t="shared" si="33"/>
        <v/>
      </c>
      <c r="BP34" s="146" t="str">
        <f t="shared" si="44"/>
        <v/>
      </c>
      <c r="BQ34" s="146" t="str">
        <f t="shared" si="45"/>
        <v/>
      </c>
      <c r="BR34" s="146" t="str">
        <f t="shared" si="46"/>
        <v/>
      </c>
      <c r="BS34" s="146" t="str">
        <f t="shared" si="47"/>
        <v/>
      </c>
      <c r="BT34" s="146" t="str">
        <f t="shared" si="36"/>
        <v/>
      </c>
      <c r="BU34" s="166" t="str">
        <f t="shared" si="48"/>
        <v/>
      </c>
      <c r="BV34" s="149" t="str">
        <f t="shared" si="49"/>
        <v/>
      </c>
      <c r="BW34" s="164" t="str">
        <f t="shared" si="37"/>
        <v/>
      </c>
      <c r="BX34" s="164" t="str">
        <f>IF(BV34="","",IF(OR(BQ34="E",BS34="E"),"",IF(DASHBOARD!$B$8=1,"II",IF(DASHBOARD!$B$8=2,"III",""))))</f>
        <v/>
      </c>
      <c r="BY34" s="70" t="str">
        <f t="shared" si="50"/>
        <v/>
      </c>
      <c r="BZ34" s="70" t="str">
        <f t="shared" si="51"/>
        <v/>
      </c>
      <c r="CA34" s="138" t="str">
        <f t="shared" si="38"/>
        <v/>
      </c>
      <c r="CB34" s="138" t="str">
        <f t="shared" si="39"/>
        <v/>
      </c>
      <c r="CC34" s="138" t="str">
        <f t="shared" si="40"/>
        <v/>
      </c>
      <c r="CD34" s="138" t="str">
        <f t="shared" si="41"/>
        <v/>
      </c>
      <c r="CE34" s="138" t="str">
        <f t="shared" si="42"/>
        <v/>
      </c>
      <c r="CF34" s="138" t="str">
        <f t="shared" si="43"/>
        <v/>
      </c>
      <c r="CG34" s="150"/>
      <c r="CH34" s="138" t="str">
        <f>IF(BU34="","",IF(BU34&gt;='GREEN SHEET'!$E$57,'GREEN SHEET'!$F$57,IF(BU34&gt;='GREEN SHEET'!$E$58,'GREEN SHEET'!$F$58,IF(BU34&gt;='GREEN SHEET'!$E$59,'GREEN SHEET'!$F$59,IF(BU34&gt;='GREEN SHEET'!$E$60,'GREEN SHEET'!$F$60,"")))))</f>
        <v/>
      </c>
      <c r="CI34" s="128"/>
    </row>
    <row r="35" spans="1:87" ht="16.8" x14ac:dyDescent="0.3">
      <c r="A35" s="36"/>
      <c r="B35" s="249">
        <f>IF(DATA!B33="","",DATA!B33)</f>
        <v>29</v>
      </c>
      <c r="C35" s="249" t="str">
        <f>IF(DATA!C33="","",DATA!C33)</f>
        <v/>
      </c>
      <c r="D35" s="249" t="str">
        <f>IF(DATA!D33="","",DATA!D33)</f>
        <v/>
      </c>
      <c r="E35" s="150" t="str">
        <f>IF(DATA!E33="","",DATA!E33)</f>
        <v/>
      </c>
      <c r="F35" s="150" t="str">
        <f>IF(DATA!F33="","",DATA!F33)</f>
        <v/>
      </c>
      <c r="G35" s="150" t="str">
        <f>IF(DATA!G33="","",DATA!G33)</f>
        <v/>
      </c>
      <c r="H35" s="157" t="str">
        <f>IF(DATA!H33="","",DATA!H33)</f>
        <v/>
      </c>
      <c r="I35" s="249" t="str">
        <f>IF(DATA!I33="","",DATA!I33)</f>
        <v/>
      </c>
      <c r="J35" s="249" t="str">
        <f>IF(DATA!J33="","",DATA!J33)</f>
        <v/>
      </c>
      <c r="K35" s="150" t="str">
        <f>IF(DATA!K33="","",DATA!K33)</f>
        <v/>
      </c>
      <c r="L35" s="142" t="str">
        <f>IF(ENGLISH!E36="","",ENGLISH!E36)</f>
        <v/>
      </c>
      <c r="M35" s="143" t="str">
        <f t="shared" si="3"/>
        <v/>
      </c>
      <c r="N35" s="142" t="str">
        <f>IF(ENGLISH!F36="","",ENGLISH!F36)</f>
        <v/>
      </c>
      <c r="O35" s="143" t="str">
        <f t="shared" si="4"/>
        <v/>
      </c>
      <c r="P35" s="142" t="str">
        <f>IF(ENGLISH!G36="","",ENGLISH!G36)</f>
        <v/>
      </c>
      <c r="Q35" s="142" t="str">
        <f>IF(ENGLISH!H36="","",ENGLISH!H36)</f>
        <v/>
      </c>
      <c r="R35" s="143" t="str">
        <f t="shared" si="5"/>
        <v/>
      </c>
      <c r="S35" s="143" t="str">
        <f t="shared" si="6"/>
        <v/>
      </c>
      <c r="T35" s="142" t="str">
        <f>IF(ENGLISH!I36="","",ENGLISH!I36)</f>
        <v/>
      </c>
      <c r="U35" s="143" t="str">
        <f t="shared" si="7"/>
        <v/>
      </c>
      <c r="V35" s="142" t="str">
        <f>IF(ENGLISH!J36="","",ENGLISH!J36)</f>
        <v/>
      </c>
      <c r="W35" s="143" t="str">
        <f t="shared" si="8"/>
        <v/>
      </c>
      <c r="X35" s="142" t="str">
        <f>IF(ENGLISH!K36="","",ENGLISH!K36)</f>
        <v/>
      </c>
      <c r="Y35" s="142" t="str">
        <f>IF(ENGLISH!L36="","",ENGLISH!L36)</f>
        <v/>
      </c>
      <c r="Z35" s="143" t="str">
        <f t="shared" si="9"/>
        <v/>
      </c>
      <c r="AA35" s="143" t="str">
        <f t="shared" si="10"/>
        <v/>
      </c>
      <c r="AB35" s="144" t="str">
        <f t="shared" si="11"/>
        <v/>
      </c>
      <c r="AC35" s="143" t="str">
        <f t="shared" si="12"/>
        <v/>
      </c>
      <c r="AD35" s="152" t="str">
        <f>IF(HINDI!E36="","",HINDI!E36)</f>
        <v/>
      </c>
      <c r="AE35" s="153" t="str">
        <f t="shared" si="13"/>
        <v/>
      </c>
      <c r="AF35" s="152" t="str">
        <f>IF(HINDI!F36="","",HINDI!F36)</f>
        <v/>
      </c>
      <c r="AG35" s="153" t="str">
        <f t="shared" si="14"/>
        <v/>
      </c>
      <c r="AH35" s="152" t="str">
        <f>IF(HINDI!G36="","",HINDI!G36)</f>
        <v/>
      </c>
      <c r="AI35" s="152" t="str">
        <f>IF(HINDI!H36="","",HINDI!H36)</f>
        <v/>
      </c>
      <c r="AJ35" s="153" t="str">
        <f t="shared" si="15"/>
        <v/>
      </c>
      <c r="AK35" s="153" t="str">
        <f t="shared" si="16"/>
        <v/>
      </c>
      <c r="AL35" s="152" t="str">
        <f>IF(HINDI!I36="","",HINDI!I36)</f>
        <v/>
      </c>
      <c r="AM35" s="153" t="str">
        <f t="shared" si="17"/>
        <v/>
      </c>
      <c r="AN35" s="152" t="str">
        <f>IF(HINDI!J36="","",HINDI!J36)</f>
        <v/>
      </c>
      <c r="AO35" s="153" t="str">
        <f t="shared" si="18"/>
        <v/>
      </c>
      <c r="AP35" s="152" t="str">
        <f>IF(HINDI!K36="","",HINDI!K36)</f>
        <v/>
      </c>
      <c r="AQ35" s="152" t="str">
        <f>IF(HINDI!L36="","",HINDI!L36)</f>
        <v/>
      </c>
      <c r="AR35" s="153" t="str">
        <f t="shared" si="19"/>
        <v/>
      </c>
      <c r="AS35" s="153" t="str">
        <f t="shared" si="20"/>
        <v/>
      </c>
      <c r="AT35" s="154" t="str">
        <f t="shared" si="21"/>
        <v/>
      </c>
      <c r="AU35" s="153" t="str">
        <f t="shared" si="22"/>
        <v/>
      </c>
      <c r="AV35" s="155" t="str">
        <f>IF(MATHS!E36="","",MATHS!E36)</f>
        <v/>
      </c>
      <c r="AW35" s="154" t="str">
        <f t="shared" si="23"/>
        <v/>
      </c>
      <c r="AX35" s="155" t="str">
        <f>IF(MATHS!F36="","",MATHS!F36)</f>
        <v/>
      </c>
      <c r="AY35" s="154" t="str">
        <f t="shared" si="24"/>
        <v/>
      </c>
      <c r="AZ35" s="155" t="str">
        <f>IF(MATHS!G36="","",MATHS!G36)</f>
        <v/>
      </c>
      <c r="BA35" s="155" t="str">
        <f>IF(MATHS!H36="","",MATHS!H36)</f>
        <v/>
      </c>
      <c r="BB35" s="154" t="str">
        <f t="shared" si="25"/>
        <v/>
      </c>
      <c r="BC35" s="154" t="str">
        <f t="shared" si="26"/>
        <v/>
      </c>
      <c r="BD35" s="155" t="str">
        <f>IF(MATHS!I36="","",MATHS!I36)</f>
        <v/>
      </c>
      <c r="BE35" s="154" t="str">
        <f t="shared" si="27"/>
        <v/>
      </c>
      <c r="BF35" s="155" t="str">
        <f>IF(MATHS!J36="","",MATHS!J36)</f>
        <v/>
      </c>
      <c r="BG35" s="154" t="str">
        <f t="shared" si="28"/>
        <v/>
      </c>
      <c r="BH35" s="155" t="str">
        <f>IF(MATHS!K36="","",MATHS!K36)</f>
        <v/>
      </c>
      <c r="BI35" s="155" t="str">
        <f>IF(MATHS!L36="","",MATHS!L36)</f>
        <v/>
      </c>
      <c r="BJ35" s="154" t="str">
        <f t="shared" si="29"/>
        <v/>
      </c>
      <c r="BK35" s="154" t="str">
        <f t="shared" si="30"/>
        <v/>
      </c>
      <c r="BL35" s="154" t="str">
        <f t="shared" si="2"/>
        <v/>
      </c>
      <c r="BM35" s="154" t="str">
        <f t="shared" si="31"/>
        <v/>
      </c>
      <c r="BN35" s="146" t="str">
        <f t="shared" si="32"/>
        <v/>
      </c>
      <c r="BO35" s="146" t="str">
        <f t="shared" si="33"/>
        <v/>
      </c>
      <c r="BP35" s="146" t="str">
        <f t="shared" si="44"/>
        <v/>
      </c>
      <c r="BQ35" s="146" t="str">
        <f t="shared" si="45"/>
        <v/>
      </c>
      <c r="BR35" s="146" t="str">
        <f t="shared" si="46"/>
        <v/>
      </c>
      <c r="BS35" s="146" t="str">
        <f t="shared" si="47"/>
        <v/>
      </c>
      <c r="BT35" s="146" t="str">
        <f t="shared" si="36"/>
        <v/>
      </c>
      <c r="BU35" s="166" t="str">
        <f t="shared" si="48"/>
        <v/>
      </c>
      <c r="BV35" s="149" t="str">
        <f t="shared" si="49"/>
        <v/>
      </c>
      <c r="BW35" s="164" t="str">
        <f t="shared" si="37"/>
        <v/>
      </c>
      <c r="BX35" s="164" t="str">
        <f>IF(BV35="","",IF(OR(BQ35="E",BS35="E"),"",IF(DASHBOARD!$B$8=1,"II",IF(DASHBOARD!$B$8=2,"III",""))))</f>
        <v/>
      </c>
      <c r="BY35" s="70" t="str">
        <f t="shared" si="50"/>
        <v/>
      </c>
      <c r="BZ35" s="70" t="str">
        <f t="shared" si="51"/>
        <v/>
      </c>
      <c r="CA35" s="138" t="str">
        <f t="shared" si="38"/>
        <v/>
      </c>
      <c r="CB35" s="138" t="str">
        <f t="shared" si="39"/>
        <v/>
      </c>
      <c r="CC35" s="138" t="str">
        <f t="shared" si="40"/>
        <v/>
      </c>
      <c r="CD35" s="138" t="str">
        <f t="shared" si="41"/>
        <v/>
      </c>
      <c r="CE35" s="138" t="str">
        <f t="shared" si="42"/>
        <v/>
      </c>
      <c r="CF35" s="138" t="str">
        <f t="shared" si="43"/>
        <v/>
      </c>
      <c r="CG35" s="150"/>
      <c r="CH35" s="138" t="str">
        <f>IF(BU35="","",IF(BU35&gt;='GREEN SHEET'!$E$57,'GREEN SHEET'!$F$57,IF(BU35&gt;='GREEN SHEET'!$E$58,'GREEN SHEET'!$F$58,IF(BU35&gt;='GREEN SHEET'!$E$59,'GREEN SHEET'!$F$59,IF(BU35&gt;='GREEN SHEET'!$E$60,'GREEN SHEET'!$F$60,"")))))</f>
        <v/>
      </c>
      <c r="CI35" s="128"/>
    </row>
    <row r="36" spans="1:87" ht="16.8" x14ac:dyDescent="0.3">
      <c r="A36" s="36"/>
      <c r="B36" s="249">
        <f>IF(DATA!B34="","",DATA!B34)</f>
        <v>30</v>
      </c>
      <c r="C36" s="249" t="str">
        <f>IF(DATA!C34="","",DATA!C34)</f>
        <v/>
      </c>
      <c r="D36" s="249" t="str">
        <f>IF(DATA!D34="","",DATA!D34)</f>
        <v/>
      </c>
      <c r="E36" s="150" t="str">
        <f>IF(DATA!E34="","",DATA!E34)</f>
        <v/>
      </c>
      <c r="F36" s="150" t="str">
        <f>IF(DATA!F34="","",DATA!F34)</f>
        <v/>
      </c>
      <c r="G36" s="150" t="str">
        <f>IF(DATA!G34="","",DATA!G34)</f>
        <v/>
      </c>
      <c r="H36" s="157" t="str">
        <f>IF(DATA!H34="","",DATA!H34)</f>
        <v/>
      </c>
      <c r="I36" s="249" t="str">
        <f>IF(DATA!I34="","",DATA!I34)</f>
        <v/>
      </c>
      <c r="J36" s="249" t="str">
        <f>IF(DATA!J34="","",DATA!J34)</f>
        <v/>
      </c>
      <c r="K36" s="150" t="str">
        <f>IF(DATA!K34="","",DATA!K34)</f>
        <v/>
      </c>
      <c r="L36" s="142" t="str">
        <f>IF(ENGLISH!E37="","",ENGLISH!E37)</f>
        <v/>
      </c>
      <c r="M36" s="143" t="str">
        <f t="shared" si="3"/>
        <v/>
      </c>
      <c r="N36" s="142" t="str">
        <f>IF(ENGLISH!F37="","",ENGLISH!F37)</f>
        <v/>
      </c>
      <c r="O36" s="143" t="str">
        <f t="shared" si="4"/>
        <v/>
      </c>
      <c r="P36" s="142" t="str">
        <f>IF(ENGLISH!G37="","",ENGLISH!G37)</f>
        <v/>
      </c>
      <c r="Q36" s="142" t="str">
        <f>IF(ENGLISH!H37="","",ENGLISH!H37)</f>
        <v/>
      </c>
      <c r="R36" s="143" t="str">
        <f t="shared" si="5"/>
        <v/>
      </c>
      <c r="S36" s="143" t="str">
        <f t="shared" si="6"/>
        <v/>
      </c>
      <c r="T36" s="142" t="str">
        <f>IF(ENGLISH!I37="","",ENGLISH!I37)</f>
        <v/>
      </c>
      <c r="U36" s="143" t="str">
        <f t="shared" si="7"/>
        <v/>
      </c>
      <c r="V36" s="142" t="str">
        <f>IF(ENGLISH!J37="","",ENGLISH!J37)</f>
        <v/>
      </c>
      <c r="W36" s="143" t="str">
        <f t="shared" si="8"/>
        <v/>
      </c>
      <c r="X36" s="142" t="str">
        <f>IF(ENGLISH!K37="","",ENGLISH!K37)</f>
        <v/>
      </c>
      <c r="Y36" s="142" t="str">
        <f>IF(ENGLISH!L37="","",ENGLISH!L37)</f>
        <v/>
      </c>
      <c r="Z36" s="143" t="str">
        <f t="shared" si="9"/>
        <v/>
      </c>
      <c r="AA36" s="143" t="str">
        <f t="shared" si="10"/>
        <v/>
      </c>
      <c r="AB36" s="144" t="str">
        <f t="shared" si="11"/>
        <v/>
      </c>
      <c r="AC36" s="143" t="str">
        <f t="shared" si="12"/>
        <v/>
      </c>
      <c r="AD36" s="152" t="str">
        <f>IF(HINDI!E37="","",HINDI!E37)</f>
        <v/>
      </c>
      <c r="AE36" s="153" t="str">
        <f t="shared" si="13"/>
        <v/>
      </c>
      <c r="AF36" s="152" t="str">
        <f>IF(HINDI!F37="","",HINDI!F37)</f>
        <v/>
      </c>
      <c r="AG36" s="153" t="str">
        <f t="shared" si="14"/>
        <v/>
      </c>
      <c r="AH36" s="152" t="str">
        <f>IF(HINDI!G37="","",HINDI!G37)</f>
        <v/>
      </c>
      <c r="AI36" s="152" t="str">
        <f>IF(HINDI!H37="","",HINDI!H37)</f>
        <v/>
      </c>
      <c r="AJ36" s="153" t="str">
        <f t="shared" si="15"/>
        <v/>
      </c>
      <c r="AK36" s="153" t="str">
        <f t="shared" si="16"/>
        <v/>
      </c>
      <c r="AL36" s="152" t="str">
        <f>IF(HINDI!I37="","",HINDI!I37)</f>
        <v/>
      </c>
      <c r="AM36" s="153" t="str">
        <f t="shared" si="17"/>
        <v/>
      </c>
      <c r="AN36" s="152" t="str">
        <f>IF(HINDI!J37="","",HINDI!J37)</f>
        <v/>
      </c>
      <c r="AO36" s="153" t="str">
        <f t="shared" si="18"/>
        <v/>
      </c>
      <c r="AP36" s="152" t="str">
        <f>IF(HINDI!K37="","",HINDI!K37)</f>
        <v/>
      </c>
      <c r="AQ36" s="152" t="str">
        <f>IF(HINDI!L37="","",HINDI!L37)</f>
        <v/>
      </c>
      <c r="AR36" s="153" t="str">
        <f t="shared" si="19"/>
        <v/>
      </c>
      <c r="AS36" s="153" t="str">
        <f t="shared" si="20"/>
        <v/>
      </c>
      <c r="AT36" s="154" t="str">
        <f t="shared" si="21"/>
        <v/>
      </c>
      <c r="AU36" s="153" t="str">
        <f t="shared" si="22"/>
        <v/>
      </c>
      <c r="AV36" s="155" t="str">
        <f>IF(MATHS!E37="","",MATHS!E37)</f>
        <v/>
      </c>
      <c r="AW36" s="154" t="str">
        <f t="shared" si="23"/>
        <v/>
      </c>
      <c r="AX36" s="155" t="str">
        <f>IF(MATHS!F37="","",MATHS!F37)</f>
        <v/>
      </c>
      <c r="AY36" s="154" t="str">
        <f t="shared" si="24"/>
        <v/>
      </c>
      <c r="AZ36" s="155" t="str">
        <f>IF(MATHS!G37="","",MATHS!G37)</f>
        <v/>
      </c>
      <c r="BA36" s="155" t="str">
        <f>IF(MATHS!H37="","",MATHS!H37)</f>
        <v/>
      </c>
      <c r="BB36" s="154" t="str">
        <f t="shared" si="25"/>
        <v/>
      </c>
      <c r="BC36" s="154" t="str">
        <f t="shared" si="26"/>
        <v/>
      </c>
      <c r="BD36" s="155" t="str">
        <f>IF(MATHS!I37="","",MATHS!I37)</f>
        <v/>
      </c>
      <c r="BE36" s="154" t="str">
        <f t="shared" si="27"/>
        <v/>
      </c>
      <c r="BF36" s="155" t="str">
        <f>IF(MATHS!J37="","",MATHS!J37)</f>
        <v/>
      </c>
      <c r="BG36" s="154" t="str">
        <f t="shared" si="28"/>
        <v/>
      </c>
      <c r="BH36" s="155" t="str">
        <f>IF(MATHS!K37="","",MATHS!K37)</f>
        <v/>
      </c>
      <c r="BI36" s="155" t="str">
        <f>IF(MATHS!L37="","",MATHS!L37)</f>
        <v/>
      </c>
      <c r="BJ36" s="154" t="str">
        <f t="shared" si="29"/>
        <v/>
      </c>
      <c r="BK36" s="154" t="str">
        <f t="shared" si="30"/>
        <v/>
      </c>
      <c r="BL36" s="154" t="str">
        <f t="shared" si="2"/>
        <v/>
      </c>
      <c r="BM36" s="154" t="str">
        <f t="shared" si="31"/>
        <v/>
      </c>
      <c r="BN36" s="146" t="str">
        <f t="shared" si="32"/>
        <v/>
      </c>
      <c r="BO36" s="146" t="str">
        <f t="shared" si="33"/>
        <v/>
      </c>
      <c r="BP36" s="146" t="str">
        <f t="shared" si="44"/>
        <v/>
      </c>
      <c r="BQ36" s="146" t="str">
        <f t="shared" si="45"/>
        <v/>
      </c>
      <c r="BR36" s="146" t="str">
        <f t="shared" si="46"/>
        <v/>
      </c>
      <c r="BS36" s="146" t="str">
        <f t="shared" si="47"/>
        <v/>
      </c>
      <c r="BT36" s="146" t="str">
        <f t="shared" si="36"/>
        <v/>
      </c>
      <c r="BU36" s="166" t="str">
        <f t="shared" si="48"/>
        <v/>
      </c>
      <c r="BV36" s="149" t="str">
        <f t="shared" si="49"/>
        <v/>
      </c>
      <c r="BW36" s="164" t="str">
        <f t="shared" si="37"/>
        <v/>
      </c>
      <c r="BX36" s="164" t="str">
        <f>IF(BV36="","",IF(OR(BQ36="E",BS36="E"),"",IF(DASHBOARD!$B$8=1,"II",IF(DASHBOARD!$B$8=2,"III",""))))</f>
        <v/>
      </c>
      <c r="BY36" s="70" t="str">
        <f t="shared" si="50"/>
        <v/>
      </c>
      <c r="BZ36" s="70" t="str">
        <f t="shared" si="51"/>
        <v/>
      </c>
      <c r="CA36" s="138" t="str">
        <f t="shared" si="38"/>
        <v/>
      </c>
      <c r="CB36" s="138" t="str">
        <f t="shared" si="39"/>
        <v/>
      </c>
      <c r="CC36" s="138" t="str">
        <f t="shared" si="40"/>
        <v/>
      </c>
      <c r="CD36" s="138" t="str">
        <f t="shared" si="41"/>
        <v/>
      </c>
      <c r="CE36" s="138" t="str">
        <f t="shared" si="42"/>
        <v/>
      </c>
      <c r="CF36" s="138" t="str">
        <f t="shared" si="43"/>
        <v/>
      </c>
      <c r="CG36" s="150"/>
      <c r="CH36" s="138" t="str">
        <f>IF(BU36="","",IF(BU36&gt;='GREEN SHEET'!$E$57,'GREEN SHEET'!$F$57,IF(BU36&gt;='GREEN SHEET'!$E$58,'GREEN SHEET'!$F$58,IF(BU36&gt;='GREEN SHEET'!$E$59,'GREEN SHEET'!$F$59,IF(BU36&gt;='GREEN SHEET'!$E$60,'GREEN SHEET'!$F$60,"")))))</f>
        <v/>
      </c>
      <c r="CI36" s="128"/>
    </row>
    <row r="37" spans="1:87" ht="16.8" x14ac:dyDescent="0.3">
      <c r="A37" s="36"/>
      <c r="B37" s="249">
        <f>IF(DATA!B35="","",DATA!B35)</f>
        <v>31</v>
      </c>
      <c r="C37" s="249" t="str">
        <f>IF(DATA!C35="","",DATA!C35)</f>
        <v/>
      </c>
      <c r="D37" s="249" t="str">
        <f>IF(DATA!D35="","",DATA!D35)</f>
        <v/>
      </c>
      <c r="E37" s="150" t="str">
        <f>IF(DATA!E35="","",DATA!E35)</f>
        <v/>
      </c>
      <c r="F37" s="150" t="str">
        <f>IF(DATA!F35="","",DATA!F35)</f>
        <v/>
      </c>
      <c r="G37" s="150" t="str">
        <f>IF(DATA!G35="","",DATA!G35)</f>
        <v/>
      </c>
      <c r="H37" s="157" t="str">
        <f>IF(DATA!H35="","",DATA!H35)</f>
        <v/>
      </c>
      <c r="I37" s="249" t="str">
        <f>IF(DATA!I35="","",DATA!I35)</f>
        <v/>
      </c>
      <c r="J37" s="249" t="str">
        <f>IF(DATA!J35="","",DATA!J35)</f>
        <v/>
      </c>
      <c r="K37" s="150" t="str">
        <f>IF(DATA!K35="","",DATA!K35)</f>
        <v/>
      </c>
      <c r="L37" s="142" t="str">
        <f>IF(ENGLISH!E38="","",ENGLISH!E38)</f>
        <v/>
      </c>
      <c r="M37" s="143" t="str">
        <f t="shared" si="3"/>
        <v/>
      </c>
      <c r="N37" s="142" t="str">
        <f>IF(ENGLISH!F38="","",ENGLISH!F38)</f>
        <v/>
      </c>
      <c r="O37" s="143" t="str">
        <f t="shared" si="4"/>
        <v/>
      </c>
      <c r="P37" s="142" t="str">
        <f>IF(ENGLISH!G38="","",ENGLISH!G38)</f>
        <v/>
      </c>
      <c r="Q37" s="142" t="str">
        <f>IF(ENGLISH!H38="","",ENGLISH!H38)</f>
        <v/>
      </c>
      <c r="R37" s="143" t="str">
        <f t="shared" si="5"/>
        <v/>
      </c>
      <c r="S37" s="143" t="str">
        <f t="shared" si="6"/>
        <v/>
      </c>
      <c r="T37" s="142" t="str">
        <f>IF(ENGLISH!I38="","",ENGLISH!I38)</f>
        <v/>
      </c>
      <c r="U37" s="143" t="str">
        <f t="shared" si="7"/>
        <v/>
      </c>
      <c r="V37" s="142" t="str">
        <f>IF(ENGLISH!J38="","",ENGLISH!J38)</f>
        <v/>
      </c>
      <c r="W37" s="143" t="str">
        <f t="shared" si="8"/>
        <v/>
      </c>
      <c r="X37" s="142" t="str">
        <f>IF(ENGLISH!K38="","",ENGLISH!K38)</f>
        <v/>
      </c>
      <c r="Y37" s="142" t="str">
        <f>IF(ENGLISH!L38="","",ENGLISH!L38)</f>
        <v/>
      </c>
      <c r="Z37" s="143" t="str">
        <f t="shared" si="9"/>
        <v/>
      </c>
      <c r="AA37" s="143" t="str">
        <f t="shared" si="10"/>
        <v/>
      </c>
      <c r="AB37" s="144" t="str">
        <f t="shared" si="11"/>
        <v/>
      </c>
      <c r="AC37" s="143" t="str">
        <f t="shared" si="12"/>
        <v/>
      </c>
      <c r="AD37" s="152" t="str">
        <f>IF(HINDI!E38="","",HINDI!E38)</f>
        <v/>
      </c>
      <c r="AE37" s="153" t="str">
        <f t="shared" si="13"/>
        <v/>
      </c>
      <c r="AF37" s="152" t="str">
        <f>IF(HINDI!F38="","",HINDI!F38)</f>
        <v/>
      </c>
      <c r="AG37" s="153" t="str">
        <f t="shared" si="14"/>
        <v/>
      </c>
      <c r="AH37" s="152" t="str">
        <f>IF(HINDI!G38="","",HINDI!G38)</f>
        <v/>
      </c>
      <c r="AI37" s="152" t="str">
        <f>IF(HINDI!H38="","",HINDI!H38)</f>
        <v/>
      </c>
      <c r="AJ37" s="153" t="str">
        <f t="shared" si="15"/>
        <v/>
      </c>
      <c r="AK37" s="153" t="str">
        <f t="shared" si="16"/>
        <v/>
      </c>
      <c r="AL37" s="152" t="str">
        <f>IF(HINDI!I38="","",HINDI!I38)</f>
        <v/>
      </c>
      <c r="AM37" s="153" t="str">
        <f t="shared" si="17"/>
        <v/>
      </c>
      <c r="AN37" s="152" t="str">
        <f>IF(HINDI!J38="","",HINDI!J38)</f>
        <v/>
      </c>
      <c r="AO37" s="153" t="str">
        <f t="shared" si="18"/>
        <v/>
      </c>
      <c r="AP37" s="152" t="str">
        <f>IF(HINDI!K38="","",HINDI!K38)</f>
        <v/>
      </c>
      <c r="AQ37" s="152" t="str">
        <f>IF(HINDI!L38="","",HINDI!L38)</f>
        <v/>
      </c>
      <c r="AR37" s="153" t="str">
        <f t="shared" si="19"/>
        <v/>
      </c>
      <c r="AS37" s="153" t="str">
        <f t="shared" si="20"/>
        <v/>
      </c>
      <c r="AT37" s="154" t="str">
        <f t="shared" si="21"/>
        <v/>
      </c>
      <c r="AU37" s="153" t="str">
        <f t="shared" si="22"/>
        <v/>
      </c>
      <c r="AV37" s="155" t="str">
        <f>IF(MATHS!E38="","",MATHS!E38)</f>
        <v/>
      </c>
      <c r="AW37" s="154" t="str">
        <f t="shared" si="23"/>
        <v/>
      </c>
      <c r="AX37" s="155" t="str">
        <f>IF(MATHS!F38="","",MATHS!F38)</f>
        <v/>
      </c>
      <c r="AY37" s="154" t="str">
        <f t="shared" si="24"/>
        <v/>
      </c>
      <c r="AZ37" s="155" t="str">
        <f>IF(MATHS!G38="","",MATHS!G38)</f>
        <v/>
      </c>
      <c r="BA37" s="155" t="str">
        <f>IF(MATHS!H38="","",MATHS!H38)</f>
        <v/>
      </c>
      <c r="BB37" s="154" t="str">
        <f t="shared" si="25"/>
        <v/>
      </c>
      <c r="BC37" s="154" t="str">
        <f t="shared" si="26"/>
        <v/>
      </c>
      <c r="BD37" s="155" t="str">
        <f>IF(MATHS!I38="","",MATHS!I38)</f>
        <v/>
      </c>
      <c r="BE37" s="154" t="str">
        <f t="shared" si="27"/>
        <v/>
      </c>
      <c r="BF37" s="155" t="str">
        <f>IF(MATHS!J38="","",MATHS!J38)</f>
        <v/>
      </c>
      <c r="BG37" s="154" t="str">
        <f t="shared" si="28"/>
        <v/>
      </c>
      <c r="BH37" s="155" t="str">
        <f>IF(MATHS!K38="","",MATHS!K38)</f>
        <v/>
      </c>
      <c r="BI37" s="155" t="str">
        <f>IF(MATHS!L38="","",MATHS!L38)</f>
        <v/>
      </c>
      <c r="BJ37" s="154" t="str">
        <f t="shared" si="29"/>
        <v/>
      </c>
      <c r="BK37" s="154" t="str">
        <f t="shared" si="30"/>
        <v/>
      </c>
      <c r="BL37" s="154" t="str">
        <f t="shared" si="2"/>
        <v/>
      </c>
      <c r="BM37" s="154" t="str">
        <f t="shared" si="31"/>
        <v/>
      </c>
      <c r="BN37" s="146" t="str">
        <f t="shared" si="32"/>
        <v/>
      </c>
      <c r="BO37" s="146" t="str">
        <f t="shared" si="33"/>
        <v/>
      </c>
      <c r="BP37" s="146" t="str">
        <f t="shared" si="44"/>
        <v/>
      </c>
      <c r="BQ37" s="146" t="str">
        <f t="shared" si="45"/>
        <v/>
      </c>
      <c r="BR37" s="146" t="str">
        <f t="shared" si="46"/>
        <v/>
      </c>
      <c r="BS37" s="146" t="str">
        <f t="shared" si="47"/>
        <v/>
      </c>
      <c r="BT37" s="146" t="str">
        <f t="shared" si="36"/>
        <v/>
      </c>
      <c r="BU37" s="166" t="str">
        <f t="shared" si="48"/>
        <v/>
      </c>
      <c r="BV37" s="149" t="str">
        <f t="shared" si="49"/>
        <v/>
      </c>
      <c r="BW37" s="164" t="str">
        <f t="shared" si="37"/>
        <v/>
      </c>
      <c r="BX37" s="164" t="str">
        <f>IF(BV37="","",IF(OR(BQ37="E",BS37="E"),"",IF(DASHBOARD!$B$8=1,"II",IF(DASHBOARD!$B$8=2,"III",""))))</f>
        <v/>
      </c>
      <c r="BY37" s="70" t="str">
        <f t="shared" si="50"/>
        <v/>
      </c>
      <c r="BZ37" s="70" t="str">
        <f t="shared" si="51"/>
        <v/>
      </c>
      <c r="CA37" s="138" t="str">
        <f t="shared" si="38"/>
        <v/>
      </c>
      <c r="CB37" s="138" t="str">
        <f t="shared" si="39"/>
        <v/>
      </c>
      <c r="CC37" s="138" t="str">
        <f t="shared" si="40"/>
        <v/>
      </c>
      <c r="CD37" s="138" t="str">
        <f t="shared" si="41"/>
        <v/>
      </c>
      <c r="CE37" s="138" t="str">
        <f t="shared" si="42"/>
        <v/>
      </c>
      <c r="CF37" s="138" t="str">
        <f t="shared" si="43"/>
        <v/>
      </c>
      <c r="CG37" s="150"/>
      <c r="CH37" s="138" t="str">
        <f>IF(BU37="","",IF(BU37&gt;='GREEN SHEET'!$E$57,'GREEN SHEET'!$F$57,IF(BU37&gt;='GREEN SHEET'!$E$58,'GREEN SHEET'!$F$58,IF(BU37&gt;='GREEN SHEET'!$E$59,'GREEN SHEET'!$F$59,IF(BU37&gt;='GREEN SHEET'!$E$60,'GREEN SHEET'!$F$60,"")))))</f>
        <v/>
      </c>
      <c r="CI37" s="128"/>
    </row>
    <row r="38" spans="1:87" ht="16.8" x14ac:dyDescent="0.3">
      <c r="A38" s="36"/>
      <c r="B38" s="249">
        <f>IF(DATA!B36="","",DATA!B36)</f>
        <v>32</v>
      </c>
      <c r="C38" s="249" t="str">
        <f>IF(DATA!C36="","",DATA!C36)</f>
        <v/>
      </c>
      <c r="D38" s="249" t="str">
        <f>IF(DATA!D36="","",DATA!D36)</f>
        <v/>
      </c>
      <c r="E38" s="150" t="str">
        <f>IF(DATA!E36="","",DATA!E36)</f>
        <v/>
      </c>
      <c r="F38" s="150" t="str">
        <f>IF(DATA!F36="","",DATA!F36)</f>
        <v/>
      </c>
      <c r="G38" s="150" t="str">
        <f>IF(DATA!G36="","",DATA!G36)</f>
        <v/>
      </c>
      <c r="H38" s="157" t="str">
        <f>IF(DATA!H36="","",DATA!H36)</f>
        <v/>
      </c>
      <c r="I38" s="249" t="str">
        <f>IF(DATA!I36="","",DATA!I36)</f>
        <v/>
      </c>
      <c r="J38" s="249" t="str">
        <f>IF(DATA!J36="","",DATA!J36)</f>
        <v/>
      </c>
      <c r="K38" s="150" t="str">
        <f>IF(DATA!K36="","",DATA!K36)</f>
        <v/>
      </c>
      <c r="L38" s="142" t="str">
        <f>IF(ENGLISH!E39="","",ENGLISH!E39)</f>
        <v/>
      </c>
      <c r="M38" s="143" t="str">
        <f t="shared" si="3"/>
        <v/>
      </c>
      <c r="N38" s="142" t="str">
        <f>IF(ENGLISH!F39="","",ENGLISH!F39)</f>
        <v/>
      </c>
      <c r="O38" s="143" t="str">
        <f t="shared" si="4"/>
        <v/>
      </c>
      <c r="P38" s="142" t="str">
        <f>IF(ENGLISH!G39="","",ENGLISH!G39)</f>
        <v/>
      </c>
      <c r="Q38" s="142" t="str">
        <f>IF(ENGLISH!H39="","",ENGLISH!H39)</f>
        <v/>
      </c>
      <c r="R38" s="143" t="str">
        <f t="shared" si="5"/>
        <v/>
      </c>
      <c r="S38" s="143" t="str">
        <f t="shared" si="6"/>
        <v/>
      </c>
      <c r="T38" s="142" t="str">
        <f>IF(ENGLISH!I39="","",ENGLISH!I39)</f>
        <v/>
      </c>
      <c r="U38" s="143" t="str">
        <f t="shared" si="7"/>
        <v/>
      </c>
      <c r="V38" s="142" t="str">
        <f>IF(ENGLISH!J39="","",ENGLISH!J39)</f>
        <v/>
      </c>
      <c r="W38" s="143" t="str">
        <f t="shared" si="8"/>
        <v/>
      </c>
      <c r="X38" s="142" t="str">
        <f>IF(ENGLISH!K39="","",ENGLISH!K39)</f>
        <v/>
      </c>
      <c r="Y38" s="142" t="str">
        <f>IF(ENGLISH!L39="","",ENGLISH!L39)</f>
        <v/>
      </c>
      <c r="Z38" s="143" t="str">
        <f t="shared" si="9"/>
        <v/>
      </c>
      <c r="AA38" s="143" t="str">
        <f t="shared" si="10"/>
        <v/>
      </c>
      <c r="AB38" s="144" t="str">
        <f t="shared" si="11"/>
        <v/>
      </c>
      <c r="AC38" s="143" t="str">
        <f t="shared" si="12"/>
        <v/>
      </c>
      <c r="AD38" s="152" t="str">
        <f>IF(HINDI!E39="","",HINDI!E39)</f>
        <v/>
      </c>
      <c r="AE38" s="153" t="str">
        <f t="shared" si="13"/>
        <v/>
      </c>
      <c r="AF38" s="152" t="str">
        <f>IF(HINDI!F39="","",HINDI!F39)</f>
        <v/>
      </c>
      <c r="AG38" s="153" t="str">
        <f t="shared" si="14"/>
        <v/>
      </c>
      <c r="AH38" s="152" t="str">
        <f>IF(HINDI!G39="","",HINDI!G39)</f>
        <v/>
      </c>
      <c r="AI38" s="152" t="str">
        <f>IF(HINDI!H39="","",HINDI!H39)</f>
        <v/>
      </c>
      <c r="AJ38" s="153" t="str">
        <f t="shared" si="15"/>
        <v/>
      </c>
      <c r="AK38" s="153" t="str">
        <f t="shared" si="16"/>
        <v/>
      </c>
      <c r="AL38" s="152" t="str">
        <f>IF(HINDI!I39="","",HINDI!I39)</f>
        <v/>
      </c>
      <c r="AM38" s="153" t="str">
        <f t="shared" si="17"/>
        <v/>
      </c>
      <c r="AN38" s="152" t="str">
        <f>IF(HINDI!J39="","",HINDI!J39)</f>
        <v/>
      </c>
      <c r="AO38" s="153" t="str">
        <f t="shared" si="18"/>
        <v/>
      </c>
      <c r="AP38" s="152" t="str">
        <f>IF(HINDI!K39="","",HINDI!K39)</f>
        <v/>
      </c>
      <c r="AQ38" s="152" t="str">
        <f>IF(HINDI!L39="","",HINDI!L39)</f>
        <v/>
      </c>
      <c r="AR38" s="153" t="str">
        <f t="shared" si="19"/>
        <v/>
      </c>
      <c r="AS38" s="153" t="str">
        <f t="shared" si="20"/>
        <v/>
      </c>
      <c r="AT38" s="154" t="str">
        <f t="shared" si="21"/>
        <v/>
      </c>
      <c r="AU38" s="153" t="str">
        <f t="shared" si="22"/>
        <v/>
      </c>
      <c r="AV38" s="155" t="str">
        <f>IF(MATHS!E39="","",MATHS!E39)</f>
        <v/>
      </c>
      <c r="AW38" s="154" t="str">
        <f t="shared" si="23"/>
        <v/>
      </c>
      <c r="AX38" s="155" t="str">
        <f>IF(MATHS!F39="","",MATHS!F39)</f>
        <v/>
      </c>
      <c r="AY38" s="154" t="str">
        <f t="shared" si="24"/>
        <v/>
      </c>
      <c r="AZ38" s="155" t="str">
        <f>IF(MATHS!G39="","",MATHS!G39)</f>
        <v/>
      </c>
      <c r="BA38" s="155" t="str">
        <f>IF(MATHS!H39="","",MATHS!H39)</f>
        <v/>
      </c>
      <c r="BB38" s="154" t="str">
        <f t="shared" si="25"/>
        <v/>
      </c>
      <c r="BC38" s="154" t="str">
        <f t="shared" si="26"/>
        <v/>
      </c>
      <c r="BD38" s="155" t="str">
        <f>IF(MATHS!I39="","",MATHS!I39)</f>
        <v/>
      </c>
      <c r="BE38" s="154" t="str">
        <f t="shared" si="27"/>
        <v/>
      </c>
      <c r="BF38" s="155" t="str">
        <f>IF(MATHS!J39="","",MATHS!J39)</f>
        <v/>
      </c>
      <c r="BG38" s="154" t="str">
        <f t="shared" si="28"/>
        <v/>
      </c>
      <c r="BH38" s="155" t="str">
        <f>IF(MATHS!K39="","",MATHS!K39)</f>
        <v/>
      </c>
      <c r="BI38" s="155" t="str">
        <f>IF(MATHS!L39="","",MATHS!L39)</f>
        <v/>
      </c>
      <c r="BJ38" s="154" t="str">
        <f t="shared" si="29"/>
        <v/>
      </c>
      <c r="BK38" s="154" t="str">
        <f t="shared" si="30"/>
        <v/>
      </c>
      <c r="BL38" s="154" t="str">
        <f t="shared" si="2"/>
        <v/>
      </c>
      <c r="BM38" s="154" t="str">
        <f t="shared" si="31"/>
        <v/>
      </c>
      <c r="BN38" s="146" t="str">
        <f t="shared" si="32"/>
        <v/>
      </c>
      <c r="BO38" s="146" t="str">
        <f t="shared" si="33"/>
        <v/>
      </c>
      <c r="BP38" s="146" t="str">
        <f t="shared" si="44"/>
        <v/>
      </c>
      <c r="BQ38" s="146" t="str">
        <f t="shared" si="45"/>
        <v/>
      </c>
      <c r="BR38" s="146" t="str">
        <f t="shared" si="46"/>
        <v/>
      </c>
      <c r="BS38" s="146" t="str">
        <f t="shared" si="47"/>
        <v/>
      </c>
      <c r="BT38" s="146" t="str">
        <f t="shared" si="36"/>
        <v/>
      </c>
      <c r="BU38" s="166" t="str">
        <f t="shared" si="48"/>
        <v/>
      </c>
      <c r="BV38" s="149" t="str">
        <f t="shared" si="49"/>
        <v/>
      </c>
      <c r="BW38" s="164" t="str">
        <f t="shared" si="37"/>
        <v/>
      </c>
      <c r="BX38" s="164" t="str">
        <f>IF(BV38="","",IF(OR(BQ38="E",BS38="E"),"",IF(DASHBOARD!$B$8=1,"II",IF(DASHBOARD!$B$8=2,"III",""))))</f>
        <v/>
      </c>
      <c r="BY38" s="70" t="str">
        <f t="shared" si="50"/>
        <v/>
      </c>
      <c r="BZ38" s="70" t="str">
        <f t="shared" si="51"/>
        <v/>
      </c>
      <c r="CA38" s="138" t="str">
        <f t="shared" si="38"/>
        <v/>
      </c>
      <c r="CB38" s="138" t="str">
        <f t="shared" si="39"/>
        <v/>
      </c>
      <c r="CC38" s="138" t="str">
        <f t="shared" si="40"/>
        <v/>
      </c>
      <c r="CD38" s="138" t="str">
        <f t="shared" si="41"/>
        <v/>
      </c>
      <c r="CE38" s="138" t="str">
        <f t="shared" si="42"/>
        <v/>
      </c>
      <c r="CF38" s="138" t="str">
        <f t="shared" si="43"/>
        <v/>
      </c>
      <c r="CG38" s="150"/>
      <c r="CH38" s="138" t="str">
        <f>IF(BU38="","",IF(BU38&gt;='GREEN SHEET'!$E$57,'GREEN SHEET'!$F$57,IF(BU38&gt;='GREEN SHEET'!$E$58,'GREEN SHEET'!$F$58,IF(BU38&gt;='GREEN SHEET'!$E$59,'GREEN SHEET'!$F$59,IF(BU38&gt;='GREEN SHEET'!$E$60,'GREEN SHEET'!$F$60,"")))))</f>
        <v/>
      </c>
      <c r="CI38" s="128"/>
    </row>
    <row r="39" spans="1:87" ht="16.8" x14ac:dyDescent="0.3">
      <c r="A39" s="36"/>
      <c r="B39" s="249">
        <f>IF(DATA!B37="","",DATA!B37)</f>
        <v>33</v>
      </c>
      <c r="C39" s="249" t="str">
        <f>IF(DATA!C37="","",DATA!C37)</f>
        <v/>
      </c>
      <c r="D39" s="249" t="str">
        <f>IF(DATA!D37="","",DATA!D37)</f>
        <v/>
      </c>
      <c r="E39" s="150" t="str">
        <f>IF(DATA!E37="","",DATA!E37)</f>
        <v/>
      </c>
      <c r="F39" s="150" t="str">
        <f>IF(DATA!F37="","",DATA!F37)</f>
        <v/>
      </c>
      <c r="G39" s="150" t="str">
        <f>IF(DATA!G37="","",DATA!G37)</f>
        <v/>
      </c>
      <c r="H39" s="157" t="str">
        <f>IF(DATA!H37="","",DATA!H37)</f>
        <v/>
      </c>
      <c r="I39" s="249" t="str">
        <f>IF(DATA!I37="","",DATA!I37)</f>
        <v/>
      </c>
      <c r="J39" s="249" t="str">
        <f>IF(DATA!J37="","",DATA!J37)</f>
        <v/>
      </c>
      <c r="K39" s="150" t="str">
        <f>IF(DATA!K37="","",DATA!K37)</f>
        <v/>
      </c>
      <c r="L39" s="142" t="str">
        <f>IF(ENGLISH!E40="","",ENGLISH!E40)</f>
        <v/>
      </c>
      <c r="M39" s="143" t="str">
        <f t="shared" si="3"/>
        <v/>
      </c>
      <c r="N39" s="142" t="str">
        <f>IF(ENGLISH!F40="","",ENGLISH!F40)</f>
        <v/>
      </c>
      <c r="O39" s="143" t="str">
        <f t="shared" si="4"/>
        <v/>
      </c>
      <c r="P39" s="142" t="str">
        <f>IF(ENGLISH!G40="","",ENGLISH!G40)</f>
        <v/>
      </c>
      <c r="Q39" s="142" t="str">
        <f>IF(ENGLISH!H40="","",ENGLISH!H40)</f>
        <v/>
      </c>
      <c r="R39" s="143" t="str">
        <f t="shared" si="5"/>
        <v/>
      </c>
      <c r="S39" s="143" t="str">
        <f t="shared" si="6"/>
        <v/>
      </c>
      <c r="T39" s="142" t="str">
        <f>IF(ENGLISH!I40="","",ENGLISH!I40)</f>
        <v/>
      </c>
      <c r="U39" s="143" t="str">
        <f t="shared" si="7"/>
        <v/>
      </c>
      <c r="V39" s="142" t="str">
        <f>IF(ENGLISH!J40="","",ENGLISH!J40)</f>
        <v/>
      </c>
      <c r="W39" s="143" t="str">
        <f t="shared" si="8"/>
        <v/>
      </c>
      <c r="X39" s="142" t="str">
        <f>IF(ENGLISH!K40="","",ENGLISH!K40)</f>
        <v/>
      </c>
      <c r="Y39" s="142" t="str">
        <f>IF(ENGLISH!L40="","",ENGLISH!L40)</f>
        <v/>
      </c>
      <c r="Z39" s="143" t="str">
        <f t="shared" si="9"/>
        <v/>
      </c>
      <c r="AA39" s="143" t="str">
        <f t="shared" si="10"/>
        <v/>
      </c>
      <c r="AB39" s="144" t="str">
        <f t="shared" si="11"/>
        <v/>
      </c>
      <c r="AC39" s="143" t="str">
        <f t="shared" si="12"/>
        <v/>
      </c>
      <c r="AD39" s="152" t="str">
        <f>IF(HINDI!E40="","",HINDI!E40)</f>
        <v/>
      </c>
      <c r="AE39" s="153" t="str">
        <f t="shared" si="13"/>
        <v/>
      </c>
      <c r="AF39" s="152" t="str">
        <f>IF(HINDI!F40="","",HINDI!F40)</f>
        <v/>
      </c>
      <c r="AG39" s="153" t="str">
        <f t="shared" si="14"/>
        <v/>
      </c>
      <c r="AH39" s="152" t="str">
        <f>IF(HINDI!G40="","",HINDI!G40)</f>
        <v/>
      </c>
      <c r="AI39" s="152" t="str">
        <f>IF(HINDI!H40="","",HINDI!H40)</f>
        <v/>
      </c>
      <c r="AJ39" s="153" t="str">
        <f t="shared" si="15"/>
        <v/>
      </c>
      <c r="AK39" s="153" t="str">
        <f t="shared" si="16"/>
        <v/>
      </c>
      <c r="AL39" s="152" t="str">
        <f>IF(HINDI!I40="","",HINDI!I40)</f>
        <v/>
      </c>
      <c r="AM39" s="153" t="str">
        <f t="shared" si="17"/>
        <v/>
      </c>
      <c r="AN39" s="152" t="str">
        <f>IF(HINDI!J40="","",HINDI!J40)</f>
        <v/>
      </c>
      <c r="AO39" s="153" t="str">
        <f t="shared" si="18"/>
        <v/>
      </c>
      <c r="AP39" s="152" t="str">
        <f>IF(HINDI!K40="","",HINDI!K40)</f>
        <v/>
      </c>
      <c r="AQ39" s="152" t="str">
        <f>IF(HINDI!L40="","",HINDI!L40)</f>
        <v/>
      </c>
      <c r="AR39" s="153" t="str">
        <f t="shared" si="19"/>
        <v/>
      </c>
      <c r="AS39" s="153" t="str">
        <f t="shared" si="20"/>
        <v/>
      </c>
      <c r="AT39" s="154" t="str">
        <f t="shared" si="21"/>
        <v/>
      </c>
      <c r="AU39" s="153" t="str">
        <f t="shared" si="22"/>
        <v/>
      </c>
      <c r="AV39" s="155" t="str">
        <f>IF(MATHS!E40="","",MATHS!E40)</f>
        <v/>
      </c>
      <c r="AW39" s="154" t="str">
        <f t="shared" si="23"/>
        <v/>
      </c>
      <c r="AX39" s="155" t="str">
        <f>IF(MATHS!F40="","",MATHS!F40)</f>
        <v/>
      </c>
      <c r="AY39" s="154" t="str">
        <f t="shared" si="24"/>
        <v/>
      </c>
      <c r="AZ39" s="155" t="str">
        <f>IF(MATHS!G40="","",MATHS!G40)</f>
        <v/>
      </c>
      <c r="BA39" s="155" t="str">
        <f>IF(MATHS!H40="","",MATHS!H40)</f>
        <v/>
      </c>
      <c r="BB39" s="154" t="str">
        <f t="shared" si="25"/>
        <v/>
      </c>
      <c r="BC39" s="154" t="str">
        <f t="shared" si="26"/>
        <v/>
      </c>
      <c r="BD39" s="155" t="str">
        <f>IF(MATHS!I40="","",MATHS!I40)</f>
        <v/>
      </c>
      <c r="BE39" s="154" t="str">
        <f t="shared" si="27"/>
        <v/>
      </c>
      <c r="BF39" s="155" t="str">
        <f>IF(MATHS!J40="","",MATHS!J40)</f>
        <v/>
      </c>
      <c r="BG39" s="154" t="str">
        <f t="shared" si="28"/>
        <v/>
      </c>
      <c r="BH39" s="155" t="str">
        <f>IF(MATHS!K40="","",MATHS!K40)</f>
        <v/>
      </c>
      <c r="BI39" s="155" t="str">
        <f>IF(MATHS!L40="","",MATHS!L40)</f>
        <v/>
      </c>
      <c r="BJ39" s="154" t="str">
        <f t="shared" si="29"/>
        <v/>
      </c>
      <c r="BK39" s="154" t="str">
        <f t="shared" si="30"/>
        <v/>
      </c>
      <c r="BL39" s="154" t="str">
        <f t="shared" si="2"/>
        <v/>
      </c>
      <c r="BM39" s="154" t="str">
        <f t="shared" si="31"/>
        <v/>
      </c>
      <c r="BN39" s="146" t="str">
        <f t="shared" si="32"/>
        <v/>
      </c>
      <c r="BO39" s="146" t="str">
        <f t="shared" si="33"/>
        <v/>
      </c>
      <c r="BP39" s="146" t="str">
        <f t="shared" si="44"/>
        <v/>
      </c>
      <c r="BQ39" s="146" t="str">
        <f t="shared" si="45"/>
        <v/>
      </c>
      <c r="BR39" s="146" t="str">
        <f t="shared" si="46"/>
        <v/>
      </c>
      <c r="BS39" s="146" t="str">
        <f t="shared" si="47"/>
        <v/>
      </c>
      <c r="BT39" s="146" t="str">
        <f t="shared" si="36"/>
        <v/>
      </c>
      <c r="BU39" s="166" t="str">
        <f t="shared" si="48"/>
        <v/>
      </c>
      <c r="BV39" s="149" t="str">
        <f t="shared" si="49"/>
        <v/>
      </c>
      <c r="BW39" s="164" t="str">
        <f t="shared" si="37"/>
        <v/>
      </c>
      <c r="BX39" s="164" t="str">
        <f>IF(BV39="","",IF(OR(BQ39="E",BS39="E"),"",IF(DASHBOARD!$B$8=1,"II",IF(DASHBOARD!$B$8=2,"III",""))))</f>
        <v/>
      </c>
      <c r="BY39" s="70" t="str">
        <f t="shared" si="50"/>
        <v/>
      </c>
      <c r="BZ39" s="70" t="str">
        <f t="shared" si="51"/>
        <v/>
      </c>
      <c r="CA39" s="138" t="str">
        <f t="shared" si="38"/>
        <v/>
      </c>
      <c r="CB39" s="138" t="str">
        <f t="shared" si="39"/>
        <v/>
      </c>
      <c r="CC39" s="138" t="str">
        <f t="shared" si="40"/>
        <v/>
      </c>
      <c r="CD39" s="138" t="str">
        <f t="shared" si="41"/>
        <v/>
      </c>
      <c r="CE39" s="138" t="str">
        <f t="shared" si="42"/>
        <v/>
      </c>
      <c r="CF39" s="138" t="str">
        <f t="shared" si="43"/>
        <v/>
      </c>
      <c r="CG39" s="150"/>
      <c r="CH39" s="138" t="str">
        <f>IF(BU39="","",IF(BU39&gt;='GREEN SHEET'!$E$57,'GREEN SHEET'!$F$57,IF(BU39&gt;='GREEN SHEET'!$E$58,'GREEN SHEET'!$F$58,IF(BU39&gt;='GREEN SHEET'!$E$59,'GREEN SHEET'!$F$59,IF(BU39&gt;='GREEN SHEET'!$E$60,'GREEN SHEET'!$F$60,"")))))</f>
        <v/>
      </c>
      <c r="CI39" s="128"/>
    </row>
    <row r="40" spans="1:87" ht="16.8" x14ac:dyDescent="0.3">
      <c r="A40" s="36"/>
      <c r="B40" s="249">
        <f>IF(DATA!B38="","",DATA!B38)</f>
        <v>34</v>
      </c>
      <c r="C40" s="249" t="str">
        <f>IF(DATA!C38="","",DATA!C38)</f>
        <v/>
      </c>
      <c r="D40" s="249" t="str">
        <f>IF(DATA!D38="","",DATA!D38)</f>
        <v/>
      </c>
      <c r="E40" s="150" t="str">
        <f>IF(DATA!E38="","",DATA!E38)</f>
        <v/>
      </c>
      <c r="F40" s="150" t="str">
        <f>IF(DATA!F38="","",DATA!F38)</f>
        <v/>
      </c>
      <c r="G40" s="150" t="str">
        <f>IF(DATA!G38="","",DATA!G38)</f>
        <v/>
      </c>
      <c r="H40" s="157" t="str">
        <f>IF(DATA!H38="","",DATA!H38)</f>
        <v/>
      </c>
      <c r="I40" s="249" t="str">
        <f>IF(DATA!I38="","",DATA!I38)</f>
        <v/>
      </c>
      <c r="J40" s="249" t="str">
        <f>IF(DATA!J38="","",DATA!J38)</f>
        <v/>
      </c>
      <c r="K40" s="150" t="str">
        <f>IF(DATA!K38="","",DATA!K38)</f>
        <v/>
      </c>
      <c r="L40" s="142" t="str">
        <f>IF(ENGLISH!E41="","",ENGLISH!E41)</f>
        <v/>
      </c>
      <c r="M40" s="143" t="str">
        <f t="shared" si="3"/>
        <v/>
      </c>
      <c r="N40" s="142" t="str">
        <f>IF(ENGLISH!F41="","",ENGLISH!F41)</f>
        <v/>
      </c>
      <c r="O40" s="143" t="str">
        <f t="shared" si="4"/>
        <v/>
      </c>
      <c r="P40" s="142" t="str">
        <f>IF(ENGLISH!G41="","",ENGLISH!G41)</f>
        <v/>
      </c>
      <c r="Q40" s="142" t="str">
        <f>IF(ENGLISH!H41="","",ENGLISH!H41)</f>
        <v/>
      </c>
      <c r="R40" s="143" t="str">
        <f t="shared" si="5"/>
        <v/>
      </c>
      <c r="S40" s="143" t="str">
        <f t="shared" si="6"/>
        <v/>
      </c>
      <c r="T40" s="142" t="str">
        <f>IF(ENGLISH!I41="","",ENGLISH!I41)</f>
        <v/>
      </c>
      <c r="U40" s="143" t="str">
        <f t="shared" si="7"/>
        <v/>
      </c>
      <c r="V40" s="142" t="str">
        <f>IF(ENGLISH!J41="","",ENGLISH!J41)</f>
        <v/>
      </c>
      <c r="W40" s="143" t="str">
        <f t="shared" si="8"/>
        <v/>
      </c>
      <c r="X40" s="142" t="str">
        <f>IF(ENGLISH!K41="","",ENGLISH!K41)</f>
        <v/>
      </c>
      <c r="Y40" s="142" t="str">
        <f>IF(ENGLISH!L41="","",ENGLISH!L41)</f>
        <v/>
      </c>
      <c r="Z40" s="143" t="str">
        <f t="shared" si="9"/>
        <v/>
      </c>
      <c r="AA40" s="143" t="str">
        <f t="shared" si="10"/>
        <v/>
      </c>
      <c r="AB40" s="144" t="str">
        <f t="shared" si="11"/>
        <v/>
      </c>
      <c r="AC40" s="143" t="str">
        <f t="shared" si="12"/>
        <v/>
      </c>
      <c r="AD40" s="152" t="str">
        <f>IF(HINDI!E41="","",HINDI!E41)</f>
        <v/>
      </c>
      <c r="AE40" s="153" t="str">
        <f t="shared" si="13"/>
        <v/>
      </c>
      <c r="AF40" s="152" t="str">
        <f>IF(HINDI!F41="","",HINDI!F41)</f>
        <v/>
      </c>
      <c r="AG40" s="153" t="str">
        <f t="shared" si="14"/>
        <v/>
      </c>
      <c r="AH40" s="152" t="str">
        <f>IF(HINDI!G41="","",HINDI!G41)</f>
        <v/>
      </c>
      <c r="AI40" s="152" t="str">
        <f>IF(HINDI!H41="","",HINDI!H41)</f>
        <v/>
      </c>
      <c r="AJ40" s="153" t="str">
        <f t="shared" si="15"/>
        <v/>
      </c>
      <c r="AK40" s="153" t="str">
        <f t="shared" si="16"/>
        <v/>
      </c>
      <c r="AL40" s="152" t="str">
        <f>IF(HINDI!I41="","",HINDI!I41)</f>
        <v/>
      </c>
      <c r="AM40" s="153" t="str">
        <f t="shared" si="17"/>
        <v/>
      </c>
      <c r="AN40" s="152" t="str">
        <f>IF(HINDI!J41="","",HINDI!J41)</f>
        <v/>
      </c>
      <c r="AO40" s="153" t="str">
        <f t="shared" si="18"/>
        <v/>
      </c>
      <c r="AP40" s="152" t="str">
        <f>IF(HINDI!K41="","",HINDI!K41)</f>
        <v/>
      </c>
      <c r="AQ40" s="152" t="str">
        <f>IF(HINDI!L41="","",HINDI!L41)</f>
        <v/>
      </c>
      <c r="AR40" s="153" t="str">
        <f t="shared" si="19"/>
        <v/>
      </c>
      <c r="AS40" s="153" t="str">
        <f t="shared" si="20"/>
        <v/>
      </c>
      <c r="AT40" s="154" t="str">
        <f t="shared" si="21"/>
        <v/>
      </c>
      <c r="AU40" s="153" t="str">
        <f t="shared" si="22"/>
        <v/>
      </c>
      <c r="AV40" s="155" t="str">
        <f>IF(MATHS!E41="","",MATHS!E41)</f>
        <v/>
      </c>
      <c r="AW40" s="154" t="str">
        <f t="shared" si="23"/>
        <v/>
      </c>
      <c r="AX40" s="155" t="str">
        <f>IF(MATHS!F41="","",MATHS!F41)</f>
        <v/>
      </c>
      <c r="AY40" s="154" t="str">
        <f t="shared" si="24"/>
        <v/>
      </c>
      <c r="AZ40" s="155" t="str">
        <f>IF(MATHS!G41="","",MATHS!G41)</f>
        <v/>
      </c>
      <c r="BA40" s="155" t="str">
        <f>IF(MATHS!H41="","",MATHS!H41)</f>
        <v/>
      </c>
      <c r="BB40" s="154" t="str">
        <f t="shared" si="25"/>
        <v/>
      </c>
      <c r="BC40" s="154" t="str">
        <f t="shared" si="26"/>
        <v/>
      </c>
      <c r="BD40" s="155" t="str">
        <f>IF(MATHS!I41="","",MATHS!I41)</f>
        <v/>
      </c>
      <c r="BE40" s="154" t="str">
        <f t="shared" si="27"/>
        <v/>
      </c>
      <c r="BF40" s="155" t="str">
        <f>IF(MATHS!J41="","",MATHS!J41)</f>
        <v/>
      </c>
      <c r="BG40" s="154" t="str">
        <f t="shared" si="28"/>
        <v/>
      </c>
      <c r="BH40" s="155" t="str">
        <f>IF(MATHS!K41="","",MATHS!K41)</f>
        <v/>
      </c>
      <c r="BI40" s="155" t="str">
        <f>IF(MATHS!L41="","",MATHS!L41)</f>
        <v/>
      </c>
      <c r="BJ40" s="154" t="str">
        <f t="shared" si="29"/>
        <v/>
      </c>
      <c r="BK40" s="154" t="str">
        <f t="shared" si="30"/>
        <v/>
      </c>
      <c r="BL40" s="154" t="str">
        <f t="shared" si="2"/>
        <v/>
      </c>
      <c r="BM40" s="154" t="str">
        <f t="shared" si="31"/>
        <v/>
      </c>
      <c r="BN40" s="146" t="str">
        <f t="shared" si="32"/>
        <v/>
      </c>
      <c r="BO40" s="146" t="str">
        <f t="shared" si="33"/>
        <v/>
      </c>
      <c r="BP40" s="146" t="str">
        <f t="shared" si="44"/>
        <v/>
      </c>
      <c r="BQ40" s="146" t="str">
        <f t="shared" si="45"/>
        <v/>
      </c>
      <c r="BR40" s="146" t="str">
        <f t="shared" si="46"/>
        <v/>
      </c>
      <c r="BS40" s="146" t="str">
        <f t="shared" si="47"/>
        <v/>
      </c>
      <c r="BT40" s="146" t="str">
        <f t="shared" si="36"/>
        <v/>
      </c>
      <c r="BU40" s="166" t="str">
        <f t="shared" si="48"/>
        <v/>
      </c>
      <c r="BV40" s="149" t="str">
        <f t="shared" si="49"/>
        <v/>
      </c>
      <c r="BW40" s="164" t="str">
        <f t="shared" si="37"/>
        <v/>
      </c>
      <c r="BX40" s="164" t="str">
        <f>IF(BV40="","",IF(OR(BQ40="E",BS40="E"),"",IF(DASHBOARD!$B$8=1,"II",IF(DASHBOARD!$B$8=2,"III",""))))</f>
        <v/>
      </c>
      <c r="BY40" s="70" t="str">
        <f t="shared" si="50"/>
        <v/>
      </c>
      <c r="BZ40" s="70" t="str">
        <f t="shared" si="51"/>
        <v/>
      </c>
      <c r="CA40" s="138" t="str">
        <f t="shared" si="38"/>
        <v/>
      </c>
      <c r="CB40" s="138" t="str">
        <f t="shared" si="39"/>
        <v/>
      </c>
      <c r="CC40" s="138" t="str">
        <f t="shared" si="40"/>
        <v/>
      </c>
      <c r="CD40" s="138" t="str">
        <f t="shared" si="41"/>
        <v/>
      </c>
      <c r="CE40" s="138" t="str">
        <f t="shared" si="42"/>
        <v/>
      </c>
      <c r="CF40" s="138" t="str">
        <f t="shared" si="43"/>
        <v/>
      </c>
      <c r="CG40" s="150"/>
      <c r="CH40" s="138" t="str">
        <f>IF(BU40="","",IF(BU40&gt;='GREEN SHEET'!$E$57,'GREEN SHEET'!$F$57,IF(BU40&gt;='GREEN SHEET'!$E$58,'GREEN SHEET'!$F$58,IF(BU40&gt;='GREEN SHEET'!$E$59,'GREEN SHEET'!$F$59,IF(BU40&gt;='GREEN SHEET'!$E$60,'GREEN SHEET'!$F$60,"")))))</f>
        <v/>
      </c>
      <c r="CI40" s="128"/>
    </row>
    <row r="41" spans="1:87" ht="16.8" x14ac:dyDescent="0.3">
      <c r="A41" s="36"/>
      <c r="B41" s="249">
        <f>IF(DATA!B39="","",DATA!B39)</f>
        <v>35</v>
      </c>
      <c r="C41" s="249" t="str">
        <f>IF(DATA!C39="","",DATA!C39)</f>
        <v/>
      </c>
      <c r="D41" s="249" t="str">
        <f>IF(DATA!D39="","",DATA!D39)</f>
        <v/>
      </c>
      <c r="E41" s="150" t="str">
        <f>IF(DATA!E39="","",DATA!E39)</f>
        <v/>
      </c>
      <c r="F41" s="150" t="str">
        <f>IF(DATA!F39="","",DATA!F39)</f>
        <v/>
      </c>
      <c r="G41" s="150" t="str">
        <f>IF(DATA!G39="","",DATA!G39)</f>
        <v/>
      </c>
      <c r="H41" s="157" t="str">
        <f>IF(DATA!H39="","",DATA!H39)</f>
        <v/>
      </c>
      <c r="I41" s="249" t="str">
        <f>IF(DATA!I39="","",DATA!I39)</f>
        <v/>
      </c>
      <c r="J41" s="249" t="str">
        <f>IF(DATA!J39="","",DATA!J39)</f>
        <v/>
      </c>
      <c r="K41" s="150" t="str">
        <f>IF(DATA!K39="","",DATA!K39)</f>
        <v/>
      </c>
      <c r="L41" s="142" t="str">
        <f>IF(ENGLISH!E42="","",ENGLISH!E42)</f>
        <v/>
      </c>
      <c r="M41" s="143" t="str">
        <f t="shared" si="3"/>
        <v/>
      </c>
      <c r="N41" s="142" t="str">
        <f>IF(ENGLISH!F42="","",ENGLISH!F42)</f>
        <v/>
      </c>
      <c r="O41" s="143" t="str">
        <f t="shared" si="4"/>
        <v/>
      </c>
      <c r="P41" s="142" t="str">
        <f>IF(ENGLISH!G42="","",ENGLISH!G42)</f>
        <v/>
      </c>
      <c r="Q41" s="142" t="str">
        <f>IF(ENGLISH!H42="","",ENGLISH!H42)</f>
        <v/>
      </c>
      <c r="R41" s="143" t="str">
        <f t="shared" si="5"/>
        <v/>
      </c>
      <c r="S41" s="143" t="str">
        <f t="shared" si="6"/>
        <v/>
      </c>
      <c r="T41" s="142" t="str">
        <f>IF(ENGLISH!I42="","",ENGLISH!I42)</f>
        <v/>
      </c>
      <c r="U41" s="143" t="str">
        <f t="shared" si="7"/>
        <v/>
      </c>
      <c r="V41" s="142" t="str">
        <f>IF(ENGLISH!J42="","",ENGLISH!J42)</f>
        <v/>
      </c>
      <c r="W41" s="143" t="str">
        <f t="shared" si="8"/>
        <v/>
      </c>
      <c r="X41" s="142" t="str">
        <f>IF(ENGLISH!K42="","",ENGLISH!K42)</f>
        <v/>
      </c>
      <c r="Y41" s="142" t="str">
        <f>IF(ENGLISH!L42="","",ENGLISH!L42)</f>
        <v/>
      </c>
      <c r="Z41" s="143" t="str">
        <f t="shared" si="9"/>
        <v/>
      </c>
      <c r="AA41" s="143" t="str">
        <f t="shared" si="10"/>
        <v/>
      </c>
      <c r="AB41" s="144" t="str">
        <f t="shared" si="11"/>
        <v/>
      </c>
      <c r="AC41" s="143" t="str">
        <f t="shared" si="12"/>
        <v/>
      </c>
      <c r="AD41" s="152" t="str">
        <f>IF(HINDI!E42="","",HINDI!E42)</f>
        <v/>
      </c>
      <c r="AE41" s="153" t="str">
        <f t="shared" si="13"/>
        <v/>
      </c>
      <c r="AF41" s="152" t="str">
        <f>IF(HINDI!F42="","",HINDI!F42)</f>
        <v/>
      </c>
      <c r="AG41" s="153" t="str">
        <f t="shared" si="14"/>
        <v/>
      </c>
      <c r="AH41" s="152" t="str">
        <f>IF(HINDI!G42="","",HINDI!G42)</f>
        <v/>
      </c>
      <c r="AI41" s="152" t="str">
        <f>IF(HINDI!H42="","",HINDI!H42)</f>
        <v/>
      </c>
      <c r="AJ41" s="153" t="str">
        <f t="shared" si="15"/>
        <v/>
      </c>
      <c r="AK41" s="153" t="str">
        <f t="shared" si="16"/>
        <v/>
      </c>
      <c r="AL41" s="152" t="str">
        <f>IF(HINDI!I42="","",HINDI!I42)</f>
        <v/>
      </c>
      <c r="AM41" s="153" t="str">
        <f t="shared" si="17"/>
        <v/>
      </c>
      <c r="AN41" s="152" t="str">
        <f>IF(HINDI!J42="","",HINDI!J42)</f>
        <v/>
      </c>
      <c r="AO41" s="153" t="str">
        <f t="shared" si="18"/>
        <v/>
      </c>
      <c r="AP41" s="152" t="str">
        <f>IF(HINDI!K42="","",HINDI!K42)</f>
        <v/>
      </c>
      <c r="AQ41" s="152" t="str">
        <f>IF(HINDI!L42="","",HINDI!L42)</f>
        <v/>
      </c>
      <c r="AR41" s="153" t="str">
        <f t="shared" si="19"/>
        <v/>
      </c>
      <c r="AS41" s="153" t="str">
        <f t="shared" si="20"/>
        <v/>
      </c>
      <c r="AT41" s="154" t="str">
        <f t="shared" si="21"/>
        <v/>
      </c>
      <c r="AU41" s="153" t="str">
        <f t="shared" si="22"/>
        <v/>
      </c>
      <c r="AV41" s="155" t="str">
        <f>IF(MATHS!E42="","",MATHS!E42)</f>
        <v/>
      </c>
      <c r="AW41" s="154" t="str">
        <f t="shared" si="23"/>
        <v/>
      </c>
      <c r="AX41" s="155" t="str">
        <f>IF(MATHS!F42="","",MATHS!F42)</f>
        <v/>
      </c>
      <c r="AY41" s="154" t="str">
        <f t="shared" si="24"/>
        <v/>
      </c>
      <c r="AZ41" s="155" t="str">
        <f>IF(MATHS!G42="","",MATHS!G42)</f>
        <v/>
      </c>
      <c r="BA41" s="155" t="str">
        <f>IF(MATHS!H42="","",MATHS!H42)</f>
        <v/>
      </c>
      <c r="BB41" s="154" t="str">
        <f t="shared" si="25"/>
        <v/>
      </c>
      <c r="BC41" s="154" t="str">
        <f t="shared" si="26"/>
        <v/>
      </c>
      <c r="BD41" s="155" t="str">
        <f>IF(MATHS!I42="","",MATHS!I42)</f>
        <v/>
      </c>
      <c r="BE41" s="154" t="str">
        <f t="shared" si="27"/>
        <v/>
      </c>
      <c r="BF41" s="155" t="str">
        <f>IF(MATHS!J42="","",MATHS!J42)</f>
        <v/>
      </c>
      <c r="BG41" s="154" t="str">
        <f t="shared" si="28"/>
        <v/>
      </c>
      <c r="BH41" s="155" t="str">
        <f>IF(MATHS!K42="","",MATHS!K42)</f>
        <v/>
      </c>
      <c r="BI41" s="155" t="str">
        <f>IF(MATHS!L42="","",MATHS!L42)</f>
        <v/>
      </c>
      <c r="BJ41" s="154" t="str">
        <f t="shared" si="29"/>
        <v/>
      </c>
      <c r="BK41" s="154" t="str">
        <f t="shared" si="30"/>
        <v/>
      </c>
      <c r="BL41" s="154" t="str">
        <f t="shared" si="2"/>
        <v/>
      </c>
      <c r="BM41" s="154" t="str">
        <f t="shared" si="31"/>
        <v/>
      </c>
      <c r="BN41" s="146" t="str">
        <f t="shared" si="32"/>
        <v/>
      </c>
      <c r="BO41" s="146" t="str">
        <f t="shared" si="33"/>
        <v/>
      </c>
      <c r="BP41" s="146" t="str">
        <f t="shared" si="44"/>
        <v/>
      </c>
      <c r="BQ41" s="146" t="str">
        <f t="shared" si="45"/>
        <v/>
      </c>
      <c r="BR41" s="146" t="str">
        <f t="shared" si="46"/>
        <v/>
      </c>
      <c r="BS41" s="146" t="str">
        <f t="shared" si="47"/>
        <v/>
      </c>
      <c r="BT41" s="146" t="str">
        <f t="shared" si="36"/>
        <v/>
      </c>
      <c r="BU41" s="166" t="str">
        <f t="shared" si="48"/>
        <v/>
      </c>
      <c r="BV41" s="149" t="str">
        <f t="shared" si="49"/>
        <v/>
      </c>
      <c r="BW41" s="164" t="str">
        <f t="shared" si="37"/>
        <v/>
      </c>
      <c r="BX41" s="164" t="str">
        <f>IF(BV41="","",IF(OR(BQ41="E",BS41="E"),"",IF(DASHBOARD!$B$8=1,"II",IF(DASHBOARD!$B$8=2,"III",""))))</f>
        <v/>
      </c>
      <c r="BY41" s="70" t="str">
        <f t="shared" si="50"/>
        <v/>
      </c>
      <c r="BZ41" s="70" t="str">
        <f t="shared" si="51"/>
        <v/>
      </c>
      <c r="CA41" s="138" t="str">
        <f t="shared" si="38"/>
        <v/>
      </c>
      <c r="CB41" s="138" t="str">
        <f t="shared" si="39"/>
        <v/>
      </c>
      <c r="CC41" s="138" t="str">
        <f t="shared" si="40"/>
        <v/>
      </c>
      <c r="CD41" s="138" t="str">
        <f t="shared" si="41"/>
        <v/>
      </c>
      <c r="CE41" s="138" t="str">
        <f t="shared" si="42"/>
        <v/>
      </c>
      <c r="CF41" s="138" t="str">
        <f t="shared" si="43"/>
        <v/>
      </c>
      <c r="CG41" s="150"/>
      <c r="CH41" s="138" t="str">
        <f>IF(BU41="","",IF(BU41&gt;='GREEN SHEET'!$E$57,'GREEN SHEET'!$F$57,IF(BU41&gt;='GREEN SHEET'!$E$58,'GREEN SHEET'!$F$58,IF(BU41&gt;='GREEN SHEET'!$E$59,'GREEN SHEET'!$F$59,IF(BU41&gt;='GREEN SHEET'!$E$60,'GREEN SHEET'!$F$60,"")))))</f>
        <v/>
      </c>
      <c r="CI41" s="128"/>
    </row>
    <row r="42" spans="1:87" ht="16.8" x14ac:dyDescent="0.3">
      <c r="A42" s="36"/>
      <c r="B42" s="249">
        <f>IF(DATA!B40="","",DATA!B40)</f>
        <v>36</v>
      </c>
      <c r="C42" s="249" t="str">
        <f>IF(DATA!C40="","",DATA!C40)</f>
        <v/>
      </c>
      <c r="D42" s="249" t="str">
        <f>IF(DATA!D40="","",DATA!D40)</f>
        <v/>
      </c>
      <c r="E42" s="150" t="str">
        <f>IF(DATA!E40="","",DATA!E40)</f>
        <v/>
      </c>
      <c r="F42" s="150" t="str">
        <f>IF(DATA!F40="","",DATA!F40)</f>
        <v/>
      </c>
      <c r="G42" s="150" t="str">
        <f>IF(DATA!G40="","",DATA!G40)</f>
        <v/>
      </c>
      <c r="H42" s="157" t="str">
        <f>IF(DATA!H40="","",DATA!H40)</f>
        <v/>
      </c>
      <c r="I42" s="249" t="str">
        <f>IF(DATA!I40="","",DATA!I40)</f>
        <v/>
      </c>
      <c r="J42" s="249" t="str">
        <f>IF(DATA!J40="","",DATA!J40)</f>
        <v/>
      </c>
      <c r="K42" s="150" t="str">
        <f>IF(DATA!K40="","",DATA!K40)</f>
        <v/>
      </c>
      <c r="L42" s="142" t="str">
        <f>IF(ENGLISH!E43="","",ENGLISH!E43)</f>
        <v/>
      </c>
      <c r="M42" s="143" t="str">
        <f t="shared" si="3"/>
        <v/>
      </c>
      <c r="N42" s="142" t="str">
        <f>IF(ENGLISH!F43="","",ENGLISH!F43)</f>
        <v/>
      </c>
      <c r="O42" s="143" t="str">
        <f t="shared" si="4"/>
        <v/>
      </c>
      <c r="P42" s="142" t="str">
        <f>IF(ENGLISH!G43="","",ENGLISH!G43)</f>
        <v/>
      </c>
      <c r="Q42" s="142" t="str">
        <f>IF(ENGLISH!H43="","",ENGLISH!H43)</f>
        <v/>
      </c>
      <c r="R42" s="143" t="str">
        <f t="shared" si="5"/>
        <v/>
      </c>
      <c r="S42" s="143" t="str">
        <f t="shared" si="6"/>
        <v/>
      </c>
      <c r="T42" s="142" t="str">
        <f>IF(ENGLISH!I43="","",ENGLISH!I43)</f>
        <v/>
      </c>
      <c r="U42" s="143" t="str">
        <f t="shared" si="7"/>
        <v/>
      </c>
      <c r="V42" s="142" t="str">
        <f>IF(ENGLISH!J43="","",ENGLISH!J43)</f>
        <v/>
      </c>
      <c r="W42" s="143" t="str">
        <f t="shared" si="8"/>
        <v/>
      </c>
      <c r="X42" s="142" t="str">
        <f>IF(ENGLISH!K43="","",ENGLISH!K43)</f>
        <v/>
      </c>
      <c r="Y42" s="142" t="str">
        <f>IF(ENGLISH!L43="","",ENGLISH!L43)</f>
        <v/>
      </c>
      <c r="Z42" s="143" t="str">
        <f t="shared" si="9"/>
        <v/>
      </c>
      <c r="AA42" s="143" t="str">
        <f t="shared" si="10"/>
        <v/>
      </c>
      <c r="AB42" s="144" t="str">
        <f t="shared" si="11"/>
        <v/>
      </c>
      <c r="AC42" s="143" t="str">
        <f t="shared" si="12"/>
        <v/>
      </c>
      <c r="AD42" s="152" t="str">
        <f>IF(HINDI!E43="","",HINDI!E43)</f>
        <v/>
      </c>
      <c r="AE42" s="153" t="str">
        <f t="shared" si="13"/>
        <v/>
      </c>
      <c r="AF42" s="152" t="str">
        <f>IF(HINDI!F43="","",HINDI!F43)</f>
        <v/>
      </c>
      <c r="AG42" s="153" t="str">
        <f t="shared" si="14"/>
        <v/>
      </c>
      <c r="AH42" s="152" t="str">
        <f>IF(HINDI!G43="","",HINDI!G43)</f>
        <v/>
      </c>
      <c r="AI42" s="152" t="str">
        <f>IF(HINDI!H43="","",HINDI!H43)</f>
        <v/>
      </c>
      <c r="AJ42" s="153" t="str">
        <f t="shared" si="15"/>
        <v/>
      </c>
      <c r="AK42" s="153" t="str">
        <f t="shared" si="16"/>
        <v/>
      </c>
      <c r="AL42" s="152" t="str">
        <f>IF(HINDI!I43="","",HINDI!I43)</f>
        <v/>
      </c>
      <c r="AM42" s="153" t="str">
        <f t="shared" si="17"/>
        <v/>
      </c>
      <c r="AN42" s="152" t="str">
        <f>IF(HINDI!J43="","",HINDI!J43)</f>
        <v/>
      </c>
      <c r="AO42" s="153" t="str">
        <f t="shared" si="18"/>
        <v/>
      </c>
      <c r="AP42" s="152" t="str">
        <f>IF(HINDI!K43="","",HINDI!K43)</f>
        <v/>
      </c>
      <c r="AQ42" s="152" t="str">
        <f>IF(HINDI!L43="","",HINDI!L43)</f>
        <v/>
      </c>
      <c r="AR42" s="153" t="str">
        <f t="shared" si="19"/>
        <v/>
      </c>
      <c r="AS42" s="153" t="str">
        <f t="shared" si="20"/>
        <v/>
      </c>
      <c r="AT42" s="154" t="str">
        <f t="shared" si="21"/>
        <v/>
      </c>
      <c r="AU42" s="153" t="str">
        <f t="shared" si="22"/>
        <v/>
      </c>
      <c r="AV42" s="155" t="str">
        <f>IF(MATHS!E43="","",MATHS!E43)</f>
        <v/>
      </c>
      <c r="AW42" s="154" t="str">
        <f t="shared" si="23"/>
        <v/>
      </c>
      <c r="AX42" s="155" t="str">
        <f>IF(MATHS!F43="","",MATHS!F43)</f>
        <v/>
      </c>
      <c r="AY42" s="154" t="str">
        <f t="shared" si="24"/>
        <v/>
      </c>
      <c r="AZ42" s="155" t="str">
        <f>IF(MATHS!G43="","",MATHS!G43)</f>
        <v/>
      </c>
      <c r="BA42" s="155" t="str">
        <f>IF(MATHS!H43="","",MATHS!H43)</f>
        <v/>
      </c>
      <c r="BB42" s="154" t="str">
        <f t="shared" si="25"/>
        <v/>
      </c>
      <c r="BC42" s="154" t="str">
        <f t="shared" si="26"/>
        <v/>
      </c>
      <c r="BD42" s="155" t="str">
        <f>IF(MATHS!I43="","",MATHS!I43)</f>
        <v/>
      </c>
      <c r="BE42" s="154" t="str">
        <f t="shared" si="27"/>
        <v/>
      </c>
      <c r="BF42" s="155" t="str">
        <f>IF(MATHS!J43="","",MATHS!J43)</f>
        <v/>
      </c>
      <c r="BG42" s="154" t="str">
        <f t="shared" si="28"/>
        <v/>
      </c>
      <c r="BH42" s="155" t="str">
        <f>IF(MATHS!K43="","",MATHS!K43)</f>
        <v/>
      </c>
      <c r="BI42" s="155" t="str">
        <f>IF(MATHS!L43="","",MATHS!L43)</f>
        <v/>
      </c>
      <c r="BJ42" s="154" t="str">
        <f t="shared" si="29"/>
        <v/>
      </c>
      <c r="BK42" s="154" t="str">
        <f t="shared" si="30"/>
        <v/>
      </c>
      <c r="BL42" s="154" t="str">
        <f t="shared" si="2"/>
        <v/>
      </c>
      <c r="BM42" s="154" t="str">
        <f t="shared" si="31"/>
        <v/>
      </c>
      <c r="BN42" s="146" t="str">
        <f t="shared" si="32"/>
        <v/>
      </c>
      <c r="BO42" s="146" t="str">
        <f t="shared" si="33"/>
        <v/>
      </c>
      <c r="BP42" s="146" t="str">
        <f t="shared" si="44"/>
        <v/>
      </c>
      <c r="BQ42" s="146" t="str">
        <f t="shared" si="45"/>
        <v/>
      </c>
      <c r="BR42" s="146" t="str">
        <f t="shared" si="46"/>
        <v/>
      </c>
      <c r="BS42" s="146" t="str">
        <f t="shared" si="47"/>
        <v/>
      </c>
      <c r="BT42" s="146" t="str">
        <f t="shared" si="36"/>
        <v/>
      </c>
      <c r="BU42" s="166" t="str">
        <f t="shared" si="48"/>
        <v/>
      </c>
      <c r="BV42" s="149" t="str">
        <f t="shared" si="49"/>
        <v/>
      </c>
      <c r="BW42" s="164" t="str">
        <f t="shared" si="37"/>
        <v/>
      </c>
      <c r="BX42" s="164" t="str">
        <f>IF(BV42="","",IF(OR(BQ42="E",BS42="E"),"",IF(DASHBOARD!$B$8=1,"II",IF(DASHBOARD!$B$8=2,"III",""))))</f>
        <v/>
      </c>
      <c r="BY42" s="70" t="str">
        <f t="shared" si="50"/>
        <v/>
      </c>
      <c r="BZ42" s="70" t="str">
        <f t="shared" si="51"/>
        <v/>
      </c>
      <c r="CA42" s="138" t="str">
        <f t="shared" si="38"/>
        <v/>
      </c>
      <c r="CB42" s="138" t="str">
        <f t="shared" si="39"/>
        <v/>
      </c>
      <c r="CC42" s="138" t="str">
        <f t="shared" si="40"/>
        <v/>
      </c>
      <c r="CD42" s="138" t="str">
        <f t="shared" si="41"/>
        <v/>
      </c>
      <c r="CE42" s="138" t="str">
        <f t="shared" si="42"/>
        <v/>
      </c>
      <c r="CF42" s="138" t="str">
        <f t="shared" si="43"/>
        <v/>
      </c>
      <c r="CG42" s="150"/>
      <c r="CH42" s="138" t="str">
        <f>IF(BU42="","",IF(BU42&gt;='GREEN SHEET'!$E$57,'GREEN SHEET'!$F$57,IF(BU42&gt;='GREEN SHEET'!$E$58,'GREEN SHEET'!$F$58,IF(BU42&gt;='GREEN SHEET'!$E$59,'GREEN SHEET'!$F$59,IF(BU42&gt;='GREEN SHEET'!$E$60,'GREEN SHEET'!$F$60,"")))))</f>
        <v/>
      </c>
      <c r="CI42" s="128"/>
    </row>
    <row r="43" spans="1:87" ht="16.8" x14ac:dyDescent="0.3">
      <c r="A43" s="36"/>
      <c r="B43" s="249">
        <f>IF(DATA!B41="","",DATA!B41)</f>
        <v>37</v>
      </c>
      <c r="C43" s="249" t="str">
        <f>IF(DATA!C41="","",DATA!C41)</f>
        <v/>
      </c>
      <c r="D43" s="249" t="str">
        <f>IF(DATA!D41="","",DATA!D41)</f>
        <v/>
      </c>
      <c r="E43" s="150" t="str">
        <f>IF(DATA!E41="","",DATA!E41)</f>
        <v/>
      </c>
      <c r="F43" s="150" t="str">
        <f>IF(DATA!F41="","",DATA!F41)</f>
        <v/>
      </c>
      <c r="G43" s="150" t="str">
        <f>IF(DATA!G41="","",DATA!G41)</f>
        <v/>
      </c>
      <c r="H43" s="157" t="str">
        <f>IF(DATA!H41="","",DATA!H41)</f>
        <v/>
      </c>
      <c r="I43" s="249" t="str">
        <f>IF(DATA!I41="","",DATA!I41)</f>
        <v/>
      </c>
      <c r="J43" s="249" t="str">
        <f>IF(DATA!J41="","",DATA!J41)</f>
        <v/>
      </c>
      <c r="K43" s="150" t="str">
        <f>IF(DATA!K41="","",DATA!K41)</f>
        <v/>
      </c>
      <c r="L43" s="142" t="str">
        <f>IF(ENGLISH!E44="","",ENGLISH!E44)</f>
        <v/>
      </c>
      <c r="M43" s="143" t="str">
        <f t="shared" si="3"/>
        <v/>
      </c>
      <c r="N43" s="142" t="str">
        <f>IF(ENGLISH!F44="","",ENGLISH!F44)</f>
        <v/>
      </c>
      <c r="O43" s="143" t="str">
        <f t="shared" si="4"/>
        <v/>
      </c>
      <c r="P43" s="142" t="str">
        <f>IF(ENGLISH!G44="","",ENGLISH!G44)</f>
        <v/>
      </c>
      <c r="Q43" s="142" t="str">
        <f>IF(ENGLISH!H44="","",ENGLISH!H44)</f>
        <v/>
      </c>
      <c r="R43" s="143" t="str">
        <f t="shared" si="5"/>
        <v/>
      </c>
      <c r="S43" s="143" t="str">
        <f t="shared" si="6"/>
        <v/>
      </c>
      <c r="T43" s="142" t="str">
        <f>IF(ENGLISH!I44="","",ENGLISH!I44)</f>
        <v/>
      </c>
      <c r="U43" s="143" t="str">
        <f t="shared" si="7"/>
        <v/>
      </c>
      <c r="V43" s="142" t="str">
        <f>IF(ENGLISH!J44="","",ENGLISH!J44)</f>
        <v/>
      </c>
      <c r="W43" s="143" t="str">
        <f t="shared" si="8"/>
        <v/>
      </c>
      <c r="X43" s="142" t="str">
        <f>IF(ENGLISH!K44="","",ENGLISH!K44)</f>
        <v/>
      </c>
      <c r="Y43" s="142" t="str">
        <f>IF(ENGLISH!L44="","",ENGLISH!L44)</f>
        <v/>
      </c>
      <c r="Z43" s="143" t="str">
        <f t="shared" si="9"/>
        <v/>
      </c>
      <c r="AA43" s="143" t="str">
        <f t="shared" si="10"/>
        <v/>
      </c>
      <c r="AB43" s="144" t="str">
        <f t="shared" si="11"/>
        <v/>
      </c>
      <c r="AC43" s="143" t="str">
        <f t="shared" si="12"/>
        <v/>
      </c>
      <c r="AD43" s="152" t="str">
        <f>IF(HINDI!E44="","",HINDI!E44)</f>
        <v/>
      </c>
      <c r="AE43" s="153" t="str">
        <f t="shared" si="13"/>
        <v/>
      </c>
      <c r="AF43" s="152" t="str">
        <f>IF(HINDI!F44="","",HINDI!F44)</f>
        <v/>
      </c>
      <c r="AG43" s="153" t="str">
        <f t="shared" si="14"/>
        <v/>
      </c>
      <c r="AH43" s="152" t="str">
        <f>IF(HINDI!G44="","",HINDI!G44)</f>
        <v/>
      </c>
      <c r="AI43" s="152" t="str">
        <f>IF(HINDI!H44="","",HINDI!H44)</f>
        <v/>
      </c>
      <c r="AJ43" s="153" t="str">
        <f t="shared" si="15"/>
        <v/>
      </c>
      <c r="AK43" s="153" t="str">
        <f t="shared" si="16"/>
        <v/>
      </c>
      <c r="AL43" s="152" t="str">
        <f>IF(HINDI!I44="","",HINDI!I44)</f>
        <v/>
      </c>
      <c r="AM43" s="153" t="str">
        <f t="shared" si="17"/>
        <v/>
      </c>
      <c r="AN43" s="152" t="str">
        <f>IF(HINDI!J44="","",HINDI!J44)</f>
        <v/>
      </c>
      <c r="AO43" s="153" t="str">
        <f t="shared" si="18"/>
        <v/>
      </c>
      <c r="AP43" s="152" t="str">
        <f>IF(HINDI!K44="","",HINDI!K44)</f>
        <v/>
      </c>
      <c r="AQ43" s="152" t="str">
        <f>IF(HINDI!L44="","",HINDI!L44)</f>
        <v/>
      </c>
      <c r="AR43" s="153" t="str">
        <f t="shared" si="19"/>
        <v/>
      </c>
      <c r="AS43" s="153" t="str">
        <f t="shared" si="20"/>
        <v/>
      </c>
      <c r="AT43" s="154" t="str">
        <f t="shared" si="21"/>
        <v/>
      </c>
      <c r="AU43" s="153" t="str">
        <f t="shared" si="22"/>
        <v/>
      </c>
      <c r="AV43" s="155" t="str">
        <f>IF(MATHS!E44="","",MATHS!E44)</f>
        <v/>
      </c>
      <c r="AW43" s="154" t="str">
        <f t="shared" si="23"/>
        <v/>
      </c>
      <c r="AX43" s="155" t="str">
        <f>IF(MATHS!F44="","",MATHS!F44)</f>
        <v/>
      </c>
      <c r="AY43" s="154" t="str">
        <f t="shared" si="24"/>
        <v/>
      </c>
      <c r="AZ43" s="155" t="str">
        <f>IF(MATHS!G44="","",MATHS!G44)</f>
        <v/>
      </c>
      <c r="BA43" s="155" t="str">
        <f>IF(MATHS!H44="","",MATHS!H44)</f>
        <v/>
      </c>
      <c r="BB43" s="154" t="str">
        <f t="shared" si="25"/>
        <v/>
      </c>
      <c r="BC43" s="154" t="str">
        <f t="shared" si="26"/>
        <v/>
      </c>
      <c r="BD43" s="155" t="str">
        <f>IF(MATHS!I44="","",MATHS!I44)</f>
        <v/>
      </c>
      <c r="BE43" s="154" t="str">
        <f t="shared" si="27"/>
        <v/>
      </c>
      <c r="BF43" s="155" t="str">
        <f>IF(MATHS!J44="","",MATHS!J44)</f>
        <v/>
      </c>
      <c r="BG43" s="154" t="str">
        <f t="shared" si="28"/>
        <v/>
      </c>
      <c r="BH43" s="155" t="str">
        <f>IF(MATHS!K44="","",MATHS!K44)</f>
        <v/>
      </c>
      <c r="BI43" s="155" t="str">
        <f>IF(MATHS!L44="","",MATHS!L44)</f>
        <v/>
      </c>
      <c r="BJ43" s="154" t="str">
        <f t="shared" si="29"/>
        <v/>
      </c>
      <c r="BK43" s="154" t="str">
        <f t="shared" si="30"/>
        <v/>
      </c>
      <c r="BL43" s="154" t="str">
        <f t="shared" si="2"/>
        <v/>
      </c>
      <c r="BM43" s="154" t="str">
        <f t="shared" si="31"/>
        <v/>
      </c>
      <c r="BN43" s="146" t="str">
        <f t="shared" si="32"/>
        <v/>
      </c>
      <c r="BO43" s="146" t="str">
        <f t="shared" si="33"/>
        <v/>
      </c>
      <c r="BP43" s="146" t="str">
        <f t="shared" si="44"/>
        <v/>
      </c>
      <c r="BQ43" s="146" t="str">
        <f t="shared" si="45"/>
        <v/>
      </c>
      <c r="BR43" s="146" t="str">
        <f t="shared" si="46"/>
        <v/>
      </c>
      <c r="BS43" s="146" t="str">
        <f t="shared" si="47"/>
        <v/>
      </c>
      <c r="BT43" s="146" t="str">
        <f t="shared" si="36"/>
        <v/>
      </c>
      <c r="BU43" s="166" t="str">
        <f t="shared" si="48"/>
        <v/>
      </c>
      <c r="BV43" s="149" t="str">
        <f t="shared" si="49"/>
        <v/>
      </c>
      <c r="BW43" s="164" t="str">
        <f t="shared" si="37"/>
        <v/>
      </c>
      <c r="BX43" s="164" t="str">
        <f>IF(BV43="","",IF(OR(BQ43="E",BS43="E"),"",IF(DASHBOARD!$B$8=1,"II",IF(DASHBOARD!$B$8=2,"III",""))))</f>
        <v/>
      </c>
      <c r="BY43" s="70" t="str">
        <f t="shared" si="50"/>
        <v/>
      </c>
      <c r="BZ43" s="70" t="str">
        <f t="shared" si="51"/>
        <v/>
      </c>
      <c r="CA43" s="138" t="str">
        <f t="shared" si="38"/>
        <v/>
      </c>
      <c r="CB43" s="138" t="str">
        <f t="shared" si="39"/>
        <v/>
      </c>
      <c r="CC43" s="138" t="str">
        <f t="shared" si="40"/>
        <v/>
      </c>
      <c r="CD43" s="138" t="str">
        <f t="shared" si="41"/>
        <v/>
      </c>
      <c r="CE43" s="138" t="str">
        <f t="shared" si="42"/>
        <v/>
      </c>
      <c r="CF43" s="138" t="str">
        <f t="shared" si="43"/>
        <v/>
      </c>
      <c r="CG43" s="150"/>
      <c r="CH43" s="138" t="str">
        <f>IF(BU43="","",IF(BU43&gt;='GREEN SHEET'!$E$57,'GREEN SHEET'!$F$57,IF(BU43&gt;='GREEN SHEET'!$E$58,'GREEN SHEET'!$F$58,IF(BU43&gt;='GREEN SHEET'!$E$59,'GREEN SHEET'!$F$59,IF(BU43&gt;='GREEN SHEET'!$E$60,'GREEN SHEET'!$F$60,"")))))</f>
        <v/>
      </c>
      <c r="CI43" s="128"/>
    </row>
    <row r="44" spans="1:87" ht="16.8" x14ac:dyDescent="0.3">
      <c r="A44" s="36"/>
      <c r="B44" s="249">
        <f>IF(DATA!B42="","",DATA!B42)</f>
        <v>38</v>
      </c>
      <c r="C44" s="249" t="str">
        <f>IF(DATA!C42="","",DATA!C42)</f>
        <v/>
      </c>
      <c r="D44" s="249" t="str">
        <f>IF(DATA!D42="","",DATA!D42)</f>
        <v/>
      </c>
      <c r="E44" s="150" t="str">
        <f>IF(DATA!E42="","",DATA!E42)</f>
        <v/>
      </c>
      <c r="F44" s="150" t="str">
        <f>IF(DATA!F42="","",DATA!F42)</f>
        <v/>
      </c>
      <c r="G44" s="150" t="str">
        <f>IF(DATA!G42="","",DATA!G42)</f>
        <v/>
      </c>
      <c r="H44" s="157" t="str">
        <f>IF(DATA!H42="","",DATA!H42)</f>
        <v/>
      </c>
      <c r="I44" s="249" t="str">
        <f>IF(DATA!I42="","",DATA!I42)</f>
        <v/>
      </c>
      <c r="J44" s="249" t="str">
        <f>IF(DATA!J42="","",DATA!J42)</f>
        <v/>
      </c>
      <c r="K44" s="150" t="str">
        <f>IF(DATA!K42="","",DATA!K42)</f>
        <v/>
      </c>
      <c r="L44" s="142" t="str">
        <f>IF(ENGLISH!E45="","",ENGLISH!E45)</f>
        <v/>
      </c>
      <c r="M44" s="143" t="str">
        <f t="shared" si="3"/>
        <v/>
      </c>
      <c r="N44" s="142" t="str">
        <f>IF(ENGLISH!F45="","",ENGLISH!F45)</f>
        <v/>
      </c>
      <c r="O44" s="143" t="str">
        <f t="shared" si="4"/>
        <v/>
      </c>
      <c r="P44" s="142" t="str">
        <f>IF(ENGLISH!G45="","",ENGLISH!G45)</f>
        <v/>
      </c>
      <c r="Q44" s="142" t="str">
        <f>IF(ENGLISH!H45="","",ENGLISH!H45)</f>
        <v/>
      </c>
      <c r="R44" s="143" t="str">
        <f t="shared" si="5"/>
        <v/>
      </c>
      <c r="S44" s="143" t="str">
        <f t="shared" si="6"/>
        <v/>
      </c>
      <c r="T44" s="142" t="str">
        <f>IF(ENGLISH!I45="","",ENGLISH!I45)</f>
        <v/>
      </c>
      <c r="U44" s="143" t="str">
        <f t="shared" si="7"/>
        <v/>
      </c>
      <c r="V44" s="142" t="str">
        <f>IF(ENGLISH!J45="","",ENGLISH!J45)</f>
        <v/>
      </c>
      <c r="W44" s="143" t="str">
        <f t="shared" si="8"/>
        <v/>
      </c>
      <c r="X44" s="142" t="str">
        <f>IF(ENGLISH!K45="","",ENGLISH!K45)</f>
        <v/>
      </c>
      <c r="Y44" s="142" t="str">
        <f>IF(ENGLISH!L45="","",ENGLISH!L45)</f>
        <v/>
      </c>
      <c r="Z44" s="143" t="str">
        <f t="shared" si="9"/>
        <v/>
      </c>
      <c r="AA44" s="143" t="str">
        <f t="shared" si="10"/>
        <v/>
      </c>
      <c r="AB44" s="144" t="str">
        <f t="shared" si="11"/>
        <v/>
      </c>
      <c r="AC44" s="143" t="str">
        <f t="shared" si="12"/>
        <v/>
      </c>
      <c r="AD44" s="152" t="str">
        <f>IF(HINDI!E45="","",HINDI!E45)</f>
        <v/>
      </c>
      <c r="AE44" s="153" t="str">
        <f t="shared" si="13"/>
        <v/>
      </c>
      <c r="AF44" s="152" t="str">
        <f>IF(HINDI!F45="","",HINDI!F45)</f>
        <v/>
      </c>
      <c r="AG44" s="153" t="str">
        <f t="shared" si="14"/>
        <v/>
      </c>
      <c r="AH44" s="152" t="str">
        <f>IF(HINDI!G45="","",HINDI!G45)</f>
        <v/>
      </c>
      <c r="AI44" s="152" t="str">
        <f>IF(HINDI!H45="","",HINDI!H45)</f>
        <v/>
      </c>
      <c r="AJ44" s="153" t="str">
        <f t="shared" si="15"/>
        <v/>
      </c>
      <c r="AK44" s="153" t="str">
        <f t="shared" si="16"/>
        <v/>
      </c>
      <c r="AL44" s="152" t="str">
        <f>IF(HINDI!I45="","",HINDI!I45)</f>
        <v/>
      </c>
      <c r="AM44" s="153" t="str">
        <f t="shared" si="17"/>
        <v/>
      </c>
      <c r="AN44" s="152" t="str">
        <f>IF(HINDI!J45="","",HINDI!J45)</f>
        <v/>
      </c>
      <c r="AO44" s="153" t="str">
        <f t="shared" si="18"/>
        <v/>
      </c>
      <c r="AP44" s="152" t="str">
        <f>IF(HINDI!K45="","",HINDI!K45)</f>
        <v/>
      </c>
      <c r="AQ44" s="152" t="str">
        <f>IF(HINDI!L45="","",HINDI!L45)</f>
        <v/>
      </c>
      <c r="AR44" s="153" t="str">
        <f t="shared" si="19"/>
        <v/>
      </c>
      <c r="AS44" s="153" t="str">
        <f t="shared" si="20"/>
        <v/>
      </c>
      <c r="AT44" s="154" t="str">
        <f t="shared" si="21"/>
        <v/>
      </c>
      <c r="AU44" s="153" t="str">
        <f t="shared" si="22"/>
        <v/>
      </c>
      <c r="AV44" s="155" t="str">
        <f>IF(MATHS!E45="","",MATHS!E45)</f>
        <v/>
      </c>
      <c r="AW44" s="154" t="str">
        <f t="shared" si="23"/>
        <v/>
      </c>
      <c r="AX44" s="155" t="str">
        <f>IF(MATHS!F45="","",MATHS!F45)</f>
        <v/>
      </c>
      <c r="AY44" s="154" t="str">
        <f t="shared" si="24"/>
        <v/>
      </c>
      <c r="AZ44" s="155" t="str">
        <f>IF(MATHS!G45="","",MATHS!G45)</f>
        <v/>
      </c>
      <c r="BA44" s="155" t="str">
        <f>IF(MATHS!H45="","",MATHS!H45)</f>
        <v/>
      </c>
      <c r="BB44" s="154" t="str">
        <f t="shared" si="25"/>
        <v/>
      </c>
      <c r="BC44" s="154" t="str">
        <f t="shared" si="26"/>
        <v/>
      </c>
      <c r="BD44" s="155" t="str">
        <f>IF(MATHS!I45="","",MATHS!I45)</f>
        <v/>
      </c>
      <c r="BE44" s="154" t="str">
        <f t="shared" si="27"/>
        <v/>
      </c>
      <c r="BF44" s="155" t="str">
        <f>IF(MATHS!J45="","",MATHS!J45)</f>
        <v/>
      </c>
      <c r="BG44" s="154" t="str">
        <f t="shared" si="28"/>
        <v/>
      </c>
      <c r="BH44" s="155" t="str">
        <f>IF(MATHS!K45="","",MATHS!K45)</f>
        <v/>
      </c>
      <c r="BI44" s="155" t="str">
        <f>IF(MATHS!L45="","",MATHS!L45)</f>
        <v/>
      </c>
      <c r="BJ44" s="154" t="str">
        <f t="shared" si="29"/>
        <v/>
      </c>
      <c r="BK44" s="154" t="str">
        <f t="shared" si="30"/>
        <v/>
      </c>
      <c r="BL44" s="154" t="str">
        <f t="shared" si="2"/>
        <v/>
      </c>
      <c r="BM44" s="154" t="str">
        <f t="shared" si="31"/>
        <v/>
      </c>
      <c r="BN44" s="146" t="str">
        <f t="shared" si="32"/>
        <v/>
      </c>
      <c r="BO44" s="146" t="str">
        <f t="shared" si="33"/>
        <v/>
      </c>
      <c r="BP44" s="146" t="str">
        <f t="shared" si="44"/>
        <v/>
      </c>
      <c r="BQ44" s="146" t="str">
        <f t="shared" si="45"/>
        <v/>
      </c>
      <c r="BR44" s="146" t="str">
        <f t="shared" si="46"/>
        <v/>
      </c>
      <c r="BS44" s="146" t="str">
        <f t="shared" si="47"/>
        <v/>
      </c>
      <c r="BT44" s="146" t="str">
        <f t="shared" si="36"/>
        <v/>
      </c>
      <c r="BU44" s="166" t="str">
        <f t="shared" si="48"/>
        <v/>
      </c>
      <c r="BV44" s="149" t="str">
        <f t="shared" si="49"/>
        <v/>
      </c>
      <c r="BW44" s="164" t="str">
        <f t="shared" si="37"/>
        <v/>
      </c>
      <c r="BX44" s="164" t="str">
        <f>IF(BV44="","",IF(OR(BQ44="E",BS44="E"),"",IF(DASHBOARD!$B$8=1,"II",IF(DASHBOARD!$B$8=2,"III",""))))</f>
        <v/>
      </c>
      <c r="BY44" s="70" t="str">
        <f t="shared" si="50"/>
        <v/>
      </c>
      <c r="BZ44" s="70" t="str">
        <f t="shared" si="51"/>
        <v/>
      </c>
      <c r="CA44" s="138" t="str">
        <f t="shared" si="38"/>
        <v/>
      </c>
      <c r="CB44" s="138" t="str">
        <f t="shared" si="39"/>
        <v/>
      </c>
      <c r="CC44" s="138" t="str">
        <f t="shared" si="40"/>
        <v/>
      </c>
      <c r="CD44" s="138" t="str">
        <f t="shared" si="41"/>
        <v/>
      </c>
      <c r="CE44" s="138" t="str">
        <f t="shared" si="42"/>
        <v/>
      </c>
      <c r="CF44" s="138" t="str">
        <f t="shared" si="43"/>
        <v/>
      </c>
      <c r="CG44" s="150"/>
      <c r="CH44" s="138" t="str">
        <f>IF(BU44="","",IF(BU44&gt;='GREEN SHEET'!$E$57,'GREEN SHEET'!$F$57,IF(BU44&gt;='GREEN SHEET'!$E$58,'GREEN SHEET'!$F$58,IF(BU44&gt;='GREEN SHEET'!$E$59,'GREEN SHEET'!$F$59,IF(BU44&gt;='GREEN SHEET'!$E$60,'GREEN SHEET'!$F$60,"")))))</f>
        <v/>
      </c>
      <c r="CI44" s="128"/>
    </row>
    <row r="45" spans="1:87" ht="16.8" x14ac:dyDescent="0.3">
      <c r="A45" s="36"/>
      <c r="B45" s="249">
        <f>IF(DATA!B43="","",DATA!B43)</f>
        <v>39</v>
      </c>
      <c r="C45" s="249" t="str">
        <f>IF(DATA!C43="","",DATA!C43)</f>
        <v/>
      </c>
      <c r="D45" s="249" t="str">
        <f>IF(DATA!D43="","",DATA!D43)</f>
        <v/>
      </c>
      <c r="E45" s="150" t="str">
        <f>IF(DATA!E43="","",DATA!E43)</f>
        <v/>
      </c>
      <c r="F45" s="150" t="str">
        <f>IF(DATA!F43="","",DATA!F43)</f>
        <v/>
      </c>
      <c r="G45" s="150" t="str">
        <f>IF(DATA!G43="","",DATA!G43)</f>
        <v/>
      </c>
      <c r="H45" s="157" t="str">
        <f>IF(DATA!H43="","",DATA!H43)</f>
        <v/>
      </c>
      <c r="I45" s="249" t="str">
        <f>IF(DATA!I43="","",DATA!I43)</f>
        <v/>
      </c>
      <c r="J45" s="249" t="str">
        <f>IF(DATA!J43="","",DATA!J43)</f>
        <v/>
      </c>
      <c r="K45" s="150" t="str">
        <f>IF(DATA!K43="","",DATA!K43)</f>
        <v/>
      </c>
      <c r="L45" s="142" t="str">
        <f>IF(ENGLISH!E46="","",ENGLISH!E46)</f>
        <v/>
      </c>
      <c r="M45" s="143" t="str">
        <f t="shared" si="3"/>
        <v/>
      </c>
      <c r="N45" s="142" t="str">
        <f>IF(ENGLISH!F46="","",ENGLISH!F46)</f>
        <v/>
      </c>
      <c r="O45" s="143" t="str">
        <f t="shared" si="4"/>
        <v/>
      </c>
      <c r="P45" s="142" t="str">
        <f>IF(ENGLISH!G46="","",ENGLISH!G46)</f>
        <v/>
      </c>
      <c r="Q45" s="142" t="str">
        <f>IF(ENGLISH!H46="","",ENGLISH!H46)</f>
        <v/>
      </c>
      <c r="R45" s="143" t="str">
        <f t="shared" si="5"/>
        <v/>
      </c>
      <c r="S45" s="143" t="str">
        <f t="shared" si="6"/>
        <v/>
      </c>
      <c r="T45" s="142" t="str">
        <f>IF(ENGLISH!I46="","",ENGLISH!I46)</f>
        <v/>
      </c>
      <c r="U45" s="143" t="str">
        <f t="shared" si="7"/>
        <v/>
      </c>
      <c r="V45" s="142" t="str">
        <f>IF(ENGLISH!J46="","",ENGLISH!J46)</f>
        <v/>
      </c>
      <c r="W45" s="143" t="str">
        <f t="shared" si="8"/>
        <v/>
      </c>
      <c r="X45" s="142" t="str">
        <f>IF(ENGLISH!K46="","",ENGLISH!K46)</f>
        <v/>
      </c>
      <c r="Y45" s="142" t="str">
        <f>IF(ENGLISH!L46="","",ENGLISH!L46)</f>
        <v/>
      </c>
      <c r="Z45" s="143" t="str">
        <f t="shared" si="9"/>
        <v/>
      </c>
      <c r="AA45" s="143" t="str">
        <f t="shared" si="10"/>
        <v/>
      </c>
      <c r="AB45" s="144" t="str">
        <f t="shared" si="11"/>
        <v/>
      </c>
      <c r="AC45" s="143" t="str">
        <f t="shared" si="12"/>
        <v/>
      </c>
      <c r="AD45" s="152" t="str">
        <f>IF(HINDI!E46="","",HINDI!E46)</f>
        <v/>
      </c>
      <c r="AE45" s="153" t="str">
        <f t="shared" si="13"/>
        <v/>
      </c>
      <c r="AF45" s="152" t="str">
        <f>IF(HINDI!F46="","",HINDI!F46)</f>
        <v/>
      </c>
      <c r="AG45" s="153" t="str">
        <f t="shared" si="14"/>
        <v/>
      </c>
      <c r="AH45" s="152" t="str">
        <f>IF(HINDI!G46="","",HINDI!G46)</f>
        <v/>
      </c>
      <c r="AI45" s="152" t="str">
        <f>IF(HINDI!H46="","",HINDI!H46)</f>
        <v/>
      </c>
      <c r="AJ45" s="153" t="str">
        <f t="shared" si="15"/>
        <v/>
      </c>
      <c r="AK45" s="153" t="str">
        <f t="shared" si="16"/>
        <v/>
      </c>
      <c r="AL45" s="152" t="str">
        <f>IF(HINDI!I46="","",HINDI!I46)</f>
        <v/>
      </c>
      <c r="AM45" s="153" t="str">
        <f t="shared" si="17"/>
        <v/>
      </c>
      <c r="AN45" s="152" t="str">
        <f>IF(HINDI!J46="","",HINDI!J46)</f>
        <v/>
      </c>
      <c r="AO45" s="153" t="str">
        <f t="shared" si="18"/>
        <v/>
      </c>
      <c r="AP45" s="152" t="str">
        <f>IF(HINDI!K46="","",HINDI!K46)</f>
        <v/>
      </c>
      <c r="AQ45" s="152" t="str">
        <f>IF(HINDI!L46="","",HINDI!L46)</f>
        <v/>
      </c>
      <c r="AR45" s="153" t="str">
        <f t="shared" si="19"/>
        <v/>
      </c>
      <c r="AS45" s="153" t="str">
        <f t="shared" si="20"/>
        <v/>
      </c>
      <c r="AT45" s="154" t="str">
        <f t="shared" si="21"/>
        <v/>
      </c>
      <c r="AU45" s="153" t="str">
        <f t="shared" si="22"/>
        <v/>
      </c>
      <c r="AV45" s="155" t="str">
        <f>IF(MATHS!E46="","",MATHS!E46)</f>
        <v/>
      </c>
      <c r="AW45" s="154" t="str">
        <f t="shared" si="23"/>
        <v/>
      </c>
      <c r="AX45" s="155" t="str">
        <f>IF(MATHS!F46="","",MATHS!F46)</f>
        <v/>
      </c>
      <c r="AY45" s="154" t="str">
        <f t="shared" si="24"/>
        <v/>
      </c>
      <c r="AZ45" s="155" t="str">
        <f>IF(MATHS!G46="","",MATHS!G46)</f>
        <v/>
      </c>
      <c r="BA45" s="155" t="str">
        <f>IF(MATHS!H46="","",MATHS!H46)</f>
        <v/>
      </c>
      <c r="BB45" s="154" t="str">
        <f t="shared" si="25"/>
        <v/>
      </c>
      <c r="BC45" s="154" t="str">
        <f t="shared" si="26"/>
        <v/>
      </c>
      <c r="BD45" s="155" t="str">
        <f>IF(MATHS!I46="","",MATHS!I46)</f>
        <v/>
      </c>
      <c r="BE45" s="154" t="str">
        <f t="shared" si="27"/>
        <v/>
      </c>
      <c r="BF45" s="155" t="str">
        <f>IF(MATHS!J46="","",MATHS!J46)</f>
        <v/>
      </c>
      <c r="BG45" s="154" t="str">
        <f t="shared" si="28"/>
        <v/>
      </c>
      <c r="BH45" s="155" t="str">
        <f>IF(MATHS!K46="","",MATHS!K46)</f>
        <v/>
      </c>
      <c r="BI45" s="155" t="str">
        <f>IF(MATHS!L46="","",MATHS!L46)</f>
        <v/>
      </c>
      <c r="BJ45" s="154" t="str">
        <f t="shared" si="29"/>
        <v/>
      </c>
      <c r="BK45" s="154" t="str">
        <f t="shared" si="30"/>
        <v/>
      </c>
      <c r="BL45" s="154" t="str">
        <f t="shared" si="2"/>
        <v/>
      </c>
      <c r="BM45" s="154" t="str">
        <f t="shared" si="31"/>
        <v/>
      </c>
      <c r="BN45" s="146" t="str">
        <f t="shared" si="32"/>
        <v/>
      </c>
      <c r="BO45" s="146" t="str">
        <f t="shared" si="33"/>
        <v/>
      </c>
      <c r="BP45" s="146" t="str">
        <f t="shared" si="44"/>
        <v/>
      </c>
      <c r="BQ45" s="146" t="str">
        <f t="shared" si="45"/>
        <v/>
      </c>
      <c r="BR45" s="146" t="str">
        <f t="shared" si="46"/>
        <v/>
      </c>
      <c r="BS45" s="146" t="str">
        <f t="shared" si="47"/>
        <v/>
      </c>
      <c r="BT45" s="146" t="str">
        <f t="shared" si="36"/>
        <v/>
      </c>
      <c r="BU45" s="166" t="str">
        <f t="shared" si="48"/>
        <v/>
      </c>
      <c r="BV45" s="149" t="str">
        <f t="shared" si="49"/>
        <v/>
      </c>
      <c r="BW45" s="164" t="str">
        <f t="shared" si="37"/>
        <v/>
      </c>
      <c r="BX45" s="164" t="str">
        <f>IF(BV45="","",IF(OR(BQ45="E",BS45="E"),"",IF(DASHBOARD!$B$8=1,"II",IF(DASHBOARD!$B$8=2,"III",""))))</f>
        <v/>
      </c>
      <c r="BY45" s="70" t="str">
        <f t="shared" si="50"/>
        <v/>
      </c>
      <c r="BZ45" s="70" t="str">
        <f t="shared" si="51"/>
        <v/>
      </c>
      <c r="CA45" s="138" t="str">
        <f t="shared" si="38"/>
        <v/>
      </c>
      <c r="CB45" s="138" t="str">
        <f t="shared" si="39"/>
        <v/>
      </c>
      <c r="CC45" s="138" t="str">
        <f t="shared" si="40"/>
        <v/>
      </c>
      <c r="CD45" s="138" t="str">
        <f t="shared" si="41"/>
        <v/>
      </c>
      <c r="CE45" s="138" t="str">
        <f t="shared" si="42"/>
        <v/>
      </c>
      <c r="CF45" s="138" t="str">
        <f t="shared" si="43"/>
        <v/>
      </c>
      <c r="CG45" s="150"/>
      <c r="CH45" s="138" t="str">
        <f>IF(BU45="","",IF(BU45&gt;='GREEN SHEET'!$E$57,'GREEN SHEET'!$F$57,IF(BU45&gt;='GREEN SHEET'!$E$58,'GREEN SHEET'!$F$58,IF(BU45&gt;='GREEN SHEET'!$E$59,'GREEN SHEET'!$F$59,IF(BU45&gt;='GREEN SHEET'!$E$60,'GREEN SHEET'!$F$60,"")))))</f>
        <v/>
      </c>
      <c r="CI45" s="128"/>
    </row>
    <row r="46" spans="1:87" ht="16.8" x14ac:dyDescent="0.3">
      <c r="A46" s="36"/>
      <c r="B46" s="249">
        <f>IF(DATA!B44="","",DATA!B44)</f>
        <v>40</v>
      </c>
      <c r="C46" s="249" t="str">
        <f>IF(DATA!C44="","",DATA!C44)</f>
        <v/>
      </c>
      <c r="D46" s="249" t="str">
        <f>IF(DATA!D44="","",DATA!D44)</f>
        <v/>
      </c>
      <c r="E46" s="150" t="str">
        <f>IF(DATA!E44="","",DATA!E44)</f>
        <v/>
      </c>
      <c r="F46" s="150" t="str">
        <f>IF(DATA!F44="","",DATA!F44)</f>
        <v/>
      </c>
      <c r="G46" s="150" t="str">
        <f>IF(DATA!G44="","",DATA!G44)</f>
        <v/>
      </c>
      <c r="H46" s="157" t="str">
        <f>IF(DATA!H44="","",DATA!H44)</f>
        <v/>
      </c>
      <c r="I46" s="249" t="str">
        <f>IF(DATA!I44="","",DATA!I44)</f>
        <v/>
      </c>
      <c r="J46" s="249" t="str">
        <f>IF(DATA!J44="","",DATA!J44)</f>
        <v/>
      </c>
      <c r="K46" s="150" t="str">
        <f>IF(DATA!K44="","",DATA!K44)</f>
        <v/>
      </c>
      <c r="L46" s="142" t="str">
        <f>IF(ENGLISH!E47="","",ENGLISH!E47)</f>
        <v/>
      </c>
      <c r="M46" s="143" t="str">
        <f t="shared" si="3"/>
        <v/>
      </c>
      <c r="N46" s="142" t="str">
        <f>IF(ENGLISH!F47="","",ENGLISH!F47)</f>
        <v/>
      </c>
      <c r="O46" s="143" t="str">
        <f t="shared" si="4"/>
        <v/>
      </c>
      <c r="P46" s="142" t="str">
        <f>IF(ENGLISH!G47="","",ENGLISH!G47)</f>
        <v/>
      </c>
      <c r="Q46" s="142" t="str">
        <f>IF(ENGLISH!H47="","",ENGLISH!H47)</f>
        <v/>
      </c>
      <c r="R46" s="143" t="str">
        <f t="shared" si="5"/>
        <v/>
      </c>
      <c r="S46" s="143" t="str">
        <f t="shared" si="6"/>
        <v/>
      </c>
      <c r="T46" s="142" t="str">
        <f>IF(ENGLISH!I47="","",ENGLISH!I47)</f>
        <v/>
      </c>
      <c r="U46" s="143" t="str">
        <f t="shared" si="7"/>
        <v/>
      </c>
      <c r="V46" s="142" t="str">
        <f>IF(ENGLISH!J47="","",ENGLISH!J47)</f>
        <v/>
      </c>
      <c r="W46" s="143" t="str">
        <f t="shared" si="8"/>
        <v/>
      </c>
      <c r="X46" s="142" t="str">
        <f>IF(ENGLISH!K47="","",ENGLISH!K47)</f>
        <v/>
      </c>
      <c r="Y46" s="142" t="str">
        <f>IF(ENGLISH!L47="","",ENGLISH!L47)</f>
        <v/>
      </c>
      <c r="Z46" s="143" t="str">
        <f t="shared" si="9"/>
        <v/>
      </c>
      <c r="AA46" s="143" t="str">
        <f t="shared" si="10"/>
        <v/>
      </c>
      <c r="AB46" s="144" t="str">
        <f t="shared" si="11"/>
        <v/>
      </c>
      <c r="AC46" s="143" t="str">
        <f t="shared" si="12"/>
        <v/>
      </c>
      <c r="AD46" s="152" t="str">
        <f>IF(HINDI!E47="","",HINDI!E47)</f>
        <v/>
      </c>
      <c r="AE46" s="153" t="str">
        <f t="shared" si="13"/>
        <v/>
      </c>
      <c r="AF46" s="152" t="str">
        <f>IF(HINDI!F47="","",HINDI!F47)</f>
        <v/>
      </c>
      <c r="AG46" s="153" t="str">
        <f t="shared" si="14"/>
        <v/>
      </c>
      <c r="AH46" s="152" t="str">
        <f>IF(HINDI!G47="","",HINDI!G47)</f>
        <v/>
      </c>
      <c r="AI46" s="152" t="str">
        <f>IF(HINDI!H47="","",HINDI!H47)</f>
        <v/>
      </c>
      <c r="AJ46" s="153" t="str">
        <f t="shared" si="15"/>
        <v/>
      </c>
      <c r="AK46" s="153" t="str">
        <f t="shared" si="16"/>
        <v/>
      </c>
      <c r="AL46" s="152" t="str">
        <f>IF(HINDI!I47="","",HINDI!I47)</f>
        <v/>
      </c>
      <c r="AM46" s="153" t="str">
        <f t="shared" si="17"/>
        <v/>
      </c>
      <c r="AN46" s="152" t="str">
        <f>IF(HINDI!J47="","",HINDI!J47)</f>
        <v/>
      </c>
      <c r="AO46" s="153" t="str">
        <f t="shared" si="18"/>
        <v/>
      </c>
      <c r="AP46" s="152" t="str">
        <f>IF(HINDI!K47="","",HINDI!K47)</f>
        <v/>
      </c>
      <c r="AQ46" s="152" t="str">
        <f>IF(HINDI!L47="","",HINDI!L47)</f>
        <v/>
      </c>
      <c r="AR46" s="153" t="str">
        <f t="shared" si="19"/>
        <v/>
      </c>
      <c r="AS46" s="153" t="str">
        <f t="shared" si="20"/>
        <v/>
      </c>
      <c r="AT46" s="154" t="str">
        <f t="shared" si="21"/>
        <v/>
      </c>
      <c r="AU46" s="153" t="str">
        <f t="shared" si="22"/>
        <v/>
      </c>
      <c r="AV46" s="155" t="str">
        <f>IF(MATHS!E47="","",MATHS!E47)</f>
        <v/>
      </c>
      <c r="AW46" s="154" t="str">
        <f t="shared" si="23"/>
        <v/>
      </c>
      <c r="AX46" s="155" t="str">
        <f>IF(MATHS!F47="","",MATHS!F47)</f>
        <v/>
      </c>
      <c r="AY46" s="154" t="str">
        <f t="shared" si="24"/>
        <v/>
      </c>
      <c r="AZ46" s="155" t="str">
        <f>IF(MATHS!G47="","",MATHS!G47)</f>
        <v/>
      </c>
      <c r="BA46" s="155" t="str">
        <f>IF(MATHS!H47="","",MATHS!H47)</f>
        <v/>
      </c>
      <c r="BB46" s="154" t="str">
        <f t="shared" si="25"/>
        <v/>
      </c>
      <c r="BC46" s="154" t="str">
        <f t="shared" si="26"/>
        <v/>
      </c>
      <c r="BD46" s="155" t="str">
        <f>IF(MATHS!I47="","",MATHS!I47)</f>
        <v/>
      </c>
      <c r="BE46" s="154" t="str">
        <f t="shared" si="27"/>
        <v/>
      </c>
      <c r="BF46" s="155" t="str">
        <f>IF(MATHS!J47="","",MATHS!J47)</f>
        <v/>
      </c>
      <c r="BG46" s="154" t="str">
        <f t="shared" si="28"/>
        <v/>
      </c>
      <c r="BH46" s="155" t="str">
        <f>IF(MATHS!K47="","",MATHS!K47)</f>
        <v/>
      </c>
      <c r="BI46" s="155" t="str">
        <f>IF(MATHS!L47="","",MATHS!L47)</f>
        <v/>
      </c>
      <c r="BJ46" s="154" t="str">
        <f t="shared" si="29"/>
        <v/>
      </c>
      <c r="BK46" s="154" t="str">
        <f t="shared" si="30"/>
        <v/>
      </c>
      <c r="BL46" s="154" t="str">
        <f t="shared" si="2"/>
        <v/>
      </c>
      <c r="BM46" s="154" t="str">
        <f t="shared" si="31"/>
        <v/>
      </c>
      <c r="BN46" s="146" t="str">
        <f t="shared" si="32"/>
        <v/>
      </c>
      <c r="BO46" s="146" t="str">
        <f t="shared" si="33"/>
        <v/>
      </c>
      <c r="BP46" s="146" t="str">
        <f t="shared" si="44"/>
        <v/>
      </c>
      <c r="BQ46" s="146" t="str">
        <f t="shared" si="45"/>
        <v/>
      </c>
      <c r="BR46" s="146" t="str">
        <f t="shared" si="46"/>
        <v/>
      </c>
      <c r="BS46" s="146" t="str">
        <f t="shared" si="47"/>
        <v/>
      </c>
      <c r="BT46" s="146" t="str">
        <f t="shared" si="36"/>
        <v/>
      </c>
      <c r="BU46" s="166" t="str">
        <f t="shared" si="48"/>
        <v/>
      </c>
      <c r="BV46" s="149" t="str">
        <f t="shared" si="49"/>
        <v/>
      </c>
      <c r="BW46" s="164" t="str">
        <f t="shared" si="37"/>
        <v/>
      </c>
      <c r="BX46" s="164" t="str">
        <f>IF(BV46="","",IF(OR(BQ46="E",BS46="E"),"",IF(DASHBOARD!$B$8=1,"II",IF(DASHBOARD!$B$8=2,"III",""))))</f>
        <v/>
      </c>
      <c r="BY46" s="70" t="str">
        <f t="shared" si="50"/>
        <v/>
      </c>
      <c r="BZ46" s="70" t="str">
        <f t="shared" si="51"/>
        <v/>
      </c>
      <c r="CA46" s="138" t="str">
        <f t="shared" si="38"/>
        <v/>
      </c>
      <c r="CB46" s="138" t="str">
        <f t="shared" si="39"/>
        <v/>
      </c>
      <c r="CC46" s="138" t="str">
        <f t="shared" si="40"/>
        <v/>
      </c>
      <c r="CD46" s="138" t="str">
        <f t="shared" si="41"/>
        <v/>
      </c>
      <c r="CE46" s="138" t="str">
        <f t="shared" si="42"/>
        <v/>
      </c>
      <c r="CF46" s="138" t="str">
        <f t="shared" si="43"/>
        <v/>
      </c>
      <c r="CG46" s="150"/>
      <c r="CH46" s="138" t="str">
        <f>IF(BU46="","",IF(BU46&gt;='GREEN SHEET'!$E$57,'GREEN SHEET'!$F$57,IF(BU46&gt;='GREEN SHEET'!$E$58,'GREEN SHEET'!$F$58,IF(BU46&gt;='GREEN SHEET'!$E$59,'GREEN SHEET'!$F$59,IF(BU46&gt;='GREEN SHEET'!$E$60,'GREEN SHEET'!$F$60,"")))))</f>
        <v/>
      </c>
      <c r="CI46" s="128"/>
    </row>
    <row r="47" spans="1:87" ht="16.8" x14ac:dyDescent="0.3">
      <c r="A47" s="36"/>
      <c r="B47" s="249">
        <f>IF(DATA!B45="","",DATA!B45)</f>
        <v>41</v>
      </c>
      <c r="C47" s="249" t="str">
        <f>IF(DATA!C45="","",DATA!C45)</f>
        <v/>
      </c>
      <c r="D47" s="249" t="str">
        <f>IF(DATA!D45="","",DATA!D45)</f>
        <v/>
      </c>
      <c r="E47" s="150" t="str">
        <f>IF(DATA!E45="","",DATA!E45)</f>
        <v/>
      </c>
      <c r="F47" s="150" t="str">
        <f>IF(DATA!F45="","",DATA!F45)</f>
        <v/>
      </c>
      <c r="G47" s="150" t="str">
        <f>IF(DATA!G45="","",DATA!G45)</f>
        <v/>
      </c>
      <c r="H47" s="157" t="str">
        <f>IF(DATA!H45="","",DATA!H45)</f>
        <v/>
      </c>
      <c r="I47" s="249" t="str">
        <f>IF(DATA!I45="","",DATA!I45)</f>
        <v/>
      </c>
      <c r="J47" s="249" t="str">
        <f>IF(DATA!J45="","",DATA!J45)</f>
        <v/>
      </c>
      <c r="K47" s="150" t="str">
        <f>IF(DATA!K45="","",DATA!K45)</f>
        <v/>
      </c>
      <c r="L47" s="142" t="str">
        <f>IF(ENGLISH!E48="","",ENGLISH!E48)</f>
        <v/>
      </c>
      <c r="M47" s="143" t="str">
        <f t="shared" si="3"/>
        <v/>
      </c>
      <c r="N47" s="142" t="str">
        <f>IF(ENGLISH!F48="","",ENGLISH!F48)</f>
        <v/>
      </c>
      <c r="O47" s="143" t="str">
        <f t="shared" si="4"/>
        <v/>
      </c>
      <c r="P47" s="142" t="str">
        <f>IF(ENGLISH!G48="","",ENGLISH!G48)</f>
        <v/>
      </c>
      <c r="Q47" s="142" t="str">
        <f>IF(ENGLISH!H48="","",ENGLISH!H48)</f>
        <v/>
      </c>
      <c r="R47" s="143" t="str">
        <f t="shared" si="5"/>
        <v/>
      </c>
      <c r="S47" s="143" t="str">
        <f t="shared" si="6"/>
        <v/>
      </c>
      <c r="T47" s="142" t="str">
        <f>IF(ENGLISH!I48="","",ENGLISH!I48)</f>
        <v/>
      </c>
      <c r="U47" s="143" t="str">
        <f t="shared" si="7"/>
        <v/>
      </c>
      <c r="V47" s="142" t="str">
        <f>IF(ENGLISH!J48="","",ENGLISH!J48)</f>
        <v/>
      </c>
      <c r="W47" s="143" t="str">
        <f t="shared" si="8"/>
        <v/>
      </c>
      <c r="X47" s="142" t="str">
        <f>IF(ENGLISH!K48="","",ENGLISH!K48)</f>
        <v/>
      </c>
      <c r="Y47" s="142" t="str">
        <f>IF(ENGLISH!L48="","",ENGLISH!L48)</f>
        <v/>
      </c>
      <c r="Z47" s="143" t="str">
        <f t="shared" si="9"/>
        <v/>
      </c>
      <c r="AA47" s="143" t="str">
        <f t="shared" si="10"/>
        <v/>
      </c>
      <c r="AB47" s="144" t="str">
        <f t="shared" si="11"/>
        <v/>
      </c>
      <c r="AC47" s="143" t="str">
        <f t="shared" si="12"/>
        <v/>
      </c>
      <c r="AD47" s="152" t="str">
        <f>IF(HINDI!E48="","",HINDI!E48)</f>
        <v/>
      </c>
      <c r="AE47" s="153" t="str">
        <f t="shared" si="13"/>
        <v/>
      </c>
      <c r="AF47" s="152" t="str">
        <f>IF(HINDI!F48="","",HINDI!F48)</f>
        <v/>
      </c>
      <c r="AG47" s="153" t="str">
        <f t="shared" si="14"/>
        <v/>
      </c>
      <c r="AH47" s="152" t="str">
        <f>IF(HINDI!G48="","",HINDI!G48)</f>
        <v/>
      </c>
      <c r="AI47" s="152" t="str">
        <f>IF(HINDI!H48="","",HINDI!H48)</f>
        <v/>
      </c>
      <c r="AJ47" s="153" t="str">
        <f t="shared" si="15"/>
        <v/>
      </c>
      <c r="AK47" s="153" t="str">
        <f t="shared" si="16"/>
        <v/>
      </c>
      <c r="AL47" s="152" t="str">
        <f>IF(HINDI!I48="","",HINDI!I48)</f>
        <v/>
      </c>
      <c r="AM47" s="153" t="str">
        <f t="shared" si="17"/>
        <v/>
      </c>
      <c r="AN47" s="152" t="str">
        <f>IF(HINDI!J48="","",HINDI!J48)</f>
        <v/>
      </c>
      <c r="AO47" s="153" t="str">
        <f t="shared" si="18"/>
        <v/>
      </c>
      <c r="AP47" s="152" t="str">
        <f>IF(HINDI!K48="","",HINDI!K48)</f>
        <v/>
      </c>
      <c r="AQ47" s="152" t="str">
        <f>IF(HINDI!L48="","",HINDI!L48)</f>
        <v/>
      </c>
      <c r="AR47" s="153" t="str">
        <f t="shared" si="19"/>
        <v/>
      </c>
      <c r="AS47" s="153" t="str">
        <f t="shared" si="20"/>
        <v/>
      </c>
      <c r="AT47" s="154" t="str">
        <f t="shared" si="21"/>
        <v/>
      </c>
      <c r="AU47" s="153" t="str">
        <f t="shared" si="22"/>
        <v/>
      </c>
      <c r="AV47" s="155" t="str">
        <f>IF(MATHS!E48="","",MATHS!E48)</f>
        <v/>
      </c>
      <c r="AW47" s="154" t="str">
        <f t="shared" si="23"/>
        <v/>
      </c>
      <c r="AX47" s="155" t="str">
        <f>IF(MATHS!F48="","",MATHS!F48)</f>
        <v/>
      </c>
      <c r="AY47" s="154" t="str">
        <f t="shared" si="24"/>
        <v/>
      </c>
      <c r="AZ47" s="155" t="str">
        <f>IF(MATHS!G48="","",MATHS!G48)</f>
        <v/>
      </c>
      <c r="BA47" s="155" t="str">
        <f>IF(MATHS!H48="","",MATHS!H48)</f>
        <v/>
      </c>
      <c r="BB47" s="154" t="str">
        <f t="shared" si="25"/>
        <v/>
      </c>
      <c r="BC47" s="154" t="str">
        <f t="shared" si="26"/>
        <v/>
      </c>
      <c r="BD47" s="155" t="str">
        <f>IF(MATHS!I48="","",MATHS!I48)</f>
        <v/>
      </c>
      <c r="BE47" s="154" t="str">
        <f t="shared" si="27"/>
        <v/>
      </c>
      <c r="BF47" s="155" t="str">
        <f>IF(MATHS!J48="","",MATHS!J48)</f>
        <v/>
      </c>
      <c r="BG47" s="154" t="str">
        <f t="shared" si="28"/>
        <v/>
      </c>
      <c r="BH47" s="155" t="str">
        <f>IF(MATHS!K48="","",MATHS!K48)</f>
        <v/>
      </c>
      <c r="BI47" s="155" t="str">
        <f>IF(MATHS!L48="","",MATHS!L48)</f>
        <v/>
      </c>
      <c r="BJ47" s="154" t="str">
        <f t="shared" si="29"/>
        <v/>
      </c>
      <c r="BK47" s="154" t="str">
        <f t="shared" si="30"/>
        <v/>
      </c>
      <c r="BL47" s="154" t="str">
        <f t="shared" si="2"/>
        <v/>
      </c>
      <c r="BM47" s="154" t="str">
        <f t="shared" si="31"/>
        <v/>
      </c>
      <c r="BN47" s="146" t="str">
        <f t="shared" si="32"/>
        <v/>
      </c>
      <c r="BO47" s="146" t="str">
        <f t="shared" si="33"/>
        <v/>
      </c>
      <c r="BP47" s="146" t="str">
        <f t="shared" si="44"/>
        <v/>
      </c>
      <c r="BQ47" s="146" t="str">
        <f t="shared" si="45"/>
        <v/>
      </c>
      <c r="BR47" s="146" t="str">
        <f t="shared" si="46"/>
        <v/>
      </c>
      <c r="BS47" s="146" t="str">
        <f t="shared" si="47"/>
        <v/>
      </c>
      <c r="BT47" s="146" t="str">
        <f t="shared" si="36"/>
        <v/>
      </c>
      <c r="BU47" s="166" t="str">
        <f t="shared" si="48"/>
        <v/>
      </c>
      <c r="BV47" s="149" t="str">
        <f t="shared" si="49"/>
        <v/>
      </c>
      <c r="BW47" s="164" t="str">
        <f t="shared" si="37"/>
        <v/>
      </c>
      <c r="BX47" s="164" t="str">
        <f>IF(BV47="","",IF(OR(BQ47="E",BS47="E"),"",IF(DASHBOARD!$B$8=1,"II",IF(DASHBOARD!$B$8=2,"III",""))))</f>
        <v/>
      </c>
      <c r="BY47" s="70" t="str">
        <f t="shared" si="50"/>
        <v/>
      </c>
      <c r="BZ47" s="70" t="str">
        <f t="shared" si="51"/>
        <v/>
      </c>
      <c r="CA47" s="138" t="str">
        <f t="shared" si="38"/>
        <v/>
      </c>
      <c r="CB47" s="138" t="str">
        <f t="shared" si="39"/>
        <v/>
      </c>
      <c r="CC47" s="138" t="str">
        <f t="shared" si="40"/>
        <v/>
      </c>
      <c r="CD47" s="138" t="str">
        <f t="shared" si="41"/>
        <v/>
      </c>
      <c r="CE47" s="138" t="str">
        <f t="shared" si="42"/>
        <v/>
      </c>
      <c r="CF47" s="138" t="str">
        <f t="shared" si="43"/>
        <v/>
      </c>
      <c r="CG47" s="150"/>
      <c r="CH47" s="138" t="str">
        <f>IF(BU47="","",IF(BU47&gt;='GREEN SHEET'!$E$57,'GREEN SHEET'!$F$57,IF(BU47&gt;='GREEN SHEET'!$E$58,'GREEN SHEET'!$F$58,IF(BU47&gt;='GREEN SHEET'!$E$59,'GREEN SHEET'!$F$59,IF(BU47&gt;='GREEN SHEET'!$E$60,'GREEN SHEET'!$F$60,"")))))</f>
        <v/>
      </c>
      <c r="CI47" s="128"/>
    </row>
    <row r="48" spans="1:87" ht="16.8" x14ac:dyDescent="0.3">
      <c r="A48" s="36"/>
      <c r="B48" s="249">
        <f>IF(DATA!B46="","",DATA!B46)</f>
        <v>42</v>
      </c>
      <c r="C48" s="249" t="str">
        <f>IF(DATA!C46="","",DATA!C46)</f>
        <v/>
      </c>
      <c r="D48" s="249" t="str">
        <f>IF(DATA!D46="","",DATA!D46)</f>
        <v/>
      </c>
      <c r="E48" s="150" t="str">
        <f>IF(DATA!E46="","",DATA!E46)</f>
        <v/>
      </c>
      <c r="F48" s="150" t="str">
        <f>IF(DATA!F46="","",DATA!F46)</f>
        <v/>
      </c>
      <c r="G48" s="150" t="str">
        <f>IF(DATA!G46="","",DATA!G46)</f>
        <v/>
      </c>
      <c r="H48" s="157" t="str">
        <f>IF(DATA!H46="","",DATA!H46)</f>
        <v/>
      </c>
      <c r="I48" s="249" t="str">
        <f>IF(DATA!I46="","",DATA!I46)</f>
        <v/>
      </c>
      <c r="J48" s="249" t="str">
        <f>IF(DATA!J46="","",DATA!J46)</f>
        <v/>
      </c>
      <c r="K48" s="150" t="str">
        <f>IF(DATA!K46="","",DATA!K46)</f>
        <v/>
      </c>
      <c r="L48" s="142" t="str">
        <f>IF(ENGLISH!E49="","",ENGLISH!E49)</f>
        <v/>
      </c>
      <c r="M48" s="143" t="str">
        <f t="shared" si="3"/>
        <v/>
      </c>
      <c r="N48" s="142" t="str">
        <f>IF(ENGLISH!F49="","",ENGLISH!F49)</f>
        <v/>
      </c>
      <c r="O48" s="143" t="str">
        <f t="shared" si="4"/>
        <v/>
      </c>
      <c r="P48" s="142" t="str">
        <f>IF(ENGLISH!G49="","",ENGLISH!G49)</f>
        <v/>
      </c>
      <c r="Q48" s="142" t="str">
        <f>IF(ENGLISH!H49="","",ENGLISH!H49)</f>
        <v/>
      </c>
      <c r="R48" s="143" t="str">
        <f t="shared" si="5"/>
        <v/>
      </c>
      <c r="S48" s="143" t="str">
        <f t="shared" si="6"/>
        <v/>
      </c>
      <c r="T48" s="142" t="str">
        <f>IF(ENGLISH!I49="","",ENGLISH!I49)</f>
        <v/>
      </c>
      <c r="U48" s="143" t="str">
        <f t="shared" si="7"/>
        <v/>
      </c>
      <c r="V48" s="142" t="str">
        <f>IF(ENGLISH!J49="","",ENGLISH!J49)</f>
        <v/>
      </c>
      <c r="W48" s="143" t="str">
        <f t="shared" si="8"/>
        <v/>
      </c>
      <c r="X48" s="142" t="str">
        <f>IF(ENGLISH!K49="","",ENGLISH!K49)</f>
        <v/>
      </c>
      <c r="Y48" s="142" t="str">
        <f>IF(ENGLISH!L49="","",ENGLISH!L49)</f>
        <v/>
      </c>
      <c r="Z48" s="143" t="str">
        <f t="shared" si="9"/>
        <v/>
      </c>
      <c r="AA48" s="143" t="str">
        <f t="shared" si="10"/>
        <v/>
      </c>
      <c r="AB48" s="144" t="str">
        <f t="shared" si="11"/>
        <v/>
      </c>
      <c r="AC48" s="143" t="str">
        <f t="shared" si="12"/>
        <v/>
      </c>
      <c r="AD48" s="152" t="str">
        <f>IF(HINDI!E49="","",HINDI!E49)</f>
        <v/>
      </c>
      <c r="AE48" s="153" t="str">
        <f t="shared" si="13"/>
        <v/>
      </c>
      <c r="AF48" s="152" t="str">
        <f>IF(HINDI!F49="","",HINDI!F49)</f>
        <v/>
      </c>
      <c r="AG48" s="153" t="str">
        <f t="shared" si="14"/>
        <v/>
      </c>
      <c r="AH48" s="152" t="str">
        <f>IF(HINDI!G49="","",HINDI!G49)</f>
        <v/>
      </c>
      <c r="AI48" s="152" t="str">
        <f>IF(HINDI!H49="","",HINDI!H49)</f>
        <v/>
      </c>
      <c r="AJ48" s="153" t="str">
        <f t="shared" si="15"/>
        <v/>
      </c>
      <c r="AK48" s="153" t="str">
        <f t="shared" si="16"/>
        <v/>
      </c>
      <c r="AL48" s="152" t="str">
        <f>IF(HINDI!I49="","",HINDI!I49)</f>
        <v/>
      </c>
      <c r="AM48" s="153" t="str">
        <f t="shared" si="17"/>
        <v/>
      </c>
      <c r="AN48" s="152" t="str">
        <f>IF(HINDI!J49="","",HINDI!J49)</f>
        <v/>
      </c>
      <c r="AO48" s="153" t="str">
        <f t="shared" si="18"/>
        <v/>
      </c>
      <c r="AP48" s="152" t="str">
        <f>IF(HINDI!K49="","",HINDI!K49)</f>
        <v/>
      </c>
      <c r="AQ48" s="152" t="str">
        <f>IF(HINDI!L49="","",HINDI!L49)</f>
        <v/>
      </c>
      <c r="AR48" s="153" t="str">
        <f t="shared" si="19"/>
        <v/>
      </c>
      <c r="AS48" s="153" t="str">
        <f t="shared" si="20"/>
        <v/>
      </c>
      <c r="AT48" s="154" t="str">
        <f t="shared" si="21"/>
        <v/>
      </c>
      <c r="AU48" s="153" t="str">
        <f t="shared" si="22"/>
        <v/>
      </c>
      <c r="AV48" s="155" t="str">
        <f>IF(MATHS!E49="","",MATHS!E49)</f>
        <v/>
      </c>
      <c r="AW48" s="154" t="str">
        <f t="shared" si="23"/>
        <v/>
      </c>
      <c r="AX48" s="155" t="str">
        <f>IF(MATHS!F49="","",MATHS!F49)</f>
        <v/>
      </c>
      <c r="AY48" s="154" t="str">
        <f t="shared" si="24"/>
        <v/>
      </c>
      <c r="AZ48" s="155" t="str">
        <f>IF(MATHS!G49="","",MATHS!G49)</f>
        <v/>
      </c>
      <c r="BA48" s="155" t="str">
        <f>IF(MATHS!H49="","",MATHS!H49)</f>
        <v/>
      </c>
      <c r="BB48" s="154" t="str">
        <f t="shared" si="25"/>
        <v/>
      </c>
      <c r="BC48" s="154" t="str">
        <f t="shared" si="26"/>
        <v/>
      </c>
      <c r="BD48" s="155" t="str">
        <f>IF(MATHS!I49="","",MATHS!I49)</f>
        <v/>
      </c>
      <c r="BE48" s="154" t="str">
        <f t="shared" si="27"/>
        <v/>
      </c>
      <c r="BF48" s="155" t="str">
        <f>IF(MATHS!J49="","",MATHS!J49)</f>
        <v/>
      </c>
      <c r="BG48" s="154" t="str">
        <f t="shared" si="28"/>
        <v/>
      </c>
      <c r="BH48" s="155" t="str">
        <f>IF(MATHS!K49="","",MATHS!K49)</f>
        <v/>
      </c>
      <c r="BI48" s="155" t="str">
        <f>IF(MATHS!L49="","",MATHS!L49)</f>
        <v/>
      </c>
      <c r="BJ48" s="154" t="str">
        <f t="shared" si="29"/>
        <v/>
      </c>
      <c r="BK48" s="154" t="str">
        <f t="shared" si="30"/>
        <v/>
      </c>
      <c r="BL48" s="154" t="str">
        <f t="shared" si="2"/>
        <v/>
      </c>
      <c r="BM48" s="154" t="str">
        <f t="shared" si="31"/>
        <v/>
      </c>
      <c r="BN48" s="146" t="str">
        <f t="shared" si="32"/>
        <v/>
      </c>
      <c r="BO48" s="146" t="str">
        <f t="shared" si="33"/>
        <v/>
      </c>
      <c r="BP48" s="146" t="str">
        <f t="shared" si="44"/>
        <v/>
      </c>
      <c r="BQ48" s="146" t="str">
        <f t="shared" si="45"/>
        <v/>
      </c>
      <c r="BR48" s="146" t="str">
        <f t="shared" si="46"/>
        <v/>
      </c>
      <c r="BS48" s="146" t="str">
        <f t="shared" si="47"/>
        <v/>
      </c>
      <c r="BT48" s="146" t="str">
        <f t="shared" si="36"/>
        <v/>
      </c>
      <c r="BU48" s="166" t="str">
        <f t="shared" si="48"/>
        <v/>
      </c>
      <c r="BV48" s="149" t="str">
        <f t="shared" si="49"/>
        <v/>
      </c>
      <c r="BW48" s="164" t="str">
        <f t="shared" si="37"/>
        <v/>
      </c>
      <c r="BX48" s="164" t="str">
        <f>IF(BV48="","",IF(OR(BQ48="E",BS48="E"),"",IF(DASHBOARD!$B$8=1,"II",IF(DASHBOARD!$B$8=2,"III",""))))</f>
        <v/>
      </c>
      <c r="BY48" s="70" t="str">
        <f t="shared" si="50"/>
        <v/>
      </c>
      <c r="BZ48" s="70" t="str">
        <f t="shared" si="51"/>
        <v/>
      </c>
      <c r="CA48" s="138" t="str">
        <f t="shared" si="38"/>
        <v/>
      </c>
      <c r="CB48" s="138" t="str">
        <f t="shared" si="39"/>
        <v/>
      </c>
      <c r="CC48" s="138" t="str">
        <f t="shared" si="40"/>
        <v/>
      </c>
      <c r="CD48" s="138" t="str">
        <f t="shared" si="41"/>
        <v/>
      </c>
      <c r="CE48" s="138" t="str">
        <f t="shared" si="42"/>
        <v/>
      </c>
      <c r="CF48" s="138" t="str">
        <f t="shared" si="43"/>
        <v/>
      </c>
      <c r="CG48" s="150"/>
      <c r="CH48" s="138" t="str">
        <f>IF(BU48="","",IF(BU48&gt;='GREEN SHEET'!$E$57,'GREEN SHEET'!$F$57,IF(BU48&gt;='GREEN SHEET'!$E$58,'GREEN SHEET'!$F$58,IF(BU48&gt;='GREEN SHEET'!$E$59,'GREEN SHEET'!$F$59,IF(BU48&gt;='GREEN SHEET'!$E$60,'GREEN SHEET'!$F$60,"")))))</f>
        <v/>
      </c>
      <c r="CI48" s="128"/>
    </row>
    <row r="49" spans="1:87" ht="16.8" x14ac:dyDescent="0.3">
      <c r="A49" s="36"/>
      <c r="B49" s="249">
        <f>IF(DATA!B47="","",DATA!B47)</f>
        <v>43</v>
      </c>
      <c r="C49" s="249" t="str">
        <f>IF(DATA!C47="","",DATA!C47)</f>
        <v/>
      </c>
      <c r="D49" s="249" t="str">
        <f>IF(DATA!D47="","",DATA!D47)</f>
        <v/>
      </c>
      <c r="E49" s="150" t="str">
        <f>IF(DATA!E47="","",DATA!E47)</f>
        <v/>
      </c>
      <c r="F49" s="150" t="str">
        <f>IF(DATA!F47="","",DATA!F47)</f>
        <v/>
      </c>
      <c r="G49" s="150" t="str">
        <f>IF(DATA!G47="","",DATA!G47)</f>
        <v/>
      </c>
      <c r="H49" s="157" t="str">
        <f>IF(DATA!H47="","",DATA!H47)</f>
        <v/>
      </c>
      <c r="I49" s="249" t="str">
        <f>IF(DATA!I47="","",DATA!I47)</f>
        <v/>
      </c>
      <c r="J49" s="249" t="str">
        <f>IF(DATA!J47="","",DATA!J47)</f>
        <v/>
      </c>
      <c r="K49" s="150" t="str">
        <f>IF(DATA!K47="","",DATA!K47)</f>
        <v/>
      </c>
      <c r="L49" s="142" t="str">
        <f>IF(ENGLISH!E50="","",ENGLISH!E50)</f>
        <v/>
      </c>
      <c r="M49" s="143" t="str">
        <f t="shared" si="3"/>
        <v/>
      </c>
      <c r="N49" s="142" t="str">
        <f>IF(ENGLISH!F50="","",ENGLISH!F50)</f>
        <v/>
      </c>
      <c r="O49" s="143" t="str">
        <f t="shared" si="4"/>
        <v/>
      </c>
      <c r="P49" s="142" t="str">
        <f>IF(ENGLISH!G50="","",ENGLISH!G50)</f>
        <v/>
      </c>
      <c r="Q49" s="142" t="str">
        <f>IF(ENGLISH!H50="","",ENGLISH!H50)</f>
        <v/>
      </c>
      <c r="R49" s="143" t="str">
        <f t="shared" si="5"/>
        <v/>
      </c>
      <c r="S49" s="143" t="str">
        <f t="shared" si="6"/>
        <v/>
      </c>
      <c r="T49" s="142" t="str">
        <f>IF(ENGLISH!I50="","",ENGLISH!I50)</f>
        <v/>
      </c>
      <c r="U49" s="143" t="str">
        <f t="shared" si="7"/>
        <v/>
      </c>
      <c r="V49" s="142" t="str">
        <f>IF(ENGLISH!J50="","",ENGLISH!J50)</f>
        <v/>
      </c>
      <c r="W49" s="143" t="str">
        <f t="shared" si="8"/>
        <v/>
      </c>
      <c r="X49" s="142" t="str">
        <f>IF(ENGLISH!K50="","",ENGLISH!K50)</f>
        <v/>
      </c>
      <c r="Y49" s="142" t="str">
        <f>IF(ENGLISH!L50="","",ENGLISH!L50)</f>
        <v/>
      </c>
      <c r="Z49" s="143" t="str">
        <f t="shared" si="9"/>
        <v/>
      </c>
      <c r="AA49" s="143" t="str">
        <f t="shared" si="10"/>
        <v/>
      </c>
      <c r="AB49" s="144" t="str">
        <f t="shared" si="11"/>
        <v/>
      </c>
      <c r="AC49" s="143" t="str">
        <f t="shared" si="12"/>
        <v/>
      </c>
      <c r="AD49" s="152" t="str">
        <f>IF(HINDI!E50="","",HINDI!E50)</f>
        <v/>
      </c>
      <c r="AE49" s="153" t="str">
        <f t="shared" si="13"/>
        <v/>
      </c>
      <c r="AF49" s="152" t="str">
        <f>IF(HINDI!F50="","",HINDI!F50)</f>
        <v/>
      </c>
      <c r="AG49" s="153" t="str">
        <f t="shared" si="14"/>
        <v/>
      </c>
      <c r="AH49" s="152" t="str">
        <f>IF(HINDI!G50="","",HINDI!G50)</f>
        <v/>
      </c>
      <c r="AI49" s="152" t="str">
        <f>IF(HINDI!H50="","",HINDI!H50)</f>
        <v/>
      </c>
      <c r="AJ49" s="153" t="str">
        <f t="shared" si="15"/>
        <v/>
      </c>
      <c r="AK49" s="153" t="str">
        <f t="shared" si="16"/>
        <v/>
      </c>
      <c r="AL49" s="152" t="str">
        <f>IF(HINDI!I50="","",HINDI!I50)</f>
        <v/>
      </c>
      <c r="AM49" s="153" t="str">
        <f t="shared" si="17"/>
        <v/>
      </c>
      <c r="AN49" s="152" t="str">
        <f>IF(HINDI!J50="","",HINDI!J50)</f>
        <v/>
      </c>
      <c r="AO49" s="153" t="str">
        <f t="shared" si="18"/>
        <v/>
      </c>
      <c r="AP49" s="152" t="str">
        <f>IF(HINDI!K50="","",HINDI!K50)</f>
        <v/>
      </c>
      <c r="AQ49" s="152" t="str">
        <f>IF(HINDI!L50="","",HINDI!L50)</f>
        <v/>
      </c>
      <c r="AR49" s="153" t="str">
        <f t="shared" si="19"/>
        <v/>
      </c>
      <c r="AS49" s="153" t="str">
        <f t="shared" si="20"/>
        <v/>
      </c>
      <c r="AT49" s="154" t="str">
        <f t="shared" si="21"/>
        <v/>
      </c>
      <c r="AU49" s="153" t="str">
        <f t="shared" si="22"/>
        <v/>
      </c>
      <c r="AV49" s="155" t="str">
        <f>IF(MATHS!E50="","",MATHS!E50)</f>
        <v/>
      </c>
      <c r="AW49" s="154" t="str">
        <f t="shared" si="23"/>
        <v/>
      </c>
      <c r="AX49" s="155" t="str">
        <f>IF(MATHS!F50="","",MATHS!F50)</f>
        <v/>
      </c>
      <c r="AY49" s="154" t="str">
        <f t="shared" si="24"/>
        <v/>
      </c>
      <c r="AZ49" s="155" t="str">
        <f>IF(MATHS!G50="","",MATHS!G50)</f>
        <v/>
      </c>
      <c r="BA49" s="155" t="str">
        <f>IF(MATHS!H50="","",MATHS!H50)</f>
        <v/>
      </c>
      <c r="BB49" s="154" t="str">
        <f t="shared" si="25"/>
        <v/>
      </c>
      <c r="BC49" s="154" t="str">
        <f t="shared" si="26"/>
        <v/>
      </c>
      <c r="BD49" s="155" t="str">
        <f>IF(MATHS!I50="","",MATHS!I50)</f>
        <v/>
      </c>
      <c r="BE49" s="154" t="str">
        <f t="shared" si="27"/>
        <v/>
      </c>
      <c r="BF49" s="155" t="str">
        <f>IF(MATHS!J50="","",MATHS!J50)</f>
        <v/>
      </c>
      <c r="BG49" s="154" t="str">
        <f t="shared" si="28"/>
        <v/>
      </c>
      <c r="BH49" s="155" t="str">
        <f>IF(MATHS!K50="","",MATHS!K50)</f>
        <v/>
      </c>
      <c r="BI49" s="155" t="str">
        <f>IF(MATHS!L50="","",MATHS!L50)</f>
        <v/>
      </c>
      <c r="BJ49" s="154" t="str">
        <f t="shared" si="29"/>
        <v/>
      </c>
      <c r="BK49" s="154" t="str">
        <f t="shared" si="30"/>
        <v/>
      </c>
      <c r="BL49" s="154" t="str">
        <f t="shared" si="2"/>
        <v/>
      </c>
      <c r="BM49" s="154" t="str">
        <f t="shared" si="31"/>
        <v/>
      </c>
      <c r="BN49" s="146" t="str">
        <f t="shared" si="32"/>
        <v/>
      </c>
      <c r="BO49" s="146" t="str">
        <f t="shared" si="33"/>
        <v/>
      </c>
      <c r="BP49" s="146" t="str">
        <f t="shared" si="44"/>
        <v/>
      </c>
      <c r="BQ49" s="146" t="str">
        <f t="shared" si="45"/>
        <v/>
      </c>
      <c r="BR49" s="146" t="str">
        <f t="shared" si="46"/>
        <v/>
      </c>
      <c r="BS49" s="146" t="str">
        <f t="shared" si="47"/>
        <v/>
      </c>
      <c r="BT49" s="146" t="str">
        <f t="shared" si="36"/>
        <v/>
      </c>
      <c r="BU49" s="166" t="str">
        <f t="shared" si="48"/>
        <v/>
      </c>
      <c r="BV49" s="149" t="str">
        <f t="shared" si="49"/>
        <v/>
      </c>
      <c r="BW49" s="164" t="str">
        <f t="shared" si="37"/>
        <v/>
      </c>
      <c r="BX49" s="164" t="str">
        <f>IF(BV49="","",IF(OR(BQ49="E",BS49="E"),"",IF(DASHBOARD!$B$8=1,"II",IF(DASHBOARD!$B$8=2,"III",""))))</f>
        <v/>
      </c>
      <c r="BY49" s="70" t="str">
        <f t="shared" si="50"/>
        <v/>
      </c>
      <c r="BZ49" s="70" t="str">
        <f t="shared" si="51"/>
        <v/>
      </c>
      <c r="CA49" s="138" t="str">
        <f t="shared" si="38"/>
        <v/>
      </c>
      <c r="CB49" s="138" t="str">
        <f t="shared" si="39"/>
        <v/>
      </c>
      <c r="CC49" s="138" t="str">
        <f t="shared" si="40"/>
        <v/>
      </c>
      <c r="CD49" s="138" t="str">
        <f t="shared" si="41"/>
        <v/>
      </c>
      <c r="CE49" s="138" t="str">
        <f t="shared" si="42"/>
        <v/>
      </c>
      <c r="CF49" s="138" t="str">
        <f t="shared" si="43"/>
        <v/>
      </c>
      <c r="CG49" s="150"/>
      <c r="CH49" s="138" t="str">
        <f>IF(BU49="","",IF(BU49&gt;='GREEN SHEET'!$E$57,'GREEN SHEET'!$F$57,IF(BU49&gt;='GREEN SHEET'!$E$58,'GREEN SHEET'!$F$58,IF(BU49&gt;='GREEN SHEET'!$E$59,'GREEN SHEET'!$F$59,IF(BU49&gt;='GREEN SHEET'!$E$60,'GREEN SHEET'!$F$60,"")))))</f>
        <v/>
      </c>
      <c r="CI49" s="128"/>
    </row>
    <row r="50" spans="1:87" ht="16.8" x14ac:dyDescent="0.3">
      <c r="A50" s="36"/>
      <c r="B50" s="249">
        <f>IF(DATA!B48="","",DATA!B48)</f>
        <v>44</v>
      </c>
      <c r="C50" s="249" t="str">
        <f>IF(DATA!C48="","",DATA!C48)</f>
        <v/>
      </c>
      <c r="D50" s="249" t="str">
        <f>IF(DATA!D48="","",DATA!D48)</f>
        <v/>
      </c>
      <c r="E50" s="150" t="str">
        <f>IF(DATA!E48="","",DATA!E48)</f>
        <v/>
      </c>
      <c r="F50" s="150" t="str">
        <f>IF(DATA!F48="","",DATA!F48)</f>
        <v/>
      </c>
      <c r="G50" s="150" t="str">
        <f>IF(DATA!G48="","",DATA!G48)</f>
        <v/>
      </c>
      <c r="H50" s="157" t="str">
        <f>IF(DATA!H48="","",DATA!H48)</f>
        <v/>
      </c>
      <c r="I50" s="249" t="str">
        <f>IF(DATA!I48="","",DATA!I48)</f>
        <v/>
      </c>
      <c r="J50" s="249" t="str">
        <f>IF(DATA!J48="","",DATA!J48)</f>
        <v/>
      </c>
      <c r="K50" s="150" t="str">
        <f>IF(DATA!K48="","",DATA!K48)</f>
        <v/>
      </c>
      <c r="L50" s="142" t="str">
        <f>IF(ENGLISH!E51="","",ENGLISH!E51)</f>
        <v/>
      </c>
      <c r="M50" s="143" t="str">
        <f t="shared" si="3"/>
        <v/>
      </c>
      <c r="N50" s="142" t="str">
        <f>IF(ENGLISH!F51="","",ENGLISH!F51)</f>
        <v/>
      </c>
      <c r="O50" s="143" t="str">
        <f t="shared" si="4"/>
        <v/>
      </c>
      <c r="P50" s="142" t="str">
        <f>IF(ENGLISH!G51="","",ENGLISH!G51)</f>
        <v/>
      </c>
      <c r="Q50" s="142" t="str">
        <f>IF(ENGLISH!H51="","",ENGLISH!H51)</f>
        <v/>
      </c>
      <c r="R50" s="143" t="str">
        <f t="shared" si="5"/>
        <v/>
      </c>
      <c r="S50" s="143" t="str">
        <f t="shared" si="6"/>
        <v/>
      </c>
      <c r="T50" s="142" t="str">
        <f>IF(ENGLISH!I51="","",ENGLISH!I51)</f>
        <v/>
      </c>
      <c r="U50" s="143" t="str">
        <f t="shared" si="7"/>
        <v/>
      </c>
      <c r="V50" s="142" t="str">
        <f>IF(ENGLISH!J51="","",ENGLISH!J51)</f>
        <v/>
      </c>
      <c r="W50" s="143" t="str">
        <f t="shared" si="8"/>
        <v/>
      </c>
      <c r="X50" s="142" t="str">
        <f>IF(ENGLISH!K51="","",ENGLISH!K51)</f>
        <v/>
      </c>
      <c r="Y50" s="142" t="str">
        <f>IF(ENGLISH!L51="","",ENGLISH!L51)</f>
        <v/>
      </c>
      <c r="Z50" s="143" t="str">
        <f t="shared" si="9"/>
        <v/>
      </c>
      <c r="AA50" s="143" t="str">
        <f t="shared" si="10"/>
        <v/>
      </c>
      <c r="AB50" s="144" t="str">
        <f t="shared" si="11"/>
        <v/>
      </c>
      <c r="AC50" s="143" t="str">
        <f t="shared" si="12"/>
        <v/>
      </c>
      <c r="AD50" s="152" t="str">
        <f>IF(HINDI!E51="","",HINDI!E51)</f>
        <v/>
      </c>
      <c r="AE50" s="153" t="str">
        <f t="shared" si="13"/>
        <v/>
      </c>
      <c r="AF50" s="152" t="str">
        <f>IF(HINDI!F51="","",HINDI!F51)</f>
        <v/>
      </c>
      <c r="AG50" s="153" t="str">
        <f t="shared" si="14"/>
        <v/>
      </c>
      <c r="AH50" s="152" t="str">
        <f>IF(HINDI!G51="","",HINDI!G51)</f>
        <v/>
      </c>
      <c r="AI50" s="152" t="str">
        <f>IF(HINDI!H51="","",HINDI!H51)</f>
        <v/>
      </c>
      <c r="AJ50" s="153" t="str">
        <f t="shared" si="15"/>
        <v/>
      </c>
      <c r="AK50" s="153" t="str">
        <f t="shared" si="16"/>
        <v/>
      </c>
      <c r="AL50" s="152" t="str">
        <f>IF(HINDI!I51="","",HINDI!I51)</f>
        <v/>
      </c>
      <c r="AM50" s="153" t="str">
        <f t="shared" si="17"/>
        <v/>
      </c>
      <c r="AN50" s="152" t="str">
        <f>IF(HINDI!J51="","",HINDI!J51)</f>
        <v/>
      </c>
      <c r="AO50" s="153" t="str">
        <f t="shared" si="18"/>
        <v/>
      </c>
      <c r="AP50" s="152" t="str">
        <f>IF(HINDI!K51="","",HINDI!K51)</f>
        <v/>
      </c>
      <c r="AQ50" s="152" t="str">
        <f>IF(HINDI!L51="","",HINDI!L51)</f>
        <v/>
      </c>
      <c r="AR50" s="153" t="str">
        <f t="shared" si="19"/>
        <v/>
      </c>
      <c r="AS50" s="153" t="str">
        <f t="shared" si="20"/>
        <v/>
      </c>
      <c r="AT50" s="154" t="str">
        <f t="shared" si="21"/>
        <v/>
      </c>
      <c r="AU50" s="153" t="str">
        <f t="shared" si="22"/>
        <v/>
      </c>
      <c r="AV50" s="155" t="str">
        <f>IF(MATHS!E51="","",MATHS!E51)</f>
        <v/>
      </c>
      <c r="AW50" s="154" t="str">
        <f t="shared" si="23"/>
        <v/>
      </c>
      <c r="AX50" s="155" t="str">
        <f>IF(MATHS!F51="","",MATHS!F51)</f>
        <v/>
      </c>
      <c r="AY50" s="154" t="str">
        <f t="shared" si="24"/>
        <v/>
      </c>
      <c r="AZ50" s="155" t="str">
        <f>IF(MATHS!G51="","",MATHS!G51)</f>
        <v/>
      </c>
      <c r="BA50" s="155" t="str">
        <f>IF(MATHS!H51="","",MATHS!H51)</f>
        <v/>
      </c>
      <c r="BB50" s="154" t="str">
        <f t="shared" si="25"/>
        <v/>
      </c>
      <c r="BC50" s="154" t="str">
        <f t="shared" si="26"/>
        <v/>
      </c>
      <c r="BD50" s="155" t="str">
        <f>IF(MATHS!I51="","",MATHS!I51)</f>
        <v/>
      </c>
      <c r="BE50" s="154" t="str">
        <f t="shared" si="27"/>
        <v/>
      </c>
      <c r="BF50" s="155" t="str">
        <f>IF(MATHS!J51="","",MATHS!J51)</f>
        <v/>
      </c>
      <c r="BG50" s="154" t="str">
        <f t="shared" si="28"/>
        <v/>
      </c>
      <c r="BH50" s="155" t="str">
        <f>IF(MATHS!K51="","",MATHS!K51)</f>
        <v/>
      </c>
      <c r="BI50" s="155" t="str">
        <f>IF(MATHS!L51="","",MATHS!L51)</f>
        <v/>
      </c>
      <c r="BJ50" s="154" t="str">
        <f t="shared" si="29"/>
        <v/>
      </c>
      <c r="BK50" s="154" t="str">
        <f t="shared" si="30"/>
        <v/>
      </c>
      <c r="BL50" s="154" t="str">
        <f t="shared" si="2"/>
        <v/>
      </c>
      <c r="BM50" s="154" t="str">
        <f t="shared" si="31"/>
        <v/>
      </c>
      <c r="BN50" s="146" t="str">
        <f t="shared" si="32"/>
        <v/>
      </c>
      <c r="BO50" s="146" t="str">
        <f t="shared" si="33"/>
        <v/>
      </c>
      <c r="BP50" s="146" t="str">
        <f t="shared" si="44"/>
        <v/>
      </c>
      <c r="BQ50" s="146" t="str">
        <f t="shared" si="45"/>
        <v/>
      </c>
      <c r="BR50" s="146" t="str">
        <f t="shared" si="46"/>
        <v/>
      </c>
      <c r="BS50" s="146" t="str">
        <f t="shared" si="47"/>
        <v/>
      </c>
      <c r="BT50" s="146" t="str">
        <f t="shared" si="36"/>
        <v/>
      </c>
      <c r="BU50" s="166" t="str">
        <f t="shared" si="48"/>
        <v/>
      </c>
      <c r="BV50" s="149" t="str">
        <f t="shared" si="49"/>
        <v/>
      </c>
      <c r="BW50" s="164" t="str">
        <f t="shared" si="37"/>
        <v/>
      </c>
      <c r="BX50" s="164" t="str">
        <f>IF(BV50="","",IF(OR(BQ50="E",BS50="E"),"",IF(DASHBOARD!$B$8=1,"II",IF(DASHBOARD!$B$8=2,"III",""))))</f>
        <v/>
      </c>
      <c r="BY50" s="70" t="str">
        <f t="shared" si="50"/>
        <v/>
      </c>
      <c r="BZ50" s="70" t="str">
        <f t="shared" si="51"/>
        <v/>
      </c>
      <c r="CA50" s="138" t="str">
        <f t="shared" si="38"/>
        <v/>
      </c>
      <c r="CB50" s="138" t="str">
        <f t="shared" si="39"/>
        <v/>
      </c>
      <c r="CC50" s="138" t="str">
        <f t="shared" si="40"/>
        <v/>
      </c>
      <c r="CD50" s="138" t="str">
        <f t="shared" si="41"/>
        <v/>
      </c>
      <c r="CE50" s="138" t="str">
        <f t="shared" si="42"/>
        <v/>
      </c>
      <c r="CF50" s="138" t="str">
        <f t="shared" si="43"/>
        <v/>
      </c>
      <c r="CG50" s="150"/>
      <c r="CH50" s="138" t="str">
        <f>IF(BU50="","",IF(BU50&gt;='GREEN SHEET'!$E$57,'GREEN SHEET'!$F$57,IF(BU50&gt;='GREEN SHEET'!$E$58,'GREEN SHEET'!$F$58,IF(BU50&gt;='GREEN SHEET'!$E$59,'GREEN SHEET'!$F$59,IF(BU50&gt;='GREEN SHEET'!$E$60,'GREEN SHEET'!$F$60,"")))))</f>
        <v/>
      </c>
      <c r="CI50" s="128"/>
    </row>
    <row r="51" spans="1:87" ht="16.8" x14ac:dyDescent="0.3">
      <c r="A51" s="36"/>
      <c r="B51" s="249">
        <f>IF(DATA!B49="","",DATA!B49)</f>
        <v>45</v>
      </c>
      <c r="C51" s="249" t="str">
        <f>IF(DATA!C49="","",DATA!C49)</f>
        <v/>
      </c>
      <c r="D51" s="249" t="str">
        <f>IF(DATA!D49="","",DATA!D49)</f>
        <v/>
      </c>
      <c r="E51" s="150" t="str">
        <f>IF(DATA!E49="","",DATA!E49)</f>
        <v/>
      </c>
      <c r="F51" s="150" t="str">
        <f>IF(DATA!F49="","",DATA!F49)</f>
        <v/>
      </c>
      <c r="G51" s="150" t="str">
        <f>IF(DATA!G49="","",DATA!G49)</f>
        <v/>
      </c>
      <c r="H51" s="157" t="str">
        <f>IF(DATA!H49="","",DATA!H49)</f>
        <v/>
      </c>
      <c r="I51" s="249" t="str">
        <f>IF(DATA!I49="","",DATA!I49)</f>
        <v/>
      </c>
      <c r="J51" s="249" t="str">
        <f>IF(DATA!J49="","",DATA!J49)</f>
        <v/>
      </c>
      <c r="K51" s="150" t="str">
        <f>IF(DATA!K49="","",DATA!K49)</f>
        <v/>
      </c>
      <c r="L51" s="142" t="str">
        <f>IF(ENGLISH!E52="","",ENGLISH!E52)</f>
        <v/>
      </c>
      <c r="M51" s="143" t="str">
        <f t="shared" si="3"/>
        <v/>
      </c>
      <c r="N51" s="142" t="str">
        <f>IF(ENGLISH!F52="","",ENGLISH!F52)</f>
        <v/>
      </c>
      <c r="O51" s="143" t="str">
        <f t="shared" si="4"/>
        <v/>
      </c>
      <c r="P51" s="142" t="str">
        <f>IF(ENGLISH!G52="","",ENGLISH!G52)</f>
        <v/>
      </c>
      <c r="Q51" s="142" t="str">
        <f>IF(ENGLISH!H52="","",ENGLISH!H52)</f>
        <v/>
      </c>
      <c r="R51" s="143" t="str">
        <f t="shared" si="5"/>
        <v/>
      </c>
      <c r="S51" s="143" t="str">
        <f t="shared" si="6"/>
        <v/>
      </c>
      <c r="T51" s="142" t="str">
        <f>IF(ENGLISH!I52="","",ENGLISH!I52)</f>
        <v/>
      </c>
      <c r="U51" s="143" t="str">
        <f t="shared" si="7"/>
        <v/>
      </c>
      <c r="V51" s="142" t="str">
        <f>IF(ENGLISH!J52="","",ENGLISH!J52)</f>
        <v/>
      </c>
      <c r="W51" s="143" t="str">
        <f t="shared" si="8"/>
        <v/>
      </c>
      <c r="X51" s="142" t="str">
        <f>IF(ENGLISH!K52="","",ENGLISH!K52)</f>
        <v/>
      </c>
      <c r="Y51" s="142" t="str">
        <f>IF(ENGLISH!L52="","",ENGLISH!L52)</f>
        <v/>
      </c>
      <c r="Z51" s="143" t="str">
        <f t="shared" si="9"/>
        <v/>
      </c>
      <c r="AA51" s="143" t="str">
        <f t="shared" si="10"/>
        <v/>
      </c>
      <c r="AB51" s="144" t="str">
        <f t="shared" si="11"/>
        <v/>
      </c>
      <c r="AC51" s="143" t="str">
        <f t="shared" si="12"/>
        <v/>
      </c>
      <c r="AD51" s="152" t="str">
        <f>IF(HINDI!E52="","",HINDI!E52)</f>
        <v/>
      </c>
      <c r="AE51" s="153" t="str">
        <f t="shared" si="13"/>
        <v/>
      </c>
      <c r="AF51" s="152" t="str">
        <f>IF(HINDI!F52="","",HINDI!F52)</f>
        <v/>
      </c>
      <c r="AG51" s="153" t="str">
        <f t="shared" si="14"/>
        <v/>
      </c>
      <c r="AH51" s="152" t="str">
        <f>IF(HINDI!G52="","",HINDI!G52)</f>
        <v/>
      </c>
      <c r="AI51" s="152" t="str">
        <f>IF(HINDI!H52="","",HINDI!H52)</f>
        <v/>
      </c>
      <c r="AJ51" s="153" t="str">
        <f t="shared" si="15"/>
        <v/>
      </c>
      <c r="AK51" s="153" t="str">
        <f t="shared" si="16"/>
        <v/>
      </c>
      <c r="AL51" s="152" t="str">
        <f>IF(HINDI!I52="","",HINDI!I52)</f>
        <v/>
      </c>
      <c r="AM51" s="153" t="str">
        <f t="shared" si="17"/>
        <v/>
      </c>
      <c r="AN51" s="152" t="str">
        <f>IF(HINDI!J52="","",HINDI!J52)</f>
        <v/>
      </c>
      <c r="AO51" s="153" t="str">
        <f t="shared" si="18"/>
        <v/>
      </c>
      <c r="AP51" s="152" t="str">
        <f>IF(HINDI!K52="","",HINDI!K52)</f>
        <v/>
      </c>
      <c r="AQ51" s="152" t="str">
        <f>IF(HINDI!L52="","",HINDI!L52)</f>
        <v/>
      </c>
      <c r="AR51" s="153" t="str">
        <f t="shared" si="19"/>
        <v/>
      </c>
      <c r="AS51" s="153" t="str">
        <f t="shared" si="20"/>
        <v/>
      </c>
      <c r="AT51" s="154" t="str">
        <f t="shared" si="21"/>
        <v/>
      </c>
      <c r="AU51" s="153" t="str">
        <f t="shared" si="22"/>
        <v/>
      </c>
      <c r="AV51" s="155" t="str">
        <f>IF(MATHS!E52="","",MATHS!E52)</f>
        <v/>
      </c>
      <c r="AW51" s="154" t="str">
        <f t="shared" si="23"/>
        <v/>
      </c>
      <c r="AX51" s="155" t="str">
        <f>IF(MATHS!F52="","",MATHS!F52)</f>
        <v/>
      </c>
      <c r="AY51" s="154" t="str">
        <f t="shared" si="24"/>
        <v/>
      </c>
      <c r="AZ51" s="155" t="str">
        <f>IF(MATHS!G52="","",MATHS!G52)</f>
        <v/>
      </c>
      <c r="BA51" s="155" t="str">
        <f>IF(MATHS!H52="","",MATHS!H52)</f>
        <v/>
      </c>
      <c r="BB51" s="154" t="str">
        <f t="shared" si="25"/>
        <v/>
      </c>
      <c r="BC51" s="154" t="str">
        <f t="shared" si="26"/>
        <v/>
      </c>
      <c r="BD51" s="155" t="str">
        <f>IF(MATHS!I52="","",MATHS!I52)</f>
        <v/>
      </c>
      <c r="BE51" s="154" t="str">
        <f t="shared" si="27"/>
        <v/>
      </c>
      <c r="BF51" s="155" t="str">
        <f>IF(MATHS!J52="","",MATHS!J52)</f>
        <v/>
      </c>
      <c r="BG51" s="154" t="str">
        <f t="shared" si="28"/>
        <v/>
      </c>
      <c r="BH51" s="155" t="str">
        <f>IF(MATHS!K52="","",MATHS!K52)</f>
        <v/>
      </c>
      <c r="BI51" s="155" t="str">
        <f>IF(MATHS!L52="","",MATHS!L52)</f>
        <v/>
      </c>
      <c r="BJ51" s="154" t="str">
        <f t="shared" si="29"/>
        <v/>
      </c>
      <c r="BK51" s="154" t="str">
        <f t="shared" si="30"/>
        <v/>
      </c>
      <c r="BL51" s="154" t="str">
        <f t="shared" si="2"/>
        <v/>
      </c>
      <c r="BM51" s="154" t="str">
        <f t="shared" si="31"/>
        <v/>
      </c>
      <c r="BN51" s="146" t="str">
        <f t="shared" si="32"/>
        <v/>
      </c>
      <c r="BO51" s="146" t="str">
        <f t="shared" si="33"/>
        <v/>
      </c>
      <c r="BP51" s="146" t="str">
        <f t="shared" si="44"/>
        <v/>
      </c>
      <c r="BQ51" s="146" t="str">
        <f t="shared" si="45"/>
        <v/>
      </c>
      <c r="BR51" s="146" t="str">
        <f t="shared" si="46"/>
        <v/>
      </c>
      <c r="BS51" s="146" t="str">
        <f t="shared" si="47"/>
        <v/>
      </c>
      <c r="BT51" s="146" t="str">
        <f t="shared" si="36"/>
        <v/>
      </c>
      <c r="BU51" s="166" t="str">
        <f t="shared" si="48"/>
        <v/>
      </c>
      <c r="BV51" s="149" t="str">
        <f t="shared" si="49"/>
        <v/>
      </c>
      <c r="BW51" s="164" t="str">
        <f t="shared" si="37"/>
        <v/>
      </c>
      <c r="BX51" s="164" t="str">
        <f>IF(BV51="","",IF(OR(BQ51="E",BS51="E"),"",IF(DASHBOARD!$B$8=1,"II",IF(DASHBOARD!$B$8=2,"III",""))))</f>
        <v/>
      </c>
      <c r="BY51" s="70" t="str">
        <f t="shared" si="50"/>
        <v/>
      </c>
      <c r="BZ51" s="70" t="str">
        <f t="shared" si="51"/>
        <v/>
      </c>
      <c r="CA51" s="138" t="str">
        <f t="shared" si="38"/>
        <v/>
      </c>
      <c r="CB51" s="138" t="str">
        <f t="shared" si="39"/>
        <v/>
      </c>
      <c r="CC51" s="138" t="str">
        <f t="shared" si="40"/>
        <v/>
      </c>
      <c r="CD51" s="138" t="str">
        <f t="shared" si="41"/>
        <v/>
      </c>
      <c r="CE51" s="138" t="str">
        <f t="shared" si="42"/>
        <v/>
      </c>
      <c r="CF51" s="138" t="str">
        <f t="shared" si="43"/>
        <v/>
      </c>
      <c r="CG51" s="150"/>
      <c r="CH51" s="138" t="str">
        <f>IF(BU51="","",IF(BU51&gt;='GREEN SHEET'!$E$57,'GREEN SHEET'!$F$57,IF(BU51&gt;='GREEN SHEET'!$E$58,'GREEN SHEET'!$F$58,IF(BU51&gt;='GREEN SHEET'!$E$59,'GREEN SHEET'!$F$59,IF(BU51&gt;='GREEN SHEET'!$E$60,'GREEN SHEET'!$F$60,"")))))</f>
        <v/>
      </c>
      <c r="CI51" s="128"/>
    </row>
    <row r="52" spans="1:87" ht="14.4" thickBot="1" x14ac:dyDescent="0.3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67"/>
      <c r="BV52" s="36"/>
      <c r="BW52" s="163"/>
      <c r="BX52" s="163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128"/>
    </row>
    <row r="53" spans="1:87" s="226" customFormat="1" ht="35.25" customHeight="1" x14ac:dyDescent="0.25">
      <c r="A53" s="223"/>
      <c r="B53" s="224"/>
      <c r="C53" s="224"/>
      <c r="D53" s="224"/>
      <c r="E53" s="224"/>
      <c r="F53" s="224"/>
      <c r="G53" s="224"/>
      <c r="H53" s="224"/>
      <c r="I53" s="224"/>
      <c r="J53" s="224"/>
      <c r="K53" s="225"/>
      <c r="L53" s="254"/>
      <c r="M53" s="624" t="s">
        <v>166</v>
      </c>
      <c r="N53" s="624"/>
      <c r="O53" s="624"/>
      <c r="P53" s="624"/>
      <c r="Q53" s="624"/>
      <c r="R53" s="624" t="s">
        <v>165</v>
      </c>
      <c r="S53" s="624"/>
      <c r="T53" s="624"/>
      <c r="U53" s="624"/>
      <c r="V53" s="624"/>
      <c r="W53" s="254"/>
      <c r="X53" s="624" t="s">
        <v>98</v>
      </c>
      <c r="Y53" s="624"/>
      <c r="Z53" s="624"/>
      <c r="AA53" s="624"/>
      <c r="AB53" s="625">
        <f>SUMPRODUCT(--(LEN(DATA!$C$5:$C$49) &gt; 0)) - COUNTIF(DATA!$C$5:$C$49, "TC")</f>
        <v>4</v>
      </c>
      <c r="AC53" s="626"/>
      <c r="AD53" s="627"/>
      <c r="AE53" s="624" t="s">
        <v>166</v>
      </c>
      <c r="AF53" s="624"/>
      <c r="AG53" s="624"/>
      <c r="AH53" s="624"/>
      <c r="AI53" s="624"/>
      <c r="AJ53" s="624" t="s">
        <v>165</v>
      </c>
      <c r="AK53" s="624"/>
      <c r="AL53" s="624"/>
      <c r="AM53" s="624"/>
      <c r="AN53" s="624"/>
      <c r="AO53" s="254"/>
      <c r="AP53" s="624" t="s">
        <v>98</v>
      </c>
      <c r="AQ53" s="624"/>
      <c r="AR53" s="624"/>
      <c r="AS53" s="624"/>
      <c r="AT53" s="625">
        <f>SUMPRODUCT(--(LEN(DATA!$C$5:$C$49) &gt; 0)) - COUNTIF(DATA!$C$5:$C$49, "TC")</f>
        <v>4</v>
      </c>
      <c r="AU53" s="626"/>
      <c r="AV53" s="308"/>
      <c r="AW53" s="624" t="s">
        <v>166</v>
      </c>
      <c r="AX53" s="624"/>
      <c r="AY53" s="624"/>
      <c r="AZ53" s="624"/>
      <c r="BA53" s="624"/>
      <c r="BB53" s="624" t="s">
        <v>165</v>
      </c>
      <c r="BC53" s="624"/>
      <c r="BD53" s="624"/>
      <c r="BE53" s="624"/>
      <c r="BF53" s="624"/>
      <c r="BG53" s="254"/>
      <c r="BH53" s="624" t="s">
        <v>98</v>
      </c>
      <c r="BI53" s="624"/>
      <c r="BJ53" s="624"/>
      <c r="BK53" s="624"/>
      <c r="BL53" s="625">
        <f>SUMPRODUCT(--(LEN(DATA!$C$5:$C$49) &gt; 0)) - COUNTIF(DATA!$C$5:$C$49, "TC")</f>
        <v>4</v>
      </c>
      <c r="BM53" s="626"/>
      <c r="BN53" s="659" t="str">
        <f>IF(CH53="0","","SVGMS")</f>
        <v>SVGMS</v>
      </c>
      <c r="BO53" s="660"/>
      <c r="BP53" s="660"/>
      <c r="BQ53" s="660"/>
      <c r="BR53" s="660"/>
      <c r="BS53" s="660"/>
      <c r="BT53" s="660"/>
      <c r="BU53" s="660"/>
      <c r="BV53" s="660"/>
      <c r="BW53" s="660"/>
      <c r="BX53" s="660"/>
      <c r="BY53" s="663" t="s">
        <v>202</v>
      </c>
      <c r="BZ53" s="666" t="str">
        <f>IF('SCHOOL RESULT'!B22="0","",'SCHOOL RESULT'!B22)</f>
        <v>SCHOOL RESULT  SESSION   -  2025-26</v>
      </c>
      <c r="CA53" s="667"/>
      <c r="CB53" s="667"/>
      <c r="CC53" s="667"/>
      <c r="CD53" s="667"/>
      <c r="CE53" s="667"/>
      <c r="CF53" s="667"/>
      <c r="CG53" s="668"/>
      <c r="CH53" s="292">
        <f>IF('SCHOOL RESULT'!H22="0","",'SCHOOL RESULT'!H22)</f>
        <v>1</v>
      </c>
      <c r="CI53" s="128"/>
    </row>
    <row r="54" spans="1:87" ht="17.25" customHeight="1" x14ac:dyDescent="0.3">
      <c r="A54" s="36"/>
      <c r="B54" s="227"/>
      <c r="C54" s="158"/>
      <c r="D54" s="158"/>
      <c r="E54" s="649" t="s">
        <v>239</v>
      </c>
      <c r="F54" s="650"/>
      <c r="G54" s="651"/>
      <c r="H54" s="159"/>
      <c r="I54" s="159"/>
      <c r="J54" s="228"/>
      <c r="K54" s="229"/>
      <c r="L54" s="170"/>
      <c r="M54" s="230" t="s">
        <v>134</v>
      </c>
      <c r="N54" s="230" t="s">
        <v>133</v>
      </c>
      <c r="O54" s="230" t="s">
        <v>135</v>
      </c>
      <c r="P54" s="230" t="s">
        <v>136</v>
      </c>
      <c r="Q54" s="231" t="s">
        <v>97</v>
      </c>
      <c r="R54" s="230" t="s">
        <v>134</v>
      </c>
      <c r="S54" s="230" t="s">
        <v>133</v>
      </c>
      <c r="T54" s="230" t="s">
        <v>135</v>
      </c>
      <c r="U54" s="230" t="s">
        <v>136</v>
      </c>
      <c r="V54" s="231" t="s">
        <v>97</v>
      </c>
      <c r="W54" s="232" t="s">
        <v>164</v>
      </c>
      <c r="X54" s="619" t="s">
        <v>99</v>
      </c>
      <c r="Y54" s="619"/>
      <c r="Z54" s="619"/>
      <c r="AA54" s="619"/>
      <c r="AB54" s="619">
        <f>COUNTIF(AB7:AB51,"&gt;=66")</f>
        <v>4</v>
      </c>
      <c r="AC54" s="619"/>
      <c r="AD54" s="170"/>
      <c r="AE54" s="230" t="s">
        <v>134</v>
      </c>
      <c r="AF54" s="230" t="s">
        <v>133</v>
      </c>
      <c r="AG54" s="230" t="s">
        <v>135</v>
      </c>
      <c r="AH54" s="230" t="s">
        <v>136</v>
      </c>
      <c r="AI54" s="231" t="s">
        <v>97</v>
      </c>
      <c r="AJ54" s="230" t="s">
        <v>134</v>
      </c>
      <c r="AK54" s="230" t="s">
        <v>133</v>
      </c>
      <c r="AL54" s="230" t="s">
        <v>135</v>
      </c>
      <c r="AM54" s="230" t="s">
        <v>136</v>
      </c>
      <c r="AN54" s="231" t="s">
        <v>97</v>
      </c>
      <c r="AO54" s="232" t="s">
        <v>164</v>
      </c>
      <c r="AP54" s="619" t="s">
        <v>99</v>
      </c>
      <c r="AQ54" s="619"/>
      <c r="AR54" s="619"/>
      <c r="AS54" s="619"/>
      <c r="AT54" s="619">
        <f>COUNTIF(AT7:AT51,"&gt;=66")</f>
        <v>4</v>
      </c>
      <c r="AU54" s="619"/>
      <c r="AV54" s="170"/>
      <c r="AW54" s="230" t="s">
        <v>134</v>
      </c>
      <c r="AX54" s="230" t="s">
        <v>133</v>
      </c>
      <c r="AY54" s="230" t="s">
        <v>135</v>
      </c>
      <c r="AZ54" s="230" t="s">
        <v>136</v>
      </c>
      <c r="BA54" s="231" t="s">
        <v>97</v>
      </c>
      <c r="BB54" s="230" t="s">
        <v>134</v>
      </c>
      <c r="BC54" s="230" t="s">
        <v>133</v>
      </c>
      <c r="BD54" s="230" t="s">
        <v>135</v>
      </c>
      <c r="BE54" s="230" t="s">
        <v>136</v>
      </c>
      <c r="BF54" s="231" t="s">
        <v>97</v>
      </c>
      <c r="BG54" s="232" t="s">
        <v>164</v>
      </c>
      <c r="BH54" s="619" t="s">
        <v>99</v>
      </c>
      <c r="BI54" s="619"/>
      <c r="BJ54" s="619"/>
      <c r="BK54" s="619"/>
      <c r="BL54" s="619">
        <f>COUNTIF(BL7:BL51,"&gt;=66")</f>
        <v>4</v>
      </c>
      <c r="BM54" s="619"/>
      <c r="BN54" s="661"/>
      <c r="BO54" s="662"/>
      <c r="BP54" s="662"/>
      <c r="BQ54" s="662"/>
      <c r="BR54" s="662"/>
      <c r="BS54" s="662"/>
      <c r="BT54" s="662"/>
      <c r="BU54" s="662"/>
      <c r="BV54" s="662"/>
      <c r="BW54" s="662"/>
      <c r="BX54" s="662"/>
      <c r="BY54" s="664"/>
      <c r="BZ54" s="681" t="str">
        <f>IF(DASHBOARD!D12="","",DASHBOARD!D12&amp;" -"&amp;DASHBOARD!B12)</f>
        <v>xxxxxxxxxxxxxxxx -ENGLISH</v>
      </c>
      <c r="CA54" s="682"/>
      <c r="CB54" s="682"/>
      <c r="CC54" s="682"/>
      <c r="CD54" s="682"/>
      <c r="CE54" s="682"/>
      <c r="CF54" s="682"/>
      <c r="CG54" s="683"/>
      <c r="CH54" s="679" t="str">
        <f>IF('SUBJECT RESULT'!$C$10="","",'SUBJECT RESULT'!$C$10)</f>
        <v>100 %</v>
      </c>
      <c r="CI54" s="128"/>
    </row>
    <row r="55" spans="1:87" ht="16.5" customHeight="1" thickBot="1" x14ac:dyDescent="0.35">
      <c r="A55" s="36"/>
      <c r="B55" s="227"/>
      <c r="C55" s="158"/>
      <c r="D55" s="158"/>
      <c r="E55" s="652"/>
      <c r="F55" s="653"/>
      <c r="G55" s="654"/>
      <c r="H55" s="159"/>
      <c r="I55" s="159"/>
      <c r="J55" s="228"/>
      <c r="K55" s="233"/>
      <c r="L55" s="252" t="s">
        <v>103</v>
      </c>
      <c r="M55" s="230">
        <f>COUNTIFS($I$7:$I$51,"BOY",$J$7:$J$51,"GEN",AC7:AC51,"E")</f>
        <v>0</v>
      </c>
      <c r="N55" s="230">
        <f>COUNTIFS($I$7:$I$51,"BOY",$J$7:$J$51,"OBC",AC7:AC51,"E")</f>
        <v>0</v>
      </c>
      <c r="O55" s="230">
        <f>COUNTIFS($I$7:$I$51,"BOY",$J$7:$J$51,"SC",AC7:AC51,"E")</f>
        <v>0</v>
      </c>
      <c r="P55" s="230">
        <f>COUNTIFS($I$7:$I$51,"BOY",$J$7:$J$51,"ST",AC7:AC51,"E")</f>
        <v>0</v>
      </c>
      <c r="Q55" s="231">
        <f>SUM(M55:P55)</f>
        <v>0</v>
      </c>
      <c r="R55" s="230">
        <f>COUNTIFS($I$7:$I$51,"GIRL",$J$7:$J$51,"GEN",AC7:AC51,"E")</f>
        <v>0</v>
      </c>
      <c r="S55" s="230">
        <f>COUNTIFS($I$7:$I$51,"GIRL",$J$7:$J$51,"OBC",AC7:AC51,"E")</f>
        <v>0</v>
      </c>
      <c r="T55" s="230">
        <f>COUNTIFS($I$7:$I$51,"GIRL",$J$7:$J$51,"SC",AC7:AC51,"E")</f>
        <v>0</v>
      </c>
      <c r="U55" s="230">
        <f>COUNTIFS($I$7:$I$51,"GIRL",$J$7:$J$51,"ST",AC7:AC51,"E")</f>
        <v>0</v>
      </c>
      <c r="V55" s="231">
        <f>SUM(R55:U55)</f>
        <v>0</v>
      </c>
      <c r="W55" s="234">
        <f>SUM(Q55,V55)</f>
        <v>0</v>
      </c>
      <c r="X55" s="619" t="s">
        <v>100</v>
      </c>
      <c r="Y55" s="619"/>
      <c r="Z55" s="619"/>
      <c r="AA55" s="619"/>
      <c r="AB55" s="619">
        <f>COUNTIFS(AC7:AC51,"E")</f>
        <v>0</v>
      </c>
      <c r="AC55" s="619"/>
      <c r="AD55" s="252" t="s">
        <v>103</v>
      </c>
      <c r="AE55" s="230">
        <f>COUNTIFS($I$7:$I$51,"BOY",$J$7:$J$51,"GEN",AU7:AU51,"E")</f>
        <v>0</v>
      </c>
      <c r="AF55" s="230">
        <f>COUNTIFS($I$7:$I$51,"BOY",$J$7:$J$51,"OBC",AU7:AU51,"E")</f>
        <v>0</v>
      </c>
      <c r="AG55" s="230">
        <f>COUNTIFS($I$7:$I$51,"BOY",$J$7:$J$51,"SC",AU7:AU51,"E")</f>
        <v>0</v>
      </c>
      <c r="AH55" s="230">
        <f>COUNTIFS($I$7:$I$51,"BOY",$J$7:$J$51,"ST",AU7:AU51,"E")</f>
        <v>0</v>
      </c>
      <c r="AI55" s="231">
        <f>SUM(AE55:AH55)</f>
        <v>0</v>
      </c>
      <c r="AJ55" s="230">
        <f>COUNTIFS($I$7:$I$51,"GIRL",$J$7:$J$51,"GEN",AU7:AU51,"E")</f>
        <v>0</v>
      </c>
      <c r="AK55" s="230">
        <f>COUNTIFS($I$7:$I$51,"GIRL",$J$7:$J$51,"OBC",AU7:AU51,"E")</f>
        <v>0</v>
      </c>
      <c r="AL55" s="230">
        <f>COUNTIFS($I$7:$I$51,"GIRL",$J$7:$J$51,"SC",AU7:AU51,"E")</f>
        <v>0</v>
      </c>
      <c r="AM55" s="230">
        <f>COUNTIFS($I$7:$I$51,"GIRL",$J$7:$J$51,"ST",AU7:AU51,"E")</f>
        <v>0</v>
      </c>
      <c r="AN55" s="231">
        <f>SUM(AJ55:AM55)</f>
        <v>0</v>
      </c>
      <c r="AO55" s="234">
        <f>SUM(AI55,AN55)</f>
        <v>0</v>
      </c>
      <c r="AP55" s="619" t="s">
        <v>100</v>
      </c>
      <c r="AQ55" s="619"/>
      <c r="AR55" s="619"/>
      <c r="AS55" s="619"/>
      <c r="AT55" s="619">
        <f>COUNTIFS(AU7:AU51,"E")</f>
        <v>0</v>
      </c>
      <c r="AU55" s="619"/>
      <c r="AV55" s="252" t="s">
        <v>103</v>
      </c>
      <c r="AW55" s="230">
        <f>COUNTIFS($I$7:$I$51,"BOY",$J$7:$J$51,"GEN",BM7:BM51,"E")</f>
        <v>0</v>
      </c>
      <c r="AX55" s="230">
        <f>COUNTIFS($I$7:$I$51,"BOY",$J$7:$J$51,"OBC",BM7:BM51,"E")</f>
        <v>0</v>
      </c>
      <c r="AY55" s="230">
        <f>COUNTIFS($I$7:$I$51,"BOY",$J$7:$J$51,"SC",BM7:BM51,"E")</f>
        <v>0</v>
      </c>
      <c r="AZ55" s="230">
        <f>COUNTIFS($I$7:$I$51,"BOY",$J$7:$J$51,"ST",BM7:BM51,"E")</f>
        <v>0</v>
      </c>
      <c r="BA55" s="231">
        <f>SUM(AW55:AZ55)</f>
        <v>0</v>
      </c>
      <c r="BB55" s="230">
        <f>COUNTIFS($I$7:$I$51,"GIRL",$J$7:$J$51,"GEN",BM7:BM51,"E")</f>
        <v>0</v>
      </c>
      <c r="BC55" s="230">
        <f>COUNTIFS($I$7:$I$51,"GIRL",$J$7:$J$51,"OBC",BM7:BM51,"E")</f>
        <v>0</v>
      </c>
      <c r="BD55" s="230">
        <f>COUNTIFS($I$7:$I$51,"GIRL",$J$7:$J$51,"SC",BM7:BM51,"E")</f>
        <v>0</v>
      </c>
      <c r="BE55" s="230">
        <f>COUNTIFS($I$7:$I$51,"GIRL",$J$7:$J$51,"ST",BM7:BM51,"E")</f>
        <v>0</v>
      </c>
      <c r="BF55" s="231">
        <f>SUM(BB55:BE55)</f>
        <v>0</v>
      </c>
      <c r="BG55" s="234">
        <f>SUM(BA55,BF55)</f>
        <v>0</v>
      </c>
      <c r="BH55" s="619" t="s">
        <v>100</v>
      </c>
      <c r="BI55" s="619"/>
      <c r="BJ55" s="619"/>
      <c r="BK55" s="619"/>
      <c r="BL55" s="619">
        <f>COUNTIFS(BM7:BM51,"E")</f>
        <v>0</v>
      </c>
      <c r="BM55" s="619"/>
      <c r="BN55" s="661"/>
      <c r="BO55" s="662"/>
      <c r="BP55" s="662"/>
      <c r="BQ55" s="662"/>
      <c r="BR55" s="662"/>
      <c r="BS55" s="662"/>
      <c r="BT55" s="662"/>
      <c r="BU55" s="662"/>
      <c r="BV55" s="662"/>
      <c r="BW55" s="662"/>
      <c r="BX55" s="662"/>
      <c r="BY55" s="664"/>
      <c r="BZ55" s="684"/>
      <c r="CA55" s="685"/>
      <c r="CB55" s="685"/>
      <c r="CC55" s="685"/>
      <c r="CD55" s="685"/>
      <c r="CE55" s="685"/>
      <c r="CF55" s="685"/>
      <c r="CG55" s="686"/>
      <c r="CH55" s="680"/>
      <c r="CI55" s="128"/>
    </row>
    <row r="56" spans="1:87" ht="16.5" customHeight="1" thickBot="1" x14ac:dyDescent="0.35">
      <c r="A56" s="36"/>
      <c r="B56" s="227"/>
      <c r="C56" s="158"/>
      <c r="D56" s="294"/>
      <c r="E56" s="298" t="s">
        <v>205</v>
      </c>
      <c r="F56" s="643" t="s">
        <v>238</v>
      </c>
      <c r="G56" s="644"/>
      <c r="H56" s="297"/>
      <c r="I56" s="159"/>
      <c r="J56" s="228"/>
      <c r="K56" s="233"/>
      <c r="L56" s="252" t="s">
        <v>104</v>
      </c>
      <c r="M56" s="230">
        <f>COUNTIFS($I$7:$I$51,"BOY",$J$7:$J$51,"GEN",AC7:AC51,"D")</f>
        <v>0</v>
      </c>
      <c r="N56" s="230">
        <f>COUNTIFS($I$7:$I$51,"BOY",$J$7:$J$51,"OBC",AC7:AC51,"D")</f>
        <v>1</v>
      </c>
      <c r="O56" s="230">
        <f>COUNTIFS($I$7:$I$51,"BOY",$J$7:$J$51,"SC",AC7:AC51,"D")</f>
        <v>0</v>
      </c>
      <c r="P56" s="230">
        <f>COUNTIFS($I$7:$I$51,"BOY",$J$7:$J$51,"ST",AC7:AC51,"D")</f>
        <v>0</v>
      </c>
      <c r="Q56" s="231">
        <f t="shared" ref="Q56:Q62" si="52">SUM(M56:P56)</f>
        <v>1</v>
      </c>
      <c r="R56" s="230">
        <f>COUNTIFS($I$7:$I$51,"GIRL",$J$7:$J$51,"GEN",AC7:AC51,"D")</f>
        <v>0</v>
      </c>
      <c r="S56" s="230">
        <f>COUNTIFS($I$7:$I$51,"GIRL",$J$7:$J$51,"OBC",AC7:AC51,"D")</f>
        <v>0</v>
      </c>
      <c r="T56" s="230">
        <f>COUNTIFS($I$7:$I$51,"GIRL",$J$7:$J$51,"SC",AC7:AC51,"D")</f>
        <v>0</v>
      </c>
      <c r="U56" s="230">
        <f>COUNTIFS($I$7:$I$51,"GIRL",$J$7:$J$51,"ST",AC7:AC51,"D")</f>
        <v>0</v>
      </c>
      <c r="V56" s="231">
        <f t="shared" ref="V56:V62" si="53">SUM(R56:U56)</f>
        <v>0</v>
      </c>
      <c r="W56" s="234">
        <f t="shared" ref="W56:W62" si="54">SUM(Q56,V56)</f>
        <v>1</v>
      </c>
      <c r="X56" s="619" t="s">
        <v>101</v>
      </c>
      <c r="Y56" s="619"/>
      <c r="Z56" s="619"/>
      <c r="AA56" s="619"/>
      <c r="AB56" s="619" t="str">
        <f>ROUNDUP((AB54/AB53)*100,2)&amp;" %"</f>
        <v>100 %</v>
      </c>
      <c r="AC56" s="619"/>
      <c r="AD56" s="252" t="s">
        <v>104</v>
      </c>
      <c r="AE56" s="230">
        <f>COUNTIFS($I$7:$I$51,"BOY",$J$7:$J$51,"GEN",AU7:AU51,"D")</f>
        <v>0</v>
      </c>
      <c r="AF56" s="230">
        <f>COUNTIFS($I$7:$I$51,"BOY",$J$7:$J$51,"OBC",AU7:AU51,"D")</f>
        <v>0</v>
      </c>
      <c r="AG56" s="230">
        <f>COUNTIFS($I$7:$I$51,"BOY",$J$7:$J$51,"SC",AU7:AU51,"D")</f>
        <v>0</v>
      </c>
      <c r="AH56" s="230">
        <f>COUNTIFS($I$7:$I$51,"BOY",$J$7:$J$51,"ST",AU7:AU51,"D")</f>
        <v>0</v>
      </c>
      <c r="AI56" s="231">
        <f t="shared" ref="AI56:AI62" si="55">SUM(AE56:AH56)</f>
        <v>0</v>
      </c>
      <c r="AJ56" s="230">
        <f>COUNTIFS($I$7:$I$51,"GIRL",$J$7:$J$51,"GEN",AU7:AU51,"D")</f>
        <v>0</v>
      </c>
      <c r="AK56" s="230">
        <f>COUNTIFS($I$7:$I$51,"GIRL",$J$7:$J$51,"OBC",AU7:AU51,"D")</f>
        <v>0</v>
      </c>
      <c r="AL56" s="230">
        <f>COUNTIFS($I$7:$I$51,"GIRL",$J$7:$J$51,"SC",AU7:AU51,"D")</f>
        <v>0</v>
      </c>
      <c r="AM56" s="230">
        <f>COUNTIFS($I$7:$I$51,"GIRL",$J$7:$J$51,"ST",AU7:AU51,"D")</f>
        <v>0</v>
      </c>
      <c r="AN56" s="231">
        <f t="shared" ref="AN56:AN62" si="56">SUM(AJ56:AM56)</f>
        <v>0</v>
      </c>
      <c r="AO56" s="234">
        <f t="shared" ref="AO56:AO62" si="57">SUM(AI56,AN56)</f>
        <v>0</v>
      </c>
      <c r="AP56" s="619" t="s">
        <v>101</v>
      </c>
      <c r="AQ56" s="619"/>
      <c r="AR56" s="619"/>
      <c r="AS56" s="619"/>
      <c r="AT56" s="619" t="str">
        <f>ROUNDUP((AT54/AT53)*100,2)&amp;" %"</f>
        <v>100 %</v>
      </c>
      <c r="AU56" s="619"/>
      <c r="AV56" s="252" t="s">
        <v>104</v>
      </c>
      <c r="AW56" s="230">
        <f>COUNTIFS($I$7:$I$51,"BOY",$J$7:$J$51,"GEN",BM7:BM51,"D")</f>
        <v>0</v>
      </c>
      <c r="AX56" s="230">
        <f>COUNTIFS($I$7:$I$51,"BOY",$J$7:$J$51,"OBC",BM7:BM51,"D")</f>
        <v>0</v>
      </c>
      <c r="AY56" s="230">
        <f>COUNTIFS($I$7:$I$51,"BOY",$J$7:$J$51,"SC",BM7:BM51,"D")</f>
        <v>0</v>
      </c>
      <c r="AZ56" s="230">
        <f>COUNTIFS($I$7:$I$51,"BOY",$J$7:$J$51,"ST",BM7:BM51,"D")</f>
        <v>0</v>
      </c>
      <c r="BA56" s="231">
        <f t="shared" ref="BA56:BA62" si="58">SUM(AW56:AZ56)</f>
        <v>0</v>
      </c>
      <c r="BB56" s="230">
        <f>COUNTIFS($I$7:$I$51,"GIRL",$J$7:$J$51,"GEN",BM7:BM51,"D")</f>
        <v>0</v>
      </c>
      <c r="BC56" s="230">
        <f>COUNTIFS($I$7:$I$51,"GIRL",$J$7:$J$51,"OBC",BM7:BM51,"D")</f>
        <v>0</v>
      </c>
      <c r="BD56" s="230">
        <f>COUNTIFS($I$7:$I$51,"GIRL",$J$7:$J$51,"SC",BM7:BM51,"D")</f>
        <v>0</v>
      </c>
      <c r="BE56" s="230">
        <f>COUNTIFS($I$7:$I$51,"GIRL",$J$7:$J$51,"ST",BM7:BM51,"D")</f>
        <v>0</v>
      </c>
      <c r="BF56" s="231">
        <f t="shared" ref="BF56:BF62" si="59">SUM(BB56:BE56)</f>
        <v>0</v>
      </c>
      <c r="BG56" s="234">
        <f t="shared" ref="BG56:BG62" si="60">SUM(BA56,BF56)</f>
        <v>0</v>
      </c>
      <c r="BH56" s="619" t="s">
        <v>101</v>
      </c>
      <c r="BI56" s="619"/>
      <c r="BJ56" s="619"/>
      <c r="BK56" s="619"/>
      <c r="BL56" s="619" t="str">
        <f>ROUNDUP((BL54/BL53)*100,2)&amp;" %"</f>
        <v>100 %</v>
      </c>
      <c r="BM56" s="619"/>
      <c r="BN56" s="661"/>
      <c r="BO56" s="662"/>
      <c r="BP56" s="662"/>
      <c r="BQ56" s="662"/>
      <c r="BR56" s="662"/>
      <c r="BS56" s="662"/>
      <c r="BT56" s="662"/>
      <c r="BU56" s="662"/>
      <c r="BV56" s="662"/>
      <c r="BW56" s="662"/>
      <c r="BX56" s="662"/>
      <c r="BY56" s="664"/>
      <c r="BZ56" s="681" t="str">
        <f>IF(DASHBOARD!D13="","",DASHBOARD!D13&amp;" -"&amp;DASHBOARD!B13)</f>
        <v>xxxxxxxxxxxxxxxx -HINDI</v>
      </c>
      <c r="CA56" s="682"/>
      <c r="CB56" s="682"/>
      <c r="CC56" s="682"/>
      <c r="CD56" s="682"/>
      <c r="CE56" s="682"/>
      <c r="CF56" s="682"/>
      <c r="CG56" s="683"/>
      <c r="CH56" s="679" t="str">
        <f>IF('SUBJECT RESULT'!$D$10="","",'SUBJECT RESULT'!$D$10)</f>
        <v>100 %</v>
      </c>
      <c r="CI56" s="128"/>
    </row>
    <row r="57" spans="1:87" ht="17.25" customHeight="1" thickBot="1" x14ac:dyDescent="0.35">
      <c r="A57" s="36"/>
      <c r="B57" s="227"/>
      <c r="C57" s="158"/>
      <c r="D57" s="294"/>
      <c r="E57" s="299">
        <v>70</v>
      </c>
      <c r="F57" s="645" t="s">
        <v>208</v>
      </c>
      <c r="G57" s="646"/>
      <c r="H57" s="297"/>
      <c r="I57" s="159"/>
      <c r="J57" s="228"/>
      <c r="K57" s="233"/>
      <c r="L57" s="252" t="s">
        <v>177</v>
      </c>
      <c r="M57" s="230">
        <f>COUNTIFS($I$7:$I$51,"BOY",$J$7:$J$51,"GEN",AC7:AC51,"C2")</f>
        <v>0</v>
      </c>
      <c r="N57" s="230">
        <f>COUNTIFS($I$7:$I$51,"BOY",$J$7:$J$51,"OBC",AC7:AC51,"C2")</f>
        <v>0</v>
      </c>
      <c r="O57" s="230">
        <f>COUNTIFS($I$7:$I$51,"BOY",$J$7:$J$51,"SC",AC7:AC51,"C2")</f>
        <v>0</v>
      </c>
      <c r="P57" s="230">
        <f>COUNTIFS($I$7:$I$51,"BOY",$J$7:$J$51,"ST",AC7:AC51,"C2")</f>
        <v>0</v>
      </c>
      <c r="Q57" s="231">
        <f t="shared" si="52"/>
        <v>0</v>
      </c>
      <c r="R57" s="230">
        <f>COUNTIFS($I$7:$I$51,"GIRL",$J$7:$J$51,"GEN",AC7:AC51,"C2")</f>
        <v>0</v>
      </c>
      <c r="S57" s="230">
        <f>COUNTIFS($I$7:$I$51,"GIRL",$J$7:$J$51,"OBC",AC7:AC51,"C2")</f>
        <v>0</v>
      </c>
      <c r="T57" s="230">
        <f>COUNTIFS($I$7:$I$51,"GIRL",$J$7:$J$51,"SC",AC7:AC51,"C2")</f>
        <v>0</v>
      </c>
      <c r="U57" s="230">
        <f>COUNTIFS($I$7:$I$51,"GIRL",$J$7:$J$51,"ST",AC7:AC51,"C2")</f>
        <v>0</v>
      </c>
      <c r="V57" s="231">
        <f t="shared" si="53"/>
        <v>0</v>
      </c>
      <c r="W57" s="234">
        <f t="shared" si="54"/>
        <v>0</v>
      </c>
      <c r="X57" s="628" t="s">
        <v>1</v>
      </c>
      <c r="Y57" s="629"/>
      <c r="Z57" s="629"/>
      <c r="AA57" s="629"/>
      <c r="AB57" s="629"/>
      <c r="AC57" s="629"/>
      <c r="AD57" s="252" t="s">
        <v>177</v>
      </c>
      <c r="AE57" s="230">
        <f>COUNTIFS($I$7:$I$51,"BOY",$J$7:$J$51,"GEN",AU7:AU51,"C2")</f>
        <v>0</v>
      </c>
      <c r="AF57" s="230">
        <f>COUNTIFS($I$7:$I$51,"BOY",$J$7:$J$51,"OBC",AU7:AU51,"C2")</f>
        <v>0</v>
      </c>
      <c r="AG57" s="230">
        <f>COUNTIFS($I$7:$I$51,"BOY",$J$7:$J$51,"SC",AU7:AU51,"C2")</f>
        <v>0</v>
      </c>
      <c r="AH57" s="230">
        <f>COUNTIFS($I$7:$I$51,"BOY",$J$7:$J$51,"ST",AU7:AU51,"C2")</f>
        <v>0</v>
      </c>
      <c r="AI57" s="231">
        <f t="shared" si="55"/>
        <v>0</v>
      </c>
      <c r="AJ57" s="230">
        <f>COUNTIFS($I$7:$I$51,"GIRL",$J$7:$J$51,"GEN",AU7:AU51,"C2")</f>
        <v>0</v>
      </c>
      <c r="AK57" s="230">
        <f>COUNTIFS($I$7:$I$51,"GIRL",$J$7:$J$51,"OBC",AU7:AU51,"C2")</f>
        <v>0</v>
      </c>
      <c r="AL57" s="230">
        <f>COUNTIFS($I$7:$I$51,"GIRL",$J$7:$J$51,"SC",AU7:AU51,"C2")</f>
        <v>0</v>
      </c>
      <c r="AM57" s="230">
        <f>COUNTIFS($I$7:$I$51,"GIRL",$J$7:$J$51,"ST",AU7:AU51,"C2")</f>
        <v>0</v>
      </c>
      <c r="AN57" s="231">
        <f t="shared" si="56"/>
        <v>0</v>
      </c>
      <c r="AO57" s="234">
        <f t="shared" si="57"/>
        <v>0</v>
      </c>
      <c r="AP57" s="628" t="s">
        <v>2</v>
      </c>
      <c r="AQ57" s="629"/>
      <c r="AR57" s="629"/>
      <c r="AS57" s="629"/>
      <c r="AT57" s="629"/>
      <c r="AU57" s="629"/>
      <c r="AV57" s="252" t="s">
        <v>177</v>
      </c>
      <c r="AW57" s="230">
        <f>COUNTIFS($I$7:$I$51,"BOY",$J$7:$J$51,"GEN",BM7:BM51,"C2")</f>
        <v>0</v>
      </c>
      <c r="AX57" s="230">
        <f>COUNTIFS($I$7:$I$51,"BOY",$J$7:$J$51,"OBC",BM7:BM51,"C2")</f>
        <v>0</v>
      </c>
      <c r="AY57" s="230">
        <f>COUNTIFS($I$7:$I$51,"BOY",$J$7:$J$51,"SC",BM7:BM51,"C2")</f>
        <v>0</v>
      </c>
      <c r="AZ57" s="230">
        <f>COUNTIFS($I$7:$I$51,"BOY",$J$7:$J$51,"ST",BM7:BM51,"C2")</f>
        <v>0</v>
      </c>
      <c r="BA57" s="231">
        <f t="shared" si="58"/>
        <v>0</v>
      </c>
      <c r="BB57" s="230">
        <f>COUNTIFS($I$7:$I$51,"GIRL",$J$7:$J$51,"GEN",BM7:BM51,"C2")</f>
        <v>0</v>
      </c>
      <c r="BC57" s="230">
        <f>COUNTIFS($I$7:$I$51,"GIRL",$J$7:$J$51,"OBC",BM7:BM51,"C2")</f>
        <v>0</v>
      </c>
      <c r="BD57" s="230">
        <f>COUNTIFS($I$7:$I$51,"GIRL",$J$7:$J$51,"SC",BM7:BM51,"C2")</f>
        <v>0</v>
      </c>
      <c r="BE57" s="230">
        <f>COUNTIFS($I$7:$I$51,"GIRL",$J$7:$J$51,"ST",BM7:BM51,"C2")</f>
        <v>0</v>
      </c>
      <c r="BF57" s="231">
        <f t="shared" si="59"/>
        <v>0</v>
      </c>
      <c r="BG57" s="234">
        <f t="shared" si="60"/>
        <v>0</v>
      </c>
      <c r="BH57" s="628" t="s">
        <v>102</v>
      </c>
      <c r="BI57" s="629"/>
      <c r="BJ57" s="629"/>
      <c r="BK57" s="629"/>
      <c r="BL57" s="629"/>
      <c r="BM57" s="629"/>
      <c r="BN57" s="640" t="str">
        <f>IF(CH53="0","","BLOCK -  "&amp;DASHBOARD!E18)</f>
        <v>BLOCK -  xxxxx</v>
      </c>
      <c r="BO57" s="641"/>
      <c r="BP57" s="641"/>
      <c r="BQ57" s="641"/>
      <c r="BR57" s="641"/>
      <c r="BS57" s="641"/>
      <c r="BT57" s="641"/>
      <c r="BU57" s="641"/>
      <c r="BV57" s="641"/>
      <c r="BW57" s="641"/>
      <c r="BX57" s="641"/>
      <c r="BY57" s="664"/>
      <c r="BZ57" s="684"/>
      <c r="CA57" s="685"/>
      <c r="CB57" s="685"/>
      <c r="CC57" s="685"/>
      <c r="CD57" s="685"/>
      <c r="CE57" s="685"/>
      <c r="CF57" s="685"/>
      <c r="CG57" s="686"/>
      <c r="CH57" s="680"/>
      <c r="CI57" s="128"/>
    </row>
    <row r="58" spans="1:87" ht="17.25" customHeight="1" thickBot="1" x14ac:dyDescent="0.35">
      <c r="A58" s="36"/>
      <c r="B58" s="227"/>
      <c r="C58" s="158"/>
      <c r="D58" s="294"/>
      <c r="E58" s="300">
        <v>60</v>
      </c>
      <c r="F58" s="647" t="s">
        <v>209</v>
      </c>
      <c r="G58" s="648"/>
      <c r="H58" s="297"/>
      <c r="I58" s="159"/>
      <c r="J58" s="228"/>
      <c r="K58" s="233"/>
      <c r="L58" s="252" t="s">
        <v>105</v>
      </c>
      <c r="M58" s="230">
        <f>COUNTIFS($I$7:$I$51,"BOY",$J$7:$J$51,"GEN",AC7:AC51,"C1")</f>
        <v>0</v>
      </c>
      <c r="N58" s="230">
        <f>COUNTIFS($I$7:$I$51,"BOY",$J$7:$J$51,"OBC",AC7:AC51,"C1")</f>
        <v>0</v>
      </c>
      <c r="O58" s="230">
        <f>COUNTIFS($I$7:$I$51,"BOY",$J$7:$J$51,"SC",AC7:AC51,"C1")</f>
        <v>0</v>
      </c>
      <c r="P58" s="230">
        <f>COUNTIFS($I$7:$I$51,"BOY",$J$7:$J$51,"ST",AC7:AC51,"C1")</f>
        <v>0</v>
      </c>
      <c r="Q58" s="231">
        <f t="shared" si="52"/>
        <v>0</v>
      </c>
      <c r="R58" s="230">
        <f>COUNTIFS($I$7:$I$51,"GIRL",$J$7:$J$51,"GEN",AC7:AC51,"C1")</f>
        <v>0</v>
      </c>
      <c r="S58" s="230">
        <f>COUNTIFS($I$7:$I$51,"GIRL",$J$7:$J$51,"OBC",AC7:AC51,"C1")</f>
        <v>0</v>
      </c>
      <c r="T58" s="230">
        <f>COUNTIFS($I$7:$I$51,"GIRL",$J$7:$J$51,"SC",AC7:AC51,"C1")</f>
        <v>0</v>
      </c>
      <c r="U58" s="230">
        <f>COUNTIFS($I$7:$I$51,"GIRL",$J$7:$J$51,"ST",AC7:AC51,"C1")</f>
        <v>0</v>
      </c>
      <c r="V58" s="231">
        <f t="shared" si="53"/>
        <v>0</v>
      </c>
      <c r="W58" s="234">
        <f t="shared" si="54"/>
        <v>0</v>
      </c>
      <c r="X58" s="630" t="s">
        <v>103</v>
      </c>
      <c r="Y58" s="630"/>
      <c r="Z58" s="630"/>
      <c r="AA58" s="630"/>
      <c r="AB58" s="630">
        <f>COUNTIFS(AC7:AC51,"E")</f>
        <v>0</v>
      </c>
      <c r="AC58" s="629"/>
      <c r="AD58" s="252" t="s">
        <v>105</v>
      </c>
      <c r="AE58" s="230">
        <f>COUNTIFS($I$7:$I$51,"BOY",$J$7:$J$51,"GEN",AU7:AU51,"C1")</f>
        <v>0</v>
      </c>
      <c r="AF58" s="230">
        <f>COUNTIFS($I$7:$I$51,"BOY",$J$7:$J$51,"OBC",AU7:AU51,"C1")</f>
        <v>0</v>
      </c>
      <c r="AG58" s="230">
        <f>COUNTIFS($I$7:$I$51,"BOY",$J$7:$J$51,"SC",AU7:AU51,"C1")</f>
        <v>1</v>
      </c>
      <c r="AH58" s="230">
        <f>COUNTIFS($I$7:$I$51,"BOY",$J$7:$J$51,"ST",AU7:AU51,"C1")</f>
        <v>0</v>
      </c>
      <c r="AI58" s="231">
        <f t="shared" si="55"/>
        <v>1</v>
      </c>
      <c r="AJ58" s="230">
        <f>COUNTIFS($I$7:$I$51,"GIRL",$J$7:$J$51,"GEN",AU7:AU51,"C1")</f>
        <v>0</v>
      </c>
      <c r="AK58" s="230">
        <f>COUNTIFS($I$7:$I$51,"GIRL",$J$7:$J$51,"OBC",AU7:AU51,"C1")</f>
        <v>0</v>
      </c>
      <c r="AL58" s="230">
        <f>COUNTIFS($I$7:$I$51,"GIRL",$J$7:$J$51,"SC",AU7:AU51,"C1")</f>
        <v>0</v>
      </c>
      <c r="AM58" s="230">
        <f>COUNTIFS($I$7:$I$51,"GIRL",$J$7:$J$51,"ST",AU7:AU51,"C1")</f>
        <v>0</v>
      </c>
      <c r="AN58" s="231">
        <f t="shared" si="56"/>
        <v>0</v>
      </c>
      <c r="AO58" s="234">
        <f t="shared" si="57"/>
        <v>1</v>
      </c>
      <c r="AP58" s="630" t="s">
        <v>103</v>
      </c>
      <c r="AQ58" s="630"/>
      <c r="AR58" s="630"/>
      <c r="AS58" s="630"/>
      <c r="AT58" s="630">
        <f>COUNTIFS(AU7:AU51,"E")</f>
        <v>0</v>
      </c>
      <c r="AU58" s="630"/>
      <c r="AV58" s="252" t="s">
        <v>105</v>
      </c>
      <c r="AW58" s="230">
        <f>COUNTIFS($I$7:$I$51,"BOY",$J$7:$J$51,"GEN",BM7:BM51,"C1")</f>
        <v>0</v>
      </c>
      <c r="AX58" s="230">
        <f>COUNTIFS($I$7:$I$51,"BOY",$J$7:$J$51,"OBC",BM7:BM51,"C1")</f>
        <v>1</v>
      </c>
      <c r="AY58" s="230">
        <f>COUNTIFS($I$7:$I$51,"BOY",$J$7:$J$51,"SC",BM7:BM51,"C1")</f>
        <v>1</v>
      </c>
      <c r="AZ58" s="230">
        <f>COUNTIFS($I$7:$I$51,"BOY",$J$7:$J$51,"ST",BM7:BM51,"C1")</f>
        <v>0</v>
      </c>
      <c r="BA58" s="231">
        <f t="shared" si="58"/>
        <v>2</v>
      </c>
      <c r="BB58" s="230">
        <f>COUNTIFS($I$7:$I$51,"GIRL",$J$7:$J$51,"GEN",BM7:BM51,"C1")</f>
        <v>0</v>
      </c>
      <c r="BC58" s="230">
        <f>COUNTIFS($I$7:$I$51,"GIRL",$J$7:$J$51,"OBC",BM7:BM51,"C1")</f>
        <v>0</v>
      </c>
      <c r="BD58" s="230">
        <f>COUNTIFS($I$7:$I$51,"GIRL",$J$7:$J$51,"SC",BM7:BM51,"C1")</f>
        <v>0</v>
      </c>
      <c r="BE58" s="230">
        <f>COUNTIFS($I$7:$I$51,"GIRL",$J$7:$J$51,"ST",BM7:BM51,"C1")</f>
        <v>0</v>
      </c>
      <c r="BF58" s="231">
        <f t="shared" si="59"/>
        <v>0</v>
      </c>
      <c r="BG58" s="234">
        <f t="shared" si="60"/>
        <v>2</v>
      </c>
      <c r="BH58" s="630" t="s">
        <v>103</v>
      </c>
      <c r="BI58" s="630"/>
      <c r="BJ58" s="630"/>
      <c r="BK58" s="630"/>
      <c r="BL58" s="630">
        <f>COUNTIFS(BM7:BM51,"E")</f>
        <v>0</v>
      </c>
      <c r="BM58" s="630"/>
      <c r="BN58" s="640"/>
      <c r="BO58" s="641"/>
      <c r="BP58" s="641"/>
      <c r="BQ58" s="641"/>
      <c r="BR58" s="641"/>
      <c r="BS58" s="641"/>
      <c r="BT58" s="641"/>
      <c r="BU58" s="641"/>
      <c r="BV58" s="641"/>
      <c r="BW58" s="641"/>
      <c r="BX58" s="641"/>
      <c r="BY58" s="664"/>
      <c r="BZ58" s="681" t="str">
        <f>IF(DASHBOARD!D14="","",DASHBOARD!D14&amp;" -"&amp;DASHBOARD!B14)</f>
        <v>xxxxxxxxxxxxxxxx -MATHEMATICS</v>
      </c>
      <c r="CA58" s="682"/>
      <c r="CB58" s="682"/>
      <c r="CC58" s="682"/>
      <c r="CD58" s="682"/>
      <c r="CE58" s="682"/>
      <c r="CF58" s="682"/>
      <c r="CG58" s="683"/>
      <c r="CH58" s="679" t="str">
        <f>IF('SUBJECT RESULT'!$E$10="","",'SUBJECT RESULT'!$E$10)</f>
        <v>100 %</v>
      </c>
      <c r="CI58" s="128"/>
    </row>
    <row r="59" spans="1:87" ht="17.25" customHeight="1" thickBot="1" x14ac:dyDescent="0.35">
      <c r="A59" s="36"/>
      <c r="B59" s="227"/>
      <c r="C59" s="158"/>
      <c r="D59" s="294"/>
      <c r="E59" s="299">
        <v>50</v>
      </c>
      <c r="F59" s="645" t="s">
        <v>207</v>
      </c>
      <c r="G59" s="646"/>
      <c r="H59" s="297"/>
      <c r="I59" s="159"/>
      <c r="J59" s="228"/>
      <c r="K59" s="233"/>
      <c r="L59" s="252" t="s">
        <v>106</v>
      </c>
      <c r="M59" s="230">
        <f>COUNTIFS($I$7:$I$51,"BOY",$J$7:$J$51,"GEN",AC7:AC51,"B2")</f>
        <v>0</v>
      </c>
      <c r="N59" s="230">
        <f>COUNTIFS($I$7:$I$51,"BOY",$J$7:$J$51,"OBC",AC7:AC51,"B2")</f>
        <v>0</v>
      </c>
      <c r="O59" s="230">
        <f>COUNTIFS($I$7:$I$51,"BOY",$J$7:$J$51,"SC",AC7:AC51,"B2")</f>
        <v>2</v>
      </c>
      <c r="P59" s="230">
        <f>COUNTIFS($I$7:$I$51,"BOY",$J$7:$J$51,"ST",AC7:AC51,"B2")</f>
        <v>0</v>
      </c>
      <c r="Q59" s="231">
        <f t="shared" si="52"/>
        <v>2</v>
      </c>
      <c r="R59" s="230">
        <f>COUNTIFS($I$7:$I$51,"GIRL",$J$7:$J$51,"GEN",AC7:AC51,"B2")</f>
        <v>0</v>
      </c>
      <c r="S59" s="230">
        <f>COUNTIFS($I$7:$I$51,"GIRL",$J$7:$J$51,"OBC",AC7:AC51,"B2")</f>
        <v>0</v>
      </c>
      <c r="T59" s="230">
        <f>COUNTIFS($I$7:$I$51,"GIRL",$J$7:$J$51,"SC",AC7:AC51,"B2")</f>
        <v>0</v>
      </c>
      <c r="U59" s="230">
        <f>COUNTIFS($I$7:$I$51,"GIRL",$J$7:$J$51,"ST",AC7:AC51,"B2")</f>
        <v>0</v>
      </c>
      <c r="V59" s="231">
        <f t="shared" si="53"/>
        <v>0</v>
      </c>
      <c r="W59" s="234">
        <f t="shared" si="54"/>
        <v>2</v>
      </c>
      <c r="X59" s="630" t="s">
        <v>104</v>
      </c>
      <c r="Y59" s="630"/>
      <c r="Z59" s="630"/>
      <c r="AA59" s="630"/>
      <c r="AB59" s="630">
        <f>COUNTIFS(AC7:AC51,"D")</f>
        <v>1</v>
      </c>
      <c r="AC59" s="629"/>
      <c r="AD59" s="252" t="s">
        <v>106</v>
      </c>
      <c r="AE59" s="230">
        <f>COUNTIFS($I$7:$I$51,"BOY",$J$7:$J$51,"GEN",AU7:AU51,"B2")</f>
        <v>0</v>
      </c>
      <c r="AF59" s="230">
        <f>COUNTIFS($I$7:$I$51,"BOY",$J$7:$J$51,"OBC",AU7:AU51,"B2")</f>
        <v>0</v>
      </c>
      <c r="AG59" s="230">
        <f>COUNTIFS($I$7:$I$51,"BOY",$J$7:$J$51,"SC",AU7:AU51,"B2")</f>
        <v>1</v>
      </c>
      <c r="AH59" s="230">
        <f>COUNTIFS($I$7:$I$51,"BOY",$J$7:$J$51,"ST",AU7:AU51,"B2")</f>
        <v>0</v>
      </c>
      <c r="AI59" s="231">
        <f t="shared" si="55"/>
        <v>1</v>
      </c>
      <c r="AJ59" s="230">
        <f>COUNTIFS($I$7:$I$51,"GIRL",$J$7:$J$51,"GEN",AU7:AU51,"B2")</f>
        <v>0</v>
      </c>
      <c r="AK59" s="230">
        <f>COUNTIFS($I$7:$I$51,"GIRL",$J$7:$J$51,"OBC",AU7:AU51,"B2")</f>
        <v>0</v>
      </c>
      <c r="AL59" s="230">
        <f>COUNTIFS($I$7:$I$51,"GIRL",$J$7:$J$51,"SC",AU7:AU51,"B2")</f>
        <v>0</v>
      </c>
      <c r="AM59" s="230">
        <f>COUNTIFS($I$7:$I$51,"GIRL",$J$7:$J$51,"ST",AU7:AU51,"B2")</f>
        <v>0</v>
      </c>
      <c r="AN59" s="231">
        <f t="shared" si="56"/>
        <v>0</v>
      </c>
      <c r="AO59" s="234">
        <f t="shared" si="57"/>
        <v>1</v>
      </c>
      <c r="AP59" s="630" t="s">
        <v>104</v>
      </c>
      <c r="AQ59" s="630"/>
      <c r="AR59" s="630"/>
      <c r="AS59" s="630"/>
      <c r="AT59" s="630">
        <f>COUNTIFS(AU7:AU51,"D")</f>
        <v>0</v>
      </c>
      <c r="AU59" s="630"/>
      <c r="AV59" s="252" t="s">
        <v>106</v>
      </c>
      <c r="AW59" s="230">
        <f>COUNTIFS($I$7:$I$51,"BOY",$J$7:$J$51,"GEN",BM7:BM51,"B2")</f>
        <v>0</v>
      </c>
      <c r="AX59" s="230">
        <f>COUNTIFS($I$7:$I$51,"BOY",$J$7:$J$51,"OBC",BM7:BM51,"B2")</f>
        <v>0</v>
      </c>
      <c r="AY59" s="230">
        <f>COUNTIFS($I$7:$I$51,"BOY",$J$7:$J$51,"SC",BM7:BM51,"B2")</f>
        <v>2</v>
      </c>
      <c r="AZ59" s="230">
        <f>COUNTIFS($I$7:$I$51,"BOY",$J$7:$J$51,"ST",BM7:BM51,"B2")</f>
        <v>0</v>
      </c>
      <c r="BA59" s="231">
        <f t="shared" si="58"/>
        <v>2</v>
      </c>
      <c r="BB59" s="230">
        <f>COUNTIFS($I$7:$I$51,"GIRL",$J$7:$J$51,"GEN",BM7:BM51,"B2")</f>
        <v>0</v>
      </c>
      <c r="BC59" s="230">
        <f>COUNTIFS($I$7:$I$51,"GIRL",$J$7:$J$51,"OBC",BM7:BM51,"B2")</f>
        <v>0</v>
      </c>
      <c r="BD59" s="230">
        <f>COUNTIFS($I$7:$I$51,"GIRL",$J$7:$J$51,"SC",BM7:BM51,"B2")</f>
        <v>0</v>
      </c>
      <c r="BE59" s="230">
        <f>COUNTIFS($I$7:$I$51,"GIRL",$J$7:$J$51,"ST",BM7:BM51,"B2")</f>
        <v>0</v>
      </c>
      <c r="BF59" s="231">
        <f t="shared" si="59"/>
        <v>0</v>
      </c>
      <c r="BG59" s="234">
        <f t="shared" si="60"/>
        <v>2</v>
      </c>
      <c r="BH59" s="630" t="s">
        <v>104</v>
      </c>
      <c r="BI59" s="630"/>
      <c r="BJ59" s="630"/>
      <c r="BK59" s="630"/>
      <c r="BL59" s="630">
        <f>COUNTIFS(BM7:BM51,"D")</f>
        <v>0</v>
      </c>
      <c r="BM59" s="630"/>
      <c r="BN59" s="640"/>
      <c r="BO59" s="641"/>
      <c r="BP59" s="641"/>
      <c r="BQ59" s="641"/>
      <c r="BR59" s="641"/>
      <c r="BS59" s="641"/>
      <c r="BT59" s="641"/>
      <c r="BU59" s="641"/>
      <c r="BV59" s="641"/>
      <c r="BW59" s="641"/>
      <c r="BX59" s="641"/>
      <c r="BY59" s="664"/>
      <c r="BZ59" s="684"/>
      <c r="CA59" s="685"/>
      <c r="CB59" s="685"/>
      <c r="CC59" s="685"/>
      <c r="CD59" s="685"/>
      <c r="CE59" s="685"/>
      <c r="CF59" s="685"/>
      <c r="CG59" s="686"/>
      <c r="CH59" s="680"/>
      <c r="CI59" s="128"/>
    </row>
    <row r="60" spans="1:87" ht="17.25" customHeight="1" thickBot="1" x14ac:dyDescent="0.35">
      <c r="A60" s="36"/>
      <c r="B60" s="227"/>
      <c r="C60" s="158"/>
      <c r="D60" s="294"/>
      <c r="E60" s="300">
        <v>40</v>
      </c>
      <c r="F60" s="647" t="s">
        <v>206</v>
      </c>
      <c r="G60" s="648"/>
      <c r="H60" s="297"/>
      <c r="I60" s="159"/>
      <c r="J60" s="228"/>
      <c r="K60" s="233"/>
      <c r="L60" s="252" t="s">
        <v>107</v>
      </c>
      <c r="M60" s="230">
        <f>COUNTIFS($I$7:$I$51,"BOY",$J$7:$J$51,"GEN",AC7:AC51,"B1")</f>
        <v>0</v>
      </c>
      <c r="N60" s="230">
        <f>COUNTIFS($I$7:$I$51,"BOY",$J$7:$J$51,"OBC",AC7:AC51,"B1")</f>
        <v>0</v>
      </c>
      <c r="O60" s="230">
        <f>COUNTIFS($I$7:$I$51,"BOY",$J$7:$J$51,"SC",AC7:AC51,"B1")</f>
        <v>1</v>
      </c>
      <c r="P60" s="230">
        <f>COUNTIFS($I$7:$I$51,"BOY",$J$7:$J$51,"ST",AC7:AC51,"B1")</f>
        <v>0</v>
      </c>
      <c r="Q60" s="231">
        <f t="shared" si="52"/>
        <v>1</v>
      </c>
      <c r="R60" s="230">
        <f>COUNTIFS($I$7:$I$51,"GIRL",$J$7:$J$51,"GEN",AC7:AC51,"B1")</f>
        <v>0</v>
      </c>
      <c r="S60" s="230">
        <f>COUNTIFS($I$7:$I$51,"GIRL",$J$7:$J$51,"OBC",AC7:AC51,"B1")</f>
        <v>0</v>
      </c>
      <c r="T60" s="230">
        <f>COUNTIFS($I$7:$I$51,"GIRL",$J$7:$J$51,"SC",AC7:AC51,"B1")</f>
        <v>0</v>
      </c>
      <c r="U60" s="230">
        <f>COUNTIFS($I$7:$I$51,"GIRL",$J$7:$J$51,"ST",AC7:AC51,"B1")</f>
        <v>0</v>
      </c>
      <c r="V60" s="231">
        <f t="shared" si="53"/>
        <v>0</v>
      </c>
      <c r="W60" s="234">
        <f t="shared" si="54"/>
        <v>1</v>
      </c>
      <c r="X60" s="630" t="s">
        <v>92</v>
      </c>
      <c r="Y60" s="630"/>
      <c r="Z60" s="630"/>
      <c r="AA60" s="630"/>
      <c r="AB60" s="630">
        <f>COUNTIFS(AC7:AC51,"C2")</f>
        <v>0</v>
      </c>
      <c r="AC60" s="629"/>
      <c r="AD60" s="252" t="s">
        <v>107</v>
      </c>
      <c r="AE60" s="230">
        <f>COUNTIFS($I$7:$I$51,"BOY",$J$7:$J$51,"GEN",AU7:AU51,"B1")</f>
        <v>0</v>
      </c>
      <c r="AF60" s="230">
        <f>COUNTIFS($I$7:$I$51,"BOY",$J$7:$J$51,"OBC",AU7:AU51,"B1")</f>
        <v>1</v>
      </c>
      <c r="AG60" s="230">
        <f>COUNTIFS($I$7:$I$51,"BOY",$J$7:$J$51,"SC",AU7:AU51,"B1")</f>
        <v>0</v>
      </c>
      <c r="AH60" s="230">
        <f>COUNTIFS($I$7:$I$51,"BOY",$J$7:$J$51,"ST",AU7:AU51,"B1")</f>
        <v>0</v>
      </c>
      <c r="AI60" s="231">
        <f t="shared" si="55"/>
        <v>1</v>
      </c>
      <c r="AJ60" s="230">
        <f>COUNTIFS($I$7:$I$51,"GIRL",$J$7:$J$51,"GEN",AU7:AU51,"B1")</f>
        <v>0</v>
      </c>
      <c r="AK60" s="230">
        <f>COUNTIFS($I$7:$I$51,"GIRL",$J$7:$J$51,"OBC",AU7:AU51,"B1")</f>
        <v>0</v>
      </c>
      <c r="AL60" s="230">
        <f>COUNTIFS($I$7:$I$51,"GIRL",$J$7:$J$51,"SC",AU7:AU51,"B1")</f>
        <v>0</v>
      </c>
      <c r="AM60" s="230">
        <f>COUNTIFS($I$7:$I$51,"GIRL",$J$7:$J$51,"ST",AU7:AU51,"B1")</f>
        <v>0</v>
      </c>
      <c r="AN60" s="231">
        <f t="shared" si="56"/>
        <v>0</v>
      </c>
      <c r="AO60" s="234">
        <f t="shared" si="57"/>
        <v>1</v>
      </c>
      <c r="AP60" s="630" t="s">
        <v>92</v>
      </c>
      <c r="AQ60" s="630"/>
      <c r="AR60" s="630"/>
      <c r="AS60" s="630"/>
      <c r="AT60" s="630">
        <f>COUNTIFS(AU7:AU51,"C2")</f>
        <v>0</v>
      </c>
      <c r="AU60" s="630"/>
      <c r="AV60" s="252" t="s">
        <v>107</v>
      </c>
      <c r="AW60" s="230">
        <f>COUNTIFS($I$7:$I$51,"BOY",$J$7:$J$51,"GEN",BM7:BM51,"B1")</f>
        <v>0</v>
      </c>
      <c r="AX60" s="230">
        <f>COUNTIFS($I$7:$I$51,"BOY",$J$7:$J$51,"OBC",BM7:BM51,"B1")</f>
        <v>0</v>
      </c>
      <c r="AY60" s="230">
        <f>COUNTIFS($I$7:$I$51,"BOY",$J$7:$J$51,"SC",BM7:BM51,"B1")</f>
        <v>0</v>
      </c>
      <c r="AZ60" s="230">
        <f>COUNTIFS($I$7:$I$51,"BOY",$J$7:$J$51,"ST",BM7:BM51,"B1")</f>
        <v>0</v>
      </c>
      <c r="BA60" s="231">
        <f t="shared" si="58"/>
        <v>0</v>
      </c>
      <c r="BB60" s="230">
        <f>COUNTIFS($I$7:$I$51,"GIRL",$J$7:$J$51,"GEN",BM7:BM51,"B1")</f>
        <v>0</v>
      </c>
      <c r="BC60" s="230">
        <f>COUNTIFS($I$7:$I$51,"GIRL",$J$7:$J$51,"OBC",BM7:BM51,"B1")</f>
        <v>0</v>
      </c>
      <c r="BD60" s="230">
        <f>COUNTIFS($I$7:$I$51,"GIRL",$J$7:$J$51,"SC",BM7:BM51,"B1")</f>
        <v>0</v>
      </c>
      <c r="BE60" s="230">
        <f>COUNTIFS($I$7:$I$51,"GIRL",$J$7:$J$51,"ST",BM7:BM51,"B1")</f>
        <v>0</v>
      </c>
      <c r="BF60" s="231">
        <f t="shared" si="59"/>
        <v>0</v>
      </c>
      <c r="BG60" s="234">
        <f t="shared" si="60"/>
        <v>0</v>
      </c>
      <c r="BH60" s="630" t="s">
        <v>92</v>
      </c>
      <c r="BI60" s="630"/>
      <c r="BJ60" s="630"/>
      <c r="BK60" s="630"/>
      <c r="BL60" s="630">
        <f>COUNTIFS(BM7:BM51,"C2")</f>
        <v>0</v>
      </c>
      <c r="BM60" s="630"/>
      <c r="BN60" s="640"/>
      <c r="BO60" s="641"/>
      <c r="BP60" s="641"/>
      <c r="BQ60" s="641"/>
      <c r="BR60" s="641"/>
      <c r="BS60" s="641"/>
      <c r="BT60" s="641"/>
      <c r="BU60" s="641"/>
      <c r="BV60" s="641"/>
      <c r="BW60" s="641"/>
      <c r="BX60" s="641"/>
      <c r="BY60" s="664"/>
      <c r="BZ60" s="670" t="str">
        <f>IF(DASHBOARD!D15="","",DASHBOARD!D15&amp;" -"&amp;DASHBOARD!B15)</f>
        <v/>
      </c>
      <c r="CA60" s="671"/>
      <c r="CB60" s="671"/>
      <c r="CC60" s="671"/>
      <c r="CD60" s="671"/>
      <c r="CE60" s="671"/>
      <c r="CF60" s="671"/>
      <c r="CG60" s="672"/>
      <c r="CH60" s="679" t="e">
        <f>IF('SUBJECT RESULT'!#REF!="","",'SUBJECT RESULT'!#REF!)</f>
        <v>#REF!</v>
      </c>
      <c r="CI60" s="128"/>
    </row>
    <row r="61" spans="1:87" ht="17.25" customHeight="1" x14ac:dyDescent="0.25">
      <c r="A61" s="36"/>
      <c r="B61" s="227"/>
      <c r="C61" s="158"/>
      <c r="D61" s="158"/>
      <c r="E61" s="295"/>
      <c r="F61" s="295"/>
      <c r="G61" s="296"/>
      <c r="H61" s="159"/>
      <c r="I61" s="159"/>
      <c r="J61" s="228"/>
      <c r="K61" s="233"/>
      <c r="L61" s="252" t="s">
        <v>176</v>
      </c>
      <c r="M61" s="230">
        <f>COUNTIFS($I$7:$I$51,"BOY",$J$7:$J$51,"GEN",AC7:AC51,"A2")</f>
        <v>0</v>
      </c>
      <c r="N61" s="230">
        <f>COUNTIFS($I$7:$I$51,"BOY",$J$7:$J$51,"OBC",AC7:AC51,"A2")</f>
        <v>0</v>
      </c>
      <c r="O61" s="230">
        <f>COUNTIFS($I$7:$I$51,"BOY",$J$7:$J$51,"SC",AC7:AC51,"A2")</f>
        <v>0</v>
      </c>
      <c r="P61" s="230">
        <f>COUNTIFS($I$7:$I$51,"BOY",$J$7:$J$51,"ST",AC7:AC51,"A2")</f>
        <v>0</v>
      </c>
      <c r="Q61" s="231">
        <f t="shared" si="52"/>
        <v>0</v>
      </c>
      <c r="R61" s="230">
        <f>COUNTIFS($I$7:$I$51,"GIRL",$J$7:$J$51,"GEN",AC7:AC51,"A2")</f>
        <v>0</v>
      </c>
      <c r="S61" s="230">
        <f>COUNTIFS($I$7:$I$51,"GIRL",$J$7:$J$51,"OBC",AC7:AC51,"A2")</f>
        <v>0</v>
      </c>
      <c r="T61" s="230">
        <f>COUNTIFS($I$7:$I$51,"GIRL",$J$7:$J$51,"SC",AC7:AC51,"A2")</f>
        <v>0</v>
      </c>
      <c r="U61" s="230">
        <f>COUNTIFS($I$7:$I$51,"GIRL",$J$7:$J$51,"ST",AC7:AC51,"A2")</f>
        <v>0</v>
      </c>
      <c r="V61" s="231">
        <f t="shared" si="53"/>
        <v>0</v>
      </c>
      <c r="W61" s="234">
        <f t="shared" si="54"/>
        <v>0</v>
      </c>
      <c r="X61" s="630" t="s">
        <v>105</v>
      </c>
      <c r="Y61" s="630"/>
      <c r="Z61" s="630"/>
      <c r="AA61" s="630"/>
      <c r="AB61" s="630">
        <f>COUNTIFS(AC7:AC51,"C1")</f>
        <v>0</v>
      </c>
      <c r="AC61" s="629"/>
      <c r="AD61" s="252" t="s">
        <v>176</v>
      </c>
      <c r="AE61" s="230">
        <f>COUNTIFS($I$7:$I$51,"BOY",$J$7:$J$51,"GEN",AU7:AU51,"A2")</f>
        <v>0</v>
      </c>
      <c r="AF61" s="230">
        <f>COUNTIFS($I$7:$I$51,"BOY",$J$7:$J$51,"OBC",AU7:AU51,"A2")</f>
        <v>0</v>
      </c>
      <c r="AG61" s="230">
        <f>COUNTIFS($I$7:$I$51,"BOY",$J$7:$J$51,"SC",AU7:AU51,"A2")</f>
        <v>1</v>
      </c>
      <c r="AH61" s="230">
        <f>COUNTIFS($I$7:$I$51,"BOY",$J$7:$J$51,"ST",AU7:AU51,"A2")</f>
        <v>0</v>
      </c>
      <c r="AI61" s="231">
        <f t="shared" si="55"/>
        <v>1</v>
      </c>
      <c r="AJ61" s="230">
        <f>COUNTIFS($I$7:$I$51,"GIRL",$J$7:$J$51,"GEN",AU7:AU51,"A2")</f>
        <v>0</v>
      </c>
      <c r="AK61" s="230">
        <f>COUNTIFS($I$7:$I$51,"GIRL",$J$7:$J$51,"OBC",AU7:AU51,"A2")</f>
        <v>0</v>
      </c>
      <c r="AL61" s="230">
        <f>COUNTIFS($I$7:$I$51,"GIRL",$J$7:$J$51,"SC",AU7:AU51,"A2")</f>
        <v>0</v>
      </c>
      <c r="AM61" s="230">
        <f>COUNTIFS($I$7:$I$51,"GIRL",$J$7:$J$51,"ST",AU7:AU51,"A2")</f>
        <v>0</v>
      </c>
      <c r="AN61" s="231">
        <f t="shared" si="56"/>
        <v>0</v>
      </c>
      <c r="AO61" s="234">
        <f t="shared" si="57"/>
        <v>1</v>
      </c>
      <c r="AP61" s="630" t="s">
        <v>105</v>
      </c>
      <c r="AQ61" s="630"/>
      <c r="AR61" s="630"/>
      <c r="AS61" s="630"/>
      <c r="AT61" s="630">
        <f>COUNTIFS(AU7:AU51,"C1")</f>
        <v>1</v>
      </c>
      <c r="AU61" s="630"/>
      <c r="AV61" s="252" t="s">
        <v>176</v>
      </c>
      <c r="AW61" s="230">
        <f>COUNTIFS($I$7:$I$51,"BOY",$J$7:$J$51,"GEN",BM7:BM51,"A2")</f>
        <v>0</v>
      </c>
      <c r="AX61" s="230">
        <f>COUNTIFS($I$7:$I$51,"BOY",$J$7:$J$51,"OBC",BM7:BM51,"A2")</f>
        <v>0</v>
      </c>
      <c r="AY61" s="230">
        <f>COUNTIFS($I$7:$I$51,"BOY",$J$7:$J$51,"SC",BM7:BM51,"A2")</f>
        <v>0</v>
      </c>
      <c r="AZ61" s="230">
        <f>COUNTIFS($I$7:$I$51,"BOY",$J$7:$J$51,"ST",BM7:BM51,"A2")</f>
        <v>0</v>
      </c>
      <c r="BA61" s="231">
        <f t="shared" si="58"/>
        <v>0</v>
      </c>
      <c r="BB61" s="230">
        <f>COUNTIFS($I$7:$I$51,"GIRL",$J$7:$J$51,"GEN",BM7:BM51,"A2")</f>
        <v>0</v>
      </c>
      <c r="BC61" s="230">
        <f>COUNTIFS($I$7:$I$51,"GIRL",$J$7:$J$51,"OBC",BM7:BM51,"A2")</f>
        <v>0</v>
      </c>
      <c r="BD61" s="230">
        <f>COUNTIFS($I$7:$I$51,"GIRL",$J$7:$J$51,"SC",BM7:BM51,"A2")</f>
        <v>0</v>
      </c>
      <c r="BE61" s="230">
        <f>COUNTIFS($I$7:$I$51,"GIRL",$J$7:$J$51,"ST",BM7:BM51,"A2")</f>
        <v>0</v>
      </c>
      <c r="BF61" s="231">
        <f t="shared" si="59"/>
        <v>0</v>
      </c>
      <c r="BG61" s="234">
        <f t="shared" si="60"/>
        <v>0</v>
      </c>
      <c r="BH61" s="630" t="s">
        <v>105</v>
      </c>
      <c r="BI61" s="630"/>
      <c r="BJ61" s="630"/>
      <c r="BK61" s="630"/>
      <c r="BL61" s="630">
        <f>COUNTIFS(BM7:BM51,"C1")</f>
        <v>2</v>
      </c>
      <c r="BM61" s="630"/>
      <c r="BN61" s="640" t="str">
        <f>IF(CH53="0","","RESULT")</f>
        <v>RESULT</v>
      </c>
      <c r="BO61" s="641"/>
      <c r="BP61" s="641"/>
      <c r="BQ61" s="641"/>
      <c r="BR61" s="641"/>
      <c r="BS61" s="641"/>
      <c r="BT61" s="641"/>
      <c r="BU61" s="641"/>
      <c r="BV61" s="641"/>
      <c r="BW61" s="641"/>
      <c r="BX61" s="641"/>
      <c r="BY61" s="664"/>
      <c r="BZ61" s="673"/>
      <c r="CA61" s="674"/>
      <c r="CB61" s="674"/>
      <c r="CC61" s="674"/>
      <c r="CD61" s="674"/>
      <c r="CE61" s="674"/>
      <c r="CF61" s="674"/>
      <c r="CG61" s="675"/>
      <c r="CH61" s="680"/>
      <c r="CI61" s="128"/>
    </row>
    <row r="62" spans="1:87" ht="17.25" customHeight="1" x14ac:dyDescent="0.25">
      <c r="A62" s="36"/>
      <c r="B62" s="227"/>
      <c r="C62" s="158"/>
      <c r="D62" s="158"/>
      <c r="E62" s="158"/>
      <c r="F62" s="158"/>
      <c r="G62" s="159"/>
      <c r="H62" s="159"/>
      <c r="I62" s="159"/>
      <c r="J62" s="228"/>
      <c r="K62" s="233"/>
      <c r="L62" s="252" t="s">
        <v>78</v>
      </c>
      <c r="M62" s="230">
        <f>COUNTIFS($I$7:$I$51,"BOY",$J$7:$J$51,"GEN",AC7:AC51,"A1")</f>
        <v>0</v>
      </c>
      <c r="N62" s="230">
        <f>COUNTIFS($I$7:$I$51,"BOY",$J$7:$J$51,"OBC",AC7:AC51,"A1")</f>
        <v>0</v>
      </c>
      <c r="O62" s="230">
        <f>COUNTIFS($I$7:$I$51,"BOY",$J$7:$J$51,"SC",AC7:AC51,"A1")</f>
        <v>0</v>
      </c>
      <c r="P62" s="230">
        <f>COUNTIFS($I$7:$I$51,"BOY",$J$7:$J$51,"ST",AC7:AC51,"A1")</f>
        <v>0</v>
      </c>
      <c r="Q62" s="231">
        <f t="shared" si="52"/>
        <v>0</v>
      </c>
      <c r="R62" s="230">
        <f>COUNTIFS($I$7:$I$51,"GIRL",$J$7:$J$51,"GEN",AC7:AC51,"A1")</f>
        <v>0</v>
      </c>
      <c r="S62" s="230">
        <f>COUNTIFS($I$7:$I$51,"GIRL",$J$7:$J$51,"OBC",AC7:AC51,"A1")</f>
        <v>0</v>
      </c>
      <c r="T62" s="230">
        <f>COUNTIFS($I$7:$I$51,"GIRL",$J$7:$J$51,"SC",AC7:AC51,"A1")</f>
        <v>0</v>
      </c>
      <c r="U62" s="230">
        <f>COUNTIFS($I$7:$I$51,"GIRL",$J$7:$J$51,"ST",AC7:AC51,"A1")</f>
        <v>0</v>
      </c>
      <c r="V62" s="231">
        <f t="shared" si="53"/>
        <v>0</v>
      </c>
      <c r="W62" s="234">
        <f t="shared" si="54"/>
        <v>0</v>
      </c>
      <c r="X62" s="630" t="s">
        <v>106</v>
      </c>
      <c r="Y62" s="630"/>
      <c r="Z62" s="630"/>
      <c r="AA62" s="630"/>
      <c r="AB62" s="630">
        <f>COUNTIFS(AC7:AC51,"B2")</f>
        <v>2</v>
      </c>
      <c r="AC62" s="629"/>
      <c r="AD62" s="252" t="s">
        <v>78</v>
      </c>
      <c r="AE62" s="230">
        <f>COUNTIFS($I$7:$I$51,"BOY",$J$7:$J$51,"GEN",AU7:AU51,"A1")</f>
        <v>0</v>
      </c>
      <c r="AF62" s="230">
        <f>COUNTIFS($I$7:$I$51,"BOY",$J$7:$J$51,"OBC",AU7:AU51,"A1")</f>
        <v>0</v>
      </c>
      <c r="AG62" s="230">
        <f>COUNTIFS($I$7:$I$51,"BOY",$J$7:$J$51,"SC",AU7:AU51,"A1")</f>
        <v>0</v>
      </c>
      <c r="AH62" s="230">
        <f>COUNTIFS($I$7:$I$51,"BOY",$J$7:$J$51,"ST",AU7:AU51,"A1")</f>
        <v>0</v>
      </c>
      <c r="AI62" s="231">
        <f t="shared" si="55"/>
        <v>0</v>
      </c>
      <c r="AJ62" s="230">
        <f>COUNTIFS($I$7:$I$51,"GIRL",$J$7:$J$51,"GEN",AU7:AU51,"A1")</f>
        <v>0</v>
      </c>
      <c r="AK62" s="230">
        <f>COUNTIFS($I$7:$I$51,"GIRL",$J$7:$J$51,"OBC",AU7:AU51,"A1")</f>
        <v>0</v>
      </c>
      <c r="AL62" s="230">
        <f>COUNTIFS($I$7:$I$51,"GIRL",$J$7:$J$51,"SC",AU7:AU51,"A1")</f>
        <v>0</v>
      </c>
      <c r="AM62" s="230">
        <f>COUNTIFS($I$7:$I$51,"GIRL",$J$7:$J$51,"ST",AU7:AU51,"A1")</f>
        <v>0</v>
      </c>
      <c r="AN62" s="231">
        <f t="shared" si="56"/>
        <v>0</v>
      </c>
      <c r="AO62" s="234">
        <f t="shared" si="57"/>
        <v>0</v>
      </c>
      <c r="AP62" s="630" t="s">
        <v>106</v>
      </c>
      <c r="AQ62" s="630"/>
      <c r="AR62" s="630"/>
      <c r="AS62" s="630"/>
      <c r="AT62" s="630">
        <f>COUNTIFS(AU7:AU51,"B2")</f>
        <v>1</v>
      </c>
      <c r="AU62" s="630"/>
      <c r="AV62" s="252" t="s">
        <v>78</v>
      </c>
      <c r="AW62" s="230">
        <f>COUNTIFS($I$7:$I$51,"BOY",$J$7:$J$51,"GEN",BM7:BM51,"A1")</f>
        <v>0</v>
      </c>
      <c r="AX62" s="230">
        <f>COUNTIFS($I$7:$I$51,"BOY",$J$7:$J$51,"OBC",BM7:BM51,"A1")</f>
        <v>0</v>
      </c>
      <c r="AY62" s="230">
        <f>COUNTIFS($I$7:$I$51,"BOY",$J$7:$J$51,"SC",BM7:BM51,"A1")</f>
        <v>0</v>
      </c>
      <c r="AZ62" s="230">
        <f>COUNTIFS($I$7:$I$51,"BOY",$J$7:$J$51,"ST",BM7:BM51,"A1")</f>
        <v>0</v>
      </c>
      <c r="BA62" s="231">
        <f t="shared" si="58"/>
        <v>0</v>
      </c>
      <c r="BB62" s="230">
        <f>COUNTIFS($I$7:$I$51,"GIRL",$J$7:$J$51,"GEN",BM7:BM51,"A1")</f>
        <v>0</v>
      </c>
      <c r="BC62" s="230">
        <f>COUNTIFS($I$7:$I$51,"GIRL",$J$7:$J$51,"OBC",BM7:BM51,"A1")</f>
        <v>0</v>
      </c>
      <c r="BD62" s="230">
        <f>COUNTIFS($I$7:$I$51,"GIRL",$J$7:$J$51,"SC",BM7:BM51,"A1")</f>
        <v>0</v>
      </c>
      <c r="BE62" s="230">
        <f>COUNTIFS($I$7:$I$51,"GIRL",$J$7:$J$51,"ST",BM7:BM51,"A1")</f>
        <v>0</v>
      </c>
      <c r="BF62" s="231">
        <f t="shared" si="59"/>
        <v>0</v>
      </c>
      <c r="BG62" s="234">
        <f t="shared" si="60"/>
        <v>0</v>
      </c>
      <c r="BH62" s="630" t="s">
        <v>106</v>
      </c>
      <c r="BI62" s="630"/>
      <c r="BJ62" s="630"/>
      <c r="BK62" s="630"/>
      <c r="BL62" s="630">
        <f>COUNTIFS(BM7:BM51,"B2")</f>
        <v>2</v>
      </c>
      <c r="BM62" s="630"/>
      <c r="BN62" s="640"/>
      <c r="BO62" s="641"/>
      <c r="BP62" s="641"/>
      <c r="BQ62" s="641"/>
      <c r="BR62" s="641"/>
      <c r="BS62" s="641"/>
      <c r="BT62" s="641"/>
      <c r="BU62" s="641"/>
      <c r="BV62" s="641"/>
      <c r="BW62" s="641"/>
      <c r="BX62" s="641"/>
      <c r="BY62" s="664"/>
      <c r="BZ62" s="670"/>
      <c r="CA62" s="671"/>
      <c r="CB62" s="671"/>
      <c r="CC62" s="671"/>
      <c r="CD62" s="671"/>
      <c r="CE62" s="671"/>
      <c r="CF62" s="671"/>
      <c r="CG62" s="672"/>
      <c r="CH62" s="677"/>
      <c r="CI62" s="128"/>
    </row>
    <row r="63" spans="1:87" ht="17.25" customHeight="1" x14ac:dyDescent="0.25">
      <c r="A63" s="36"/>
      <c r="B63" s="227"/>
      <c r="C63" s="158"/>
      <c r="D63" s="158"/>
      <c r="E63" s="158"/>
      <c r="F63" s="158"/>
      <c r="G63" s="159"/>
      <c r="H63" s="159"/>
      <c r="I63" s="159"/>
      <c r="J63" s="228"/>
      <c r="K63" s="233"/>
      <c r="L63" s="252" t="s">
        <v>97</v>
      </c>
      <c r="M63" s="230">
        <f>SUM(M55:M62)</f>
        <v>0</v>
      </c>
      <c r="N63" s="230">
        <f t="shared" ref="N63:W63" si="61">SUM(N55:N62)</f>
        <v>1</v>
      </c>
      <c r="O63" s="230">
        <f t="shared" si="61"/>
        <v>3</v>
      </c>
      <c r="P63" s="230">
        <f t="shared" si="61"/>
        <v>0</v>
      </c>
      <c r="Q63" s="231">
        <f t="shared" si="61"/>
        <v>4</v>
      </c>
      <c r="R63" s="230">
        <f t="shared" si="61"/>
        <v>0</v>
      </c>
      <c r="S63" s="230">
        <f t="shared" si="61"/>
        <v>0</v>
      </c>
      <c r="T63" s="230">
        <f t="shared" si="61"/>
        <v>0</v>
      </c>
      <c r="U63" s="230">
        <f t="shared" si="61"/>
        <v>0</v>
      </c>
      <c r="V63" s="231">
        <f t="shared" si="61"/>
        <v>0</v>
      </c>
      <c r="W63" s="234">
        <f t="shared" si="61"/>
        <v>4</v>
      </c>
      <c r="X63" s="630" t="s">
        <v>107</v>
      </c>
      <c r="Y63" s="630"/>
      <c r="Z63" s="630"/>
      <c r="AA63" s="630"/>
      <c r="AB63" s="630">
        <f>COUNTIFS(AC7:AC51,"B1")</f>
        <v>1</v>
      </c>
      <c r="AC63" s="629"/>
      <c r="AD63" s="252" t="s">
        <v>97</v>
      </c>
      <c r="AE63" s="230">
        <f>SUM(AE55:AE62)</f>
        <v>0</v>
      </c>
      <c r="AF63" s="230">
        <f t="shared" ref="AF63" si="62">SUM(AF55:AF62)</f>
        <v>1</v>
      </c>
      <c r="AG63" s="230">
        <f t="shared" ref="AG63" si="63">SUM(AG55:AG62)</f>
        <v>3</v>
      </c>
      <c r="AH63" s="230">
        <f t="shared" ref="AH63" si="64">SUM(AH55:AH62)</f>
        <v>0</v>
      </c>
      <c r="AI63" s="231">
        <f t="shared" ref="AI63" si="65">SUM(AI55:AI62)</f>
        <v>4</v>
      </c>
      <c r="AJ63" s="230">
        <f t="shared" ref="AJ63" si="66">SUM(AJ55:AJ62)</f>
        <v>0</v>
      </c>
      <c r="AK63" s="230">
        <f t="shared" ref="AK63" si="67">SUM(AK55:AK62)</f>
        <v>0</v>
      </c>
      <c r="AL63" s="230">
        <f t="shared" ref="AL63" si="68">SUM(AL55:AL62)</f>
        <v>0</v>
      </c>
      <c r="AM63" s="230">
        <f t="shared" ref="AM63" si="69">SUM(AM55:AM62)</f>
        <v>0</v>
      </c>
      <c r="AN63" s="231">
        <f t="shared" ref="AN63" si="70">SUM(AN55:AN62)</f>
        <v>0</v>
      </c>
      <c r="AO63" s="234">
        <f t="shared" ref="AO63" si="71">SUM(AO55:AO62)</f>
        <v>4</v>
      </c>
      <c r="AP63" s="630" t="s">
        <v>107</v>
      </c>
      <c r="AQ63" s="630"/>
      <c r="AR63" s="630"/>
      <c r="AS63" s="630"/>
      <c r="AT63" s="630">
        <f>COUNTIFS(AU7:AU51,"B1")</f>
        <v>1</v>
      </c>
      <c r="AU63" s="630"/>
      <c r="AV63" s="252" t="s">
        <v>97</v>
      </c>
      <c r="AW63" s="230">
        <f>SUM(AW55:AW62)</f>
        <v>0</v>
      </c>
      <c r="AX63" s="230">
        <f t="shared" ref="AX63" si="72">SUM(AX55:AX62)</f>
        <v>1</v>
      </c>
      <c r="AY63" s="230">
        <f t="shared" ref="AY63" si="73">SUM(AY55:AY62)</f>
        <v>3</v>
      </c>
      <c r="AZ63" s="230">
        <f t="shared" ref="AZ63" si="74">SUM(AZ55:AZ62)</f>
        <v>0</v>
      </c>
      <c r="BA63" s="231">
        <f t="shared" ref="BA63" si="75">SUM(BA55:BA62)</f>
        <v>4</v>
      </c>
      <c r="BB63" s="230">
        <f t="shared" ref="BB63" si="76">SUM(BB55:BB62)</f>
        <v>0</v>
      </c>
      <c r="BC63" s="230">
        <f t="shared" ref="BC63" si="77">SUM(BC55:BC62)</f>
        <v>0</v>
      </c>
      <c r="BD63" s="230">
        <f t="shared" ref="BD63" si="78">SUM(BD55:BD62)</f>
        <v>0</v>
      </c>
      <c r="BE63" s="230">
        <f t="shared" ref="BE63" si="79">SUM(BE55:BE62)</f>
        <v>0</v>
      </c>
      <c r="BF63" s="231">
        <f t="shared" ref="BF63" si="80">SUM(BF55:BF62)</f>
        <v>0</v>
      </c>
      <c r="BG63" s="234">
        <f t="shared" ref="BG63" si="81">SUM(BG55:BG62)</f>
        <v>4</v>
      </c>
      <c r="BH63" s="630" t="s">
        <v>107</v>
      </c>
      <c r="BI63" s="630"/>
      <c r="BJ63" s="630"/>
      <c r="BK63" s="630"/>
      <c r="BL63" s="630">
        <f>COUNTIFS(BM7:BM51,"B1")</f>
        <v>0</v>
      </c>
      <c r="BM63" s="630"/>
      <c r="BN63" s="640"/>
      <c r="BO63" s="641"/>
      <c r="BP63" s="641"/>
      <c r="BQ63" s="641"/>
      <c r="BR63" s="641"/>
      <c r="BS63" s="641"/>
      <c r="BT63" s="641"/>
      <c r="BU63" s="641"/>
      <c r="BV63" s="641"/>
      <c r="BW63" s="641"/>
      <c r="BX63" s="641"/>
      <c r="BY63" s="664"/>
      <c r="BZ63" s="673"/>
      <c r="CA63" s="674"/>
      <c r="CB63" s="674"/>
      <c r="CC63" s="674"/>
      <c r="CD63" s="674"/>
      <c r="CE63" s="674"/>
      <c r="CF63" s="674"/>
      <c r="CG63" s="675"/>
      <c r="CH63" s="678"/>
      <c r="CI63" s="128"/>
    </row>
    <row r="64" spans="1:87" ht="17.25" customHeight="1" x14ac:dyDescent="0.25">
      <c r="A64" s="36"/>
      <c r="B64" s="227"/>
      <c r="C64" s="158"/>
      <c r="D64" s="158"/>
      <c r="E64" s="158"/>
      <c r="F64" s="158"/>
      <c r="G64" s="159"/>
      <c r="H64" s="159"/>
      <c r="I64" s="159"/>
      <c r="J64" s="228"/>
      <c r="K64" s="229"/>
      <c r="L64" s="170"/>
      <c r="M64" s="228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630" t="s">
        <v>176</v>
      </c>
      <c r="Y64" s="630"/>
      <c r="Z64" s="630"/>
      <c r="AA64" s="630"/>
      <c r="AB64" s="630">
        <f>COUNTIFS(AC7:AC51,"A2")</f>
        <v>0</v>
      </c>
      <c r="AC64" s="629"/>
      <c r="AD64" s="170"/>
      <c r="AE64" s="228"/>
      <c r="AF64" s="227"/>
      <c r="AG64" s="227"/>
      <c r="AH64" s="227"/>
      <c r="AI64" s="227"/>
      <c r="AJ64" s="227"/>
      <c r="AK64" s="227"/>
      <c r="AL64" s="227"/>
      <c r="AM64" s="227"/>
      <c r="AN64" s="227"/>
      <c r="AO64" s="227"/>
      <c r="AP64" s="630" t="s">
        <v>176</v>
      </c>
      <c r="AQ64" s="630"/>
      <c r="AR64" s="630"/>
      <c r="AS64" s="630"/>
      <c r="AT64" s="630">
        <f>COUNTIFS(AU7:AU51,"A2")</f>
        <v>1</v>
      </c>
      <c r="AU64" s="630"/>
      <c r="AV64" s="170"/>
      <c r="AW64" s="228"/>
      <c r="AX64" s="227"/>
      <c r="AY64" s="227"/>
      <c r="AZ64" s="227"/>
      <c r="BA64" s="227"/>
      <c r="BB64" s="227"/>
      <c r="BC64" s="227"/>
      <c r="BD64" s="227"/>
      <c r="BE64" s="227"/>
      <c r="BF64" s="227"/>
      <c r="BG64" s="227"/>
      <c r="BH64" s="630" t="s">
        <v>176</v>
      </c>
      <c r="BI64" s="630"/>
      <c r="BJ64" s="630"/>
      <c r="BK64" s="630"/>
      <c r="BL64" s="630">
        <f>COUNTIFS(BM7:BM51,"A2")</f>
        <v>0</v>
      </c>
      <c r="BM64" s="630"/>
      <c r="BN64" s="640"/>
      <c r="BO64" s="641"/>
      <c r="BP64" s="641"/>
      <c r="BQ64" s="641"/>
      <c r="BR64" s="641"/>
      <c r="BS64" s="641"/>
      <c r="BT64" s="641"/>
      <c r="BU64" s="641"/>
      <c r="BV64" s="641"/>
      <c r="BW64" s="641"/>
      <c r="BX64" s="641"/>
      <c r="BY64" s="664"/>
      <c r="BZ64" s="670"/>
      <c r="CA64" s="671"/>
      <c r="CB64" s="671"/>
      <c r="CC64" s="671"/>
      <c r="CD64" s="671"/>
      <c r="CE64" s="671"/>
      <c r="CF64" s="671"/>
      <c r="CG64" s="672"/>
      <c r="CH64" s="677"/>
      <c r="CI64" s="128"/>
    </row>
    <row r="65" spans="1:87" ht="20.25" customHeight="1" x14ac:dyDescent="0.25">
      <c r="A65" s="36"/>
      <c r="B65" s="227"/>
      <c r="C65" s="158"/>
      <c r="D65" s="158"/>
      <c r="E65" s="158"/>
      <c r="F65" s="158"/>
      <c r="G65" s="159"/>
      <c r="H65" s="159"/>
      <c r="I65" s="159"/>
      <c r="J65" s="228"/>
      <c r="K65" s="229"/>
      <c r="L65" s="170" t="s">
        <v>190</v>
      </c>
      <c r="M65" s="230">
        <f>COUNTIFS($I$7:$I$51,"BOY",$J$7:$J$51,"GEN",AB7:AB51,"&gt;=120")</f>
        <v>0</v>
      </c>
      <c r="N65" s="230">
        <f>COUNTIFS($I$7:$I$51,"BOY",$J$7:$J$51,"OBC",AB7:AB51,"&gt;=120")</f>
        <v>0</v>
      </c>
      <c r="O65" s="230">
        <f>COUNTIFS($I$7:$I$51,"BOY",$J$7:$J$51,"SC",AB7:AB51,"&gt;=120")</f>
        <v>3</v>
      </c>
      <c r="P65" s="230">
        <f>COUNTIFS($I$7:$I$51,"BOY",$J$7:$J$51,"ST",AB7:AB51,"&gt;=120")</f>
        <v>0</v>
      </c>
      <c r="Q65" s="231">
        <f>SUM(M65:P65)</f>
        <v>3</v>
      </c>
      <c r="R65" s="230">
        <f>COUNTIFS($I$7:$I$51,"GIRL",$J$7:$J$51,"GEN",AB7:AB51,"&gt;=120")</f>
        <v>0</v>
      </c>
      <c r="S65" s="230">
        <f>COUNTIFS($I$7:$I$51,"GIRL",$J$7:$J$51,"OBC",AB7:AB51,"&gt;=120")</f>
        <v>0</v>
      </c>
      <c r="T65" s="230">
        <f>COUNTIFS($I$7:$I$51,"GIRL",$J$7:$J$51,"SC",AB7:AB51,"&gt;=120")</f>
        <v>0</v>
      </c>
      <c r="U65" s="230">
        <f>COUNTIFS($I$7:$I$51,"GIRL",$J$7:$J$51,"ST",AB7:AB51,"&gt;=120")</f>
        <v>0</v>
      </c>
      <c r="V65" s="231">
        <f>SUM(R65:U65)</f>
        <v>0</v>
      </c>
      <c r="W65" s="234">
        <f>SUM(Q65,V65)</f>
        <v>3</v>
      </c>
      <c r="X65" s="630" t="s">
        <v>78</v>
      </c>
      <c r="Y65" s="630"/>
      <c r="Z65" s="630"/>
      <c r="AA65" s="630"/>
      <c r="AB65" s="630">
        <f>COUNTIFS(AC7:AC51,"A1")</f>
        <v>0</v>
      </c>
      <c r="AC65" s="629"/>
      <c r="AD65" s="170" t="s">
        <v>190</v>
      </c>
      <c r="AE65" s="230">
        <f>COUNTIFS($I$7:$I$51,"BOY",$J$7:$J$51,"GEN",AT7:AT51,"&gt;=120")</f>
        <v>0</v>
      </c>
      <c r="AF65" s="230">
        <f>COUNTIFS($I$7:$I$51,"BOY",$J$7:$J$51,"OBC",AT7:AT51,"&gt;=120")</f>
        <v>1</v>
      </c>
      <c r="AG65" s="230">
        <f>COUNTIFS($I$7:$I$51,"BOY",$J$7:$J$51,"SC",AT7:AT51,"&gt;=120")</f>
        <v>3</v>
      </c>
      <c r="AH65" s="230">
        <f>COUNTIFS($I$7:$I$51,"BOY",$J$7:$J$51,"ST",AT7:AT51,"&gt;=120")</f>
        <v>0</v>
      </c>
      <c r="AI65" s="231">
        <f>SUM(AE65:AH65)</f>
        <v>4</v>
      </c>
      <c r="AJ65" s="230">
        <f>COUNTIFS($I$7:$I$51,"GIRL",$J$7:$J$51,"GEN",AT7:AT51,"&gt;=120")</f>
        <v>0</v>
      </c>
      <c r="AK65" s="230">
        <f>COUNTIFS($I$7:$I$51,"GIRL",$J$7:$J$51,"OBC",AT7:AT51,"&gt;=120")</f>
        <v>0</v>
      </c>
      <c r="AL65" s="230">
        <f>COUNTIFS($I$7:$I$51,"GIRL",$J$7:$J$51,"SC",AT7:AT51,"&gt;=120")</f>
        <v>0</v>
      </c>
      <c r="AM65" s="230">
        <f>COUNTIFS($I$7:$I$51,"GIRL",$J$7:$J$51,"ST",AT7:AT51,"&gt;=120")</f>
        <v>0</v>
      </c>
      <c r="AN65" s="231">
        <f>SUM(AJ65:AM65)</f>
        <v>0</v>
      </c>
      <c r="AO65" s="234">
        <f>SUM(AI65,AN65)</f>
        <v>4</v>
      </c>
      <c r="AP65" s="630" t="s">
        <v>78</v>
      </c>
      <c r="AQ65" s="630"/>
      <c r="AR65" s="630"/>
      <c r="AS65" s="630"/>
      <c r="AT65" s="630">
        <f>COUNTIFS(AU7:AU51,"A1")</f>
        <v>0</v>
      </c>
      <c r="AU65" s="630"/>
      <c r="AV65" s="170" t="s">
        <v>190</v>
      </c>
      <c r="AW65" s="230">
        <f>COUNTIFS($I$7:$I$51,"BOY",$J$7:$J$51,"GEN",BL7:BL51,"&gt;=120")</f>
        <v>0</v>
      </c>
      <c r="AX65" s="230">
        <f>COUNTIFS($I$7:$I$51,"BOY",$J$7:$J$51,"OBC",BL7:BL51,"&gt;=120")</f>
        <v>0</v>
      </c>
      <c r="AY65" s="230">
        <f>COUNTIFS($I$7:$I$51,"BOY",$J$7:$J$51,"SC",BL7:BL51,"&gt;=120")</f>
        <v>2</v>
      </c>
      <c r="AZ65" s="230">
        <f>COUNTIFS($I$7:$I$51,"BOY",$J$7:$J$51,"ST",BL7:BL51,"&gt;=120")</f>
        <v>0</v>
      </c>
      <c r="BA65" s="231">
        <f>SUM(AW65:AZ65)</f>
        <v>2</v>
      </c>
      <c r="BB65" s="230">
        <f>COUNTIFS($I$7:$I$51,"GIRL",$J$7:$J$51,"GEN",BL7:BL51,"&gt;=120")</f>
        <v>0</v>
      </c>
      <c r="BC65" s="230">
        <f>COUNTIFS($I$7:$I$51,"GIRL",$J$7:$J$51,"OBC",BL7:BL51,"&gt;=120")</f>
        <v>0</v>
      </c>
      <c r="BD65" s="230">
        <f>COUNTIFS($I$7:$I$51,"GIRL",$J$7:$J$51,"SC",BL7:BL51,"&gt;=120")</f>
        <v>0</v>
      </c>
      <c r="BE65" s="230">
        <f>COUNTIFS($I$7:$I$51,"GIRL",$J$7:$J$51,"ST",BL7:BL51,"&gt;=120")</f>
        <v>0</v>
      </c>
      <c r="BF65" s="231">
        <f>SUM(BB65:BE65)</f>
        <v>0</v>
      </c>
      <c r="BG65" s="234">
        <f>SUM(BA65,BF65)</f>
        <v>2</v>
      </c>
      <c r="BH65" s="630" t="s">
        <v>78</v>
      </c>
      <c r="BI65" s="630"/>
      <c r="BJ65" s="630"/>
      <c r="BK65" s="630"/>
      <c r="BL65" s="630">
        <f>COUNTIFS(BM7:BM51,"A1")</f>
        <v>0</v>
      </c>
      <c r="BM65" s="630"/>
      <c r="BN65" s="640" t="str">
        <f>IF(CH53="0","",DASHBOARD!B4)</f>
        <v>SESSION   -  2025-26</v>
      </c>
      <c r="BO65" s="641"/>
      <c r="BP65" s="641"/>
      <c r="BQ65" s="641"/>
      <c r="BR65" s="641"/>
      <c r="BS65" s="641"/>
      <c r="BT65" s="641"/>
      <c r="BU65" s="641"/>
      <c r="BV65" s="641"/>
      <c r="BW65" s="641"/>
      <c r="BX65" s="641"/>
      <c r="BY65" s="664"/>
      <c r="BZ65" s="673"/>
      <c r="CA65" s="674"/>
      <c r="CB65" s="674"/>
      <c r="CC65" s="674"/>
      <c r="CD65" s="674"/>
      <c r="CE65" s="674"/>
      <c r="CF65" s="674"/>
      <c r="CG65" s="675"/>
      <c r="CH65" s="678"/>
      <c r="CI65" s="128"/>
    </row>
    <row r="66" spans="1:87" ht="20.25" customHeight="1" x14ac:dyDescent="0.3">
      <c r="A66" s="36"/>
      <c r="B66" s="227"/>
      <c r="C66" s="158"/>
      <c r="D66" s="158"/>
      <c r="E66" s="158"/>
      <c r="F66" s="158"/>
      <c r="G66" s="159"/>
      <c r="H66" s="159"/>
      <c r="I66" s="159"/>
      <c r="J66" s="228"/>
      <c r="K66" s="229"/>
      <c r="L66" s="170" t="s">
        <v>191</v>
      </c>
      <c r="M66" s="230">
        <f>COUNTIFS($I$7:$I$51,"BOY",$J$7:$J$51,"GEN",AB7:AB51,"&gt;=96",AB7:AB51,"&lt;120")</f>
        <v>0</v>
      </c>
      <c r="N66" s="230">
        <f>COUNTIFS($I$7:$I$51,"BOY",$J$7:$J$51,"OBC",AB7:AB51,"&gt;=96",AB7:AB51,"&lt;120")</f>
        <v>0</v>
      </c>
      <c r="O66" s="230">
        <f>COUNTIFS($I$7:$I$51,"BOY",$J$7:$J$51,"SC",AB7:AB51,"&gt;=96",AB7:AB51,"&lt;120")</f>
        <v>0</v>
      </c>
      <c r="P66" s="230">
        <f>COUNTIFS($I$7:$I$51,"BOY",$J$7:$J$51,"ST",AB7:AB51,"&gt;=96",AB7:AB51,"&lt;120")</f>
        <v>0</v>
      </c>
      <c r="Q66" s="231">
        <f t="shared" ref="Q66:Q68" si="82">SUM(M66:P66)</f>
        <v>0</v>
      </c>
      <c r="R66" s="230">
        <f>COUNTIFS($I$7:$I$51,"GIRL",$J$7:$J$51,"GEN",AB7:AB51,"&gt;=96",AB7:AB51,"&lt;120")</f>
        <v>0</v>
      </c>
      <c r="S66" s="230">
        <f>COUNTIFS($I$7:$I$51,"GIRL",$J$7:$J$51,"OBC",AB7:AB51,"&gt;=96",AB7:AB51,"&lt;120")</f>
        <v>0</v>
      </c>
      <c r="T66" s="230">
        <f>COUNTIFS($I$7:$I$51,"GIRL",$J$7:$J$51,"SC",AB7:AB51,"&gt;=96",AB7:AB51,"&lt;120")</f>
        <v>0</v>
      </c>
      <c r="U66" s="230">
        <f>COUNTIFS($I$7:$I$51,"GIRL",$J$7:$J$51,"ST",AB7:AB51,"&gt;=96",AB7:AB51,"&lt;120")</f>
        <v>0</v>
      </c>
      <c r="V66" s="231">
        <f t="shared" ref="V66:V68" si="83">SUM(R66:U66)</f>
        <v>0</v>
      </c>
      <c r="W66" s="234">
        <f t="shared" ref="W66:W68" si="84">SUM(Q66,V66)</f>
        <v>0</v>
      </c>
      <c r="X66" s="631" t="s">
        <v>97</v>
      </c>
      <c r="Y66" s="631"/>
      <c r="Z66" s="631"/>
      <c r="AA66" s="631"/>
      <c r="AB66" s="631">
        <f>SUM(AB58:AC65)</f>
        <v>4</v>
      </c>
      <c r="AC66" s="629"/>
      <c r="AD66" s="170" t="s">
        <v>191</v>
      </c>
      <c r="AE66" s="230">
        <f>COUNTIFS($I$7:$I$51,"BOY",$J$7:$J$51,"GEN",AT7:AT51,"&gt;=96",AT7:AT51,"&lt;120")</f>
        <v>0</v>
      </c>
      <c r="AF66" s="230">
        <f>COUNTIFS($I$7:$I$51,"BOY",$J$7:$J$51,"OBC",AT7:AT51,"&gt;=96",AT7:AT51,"&lt;120")</f>
        <v>0</v>
      </c>
      <c r="AG66" s="230">
        <f>COUNTIFS($I$7:$I$51,"BOY",$J$7:$J$51,"SC",AT7:AT51,"&gt;=96",AT7:AT51,"&lt;120")</f>
        <v>0</v>
      </c>
      <c r="AH66" s="230">
        <f>COUNTIFS($I$7:$I$51,"BOY",$J$7:$J$51,"ST",AT7:AT51,"&gt;=96",AT7:AT51,"&lt;120")</f>
        <v>0</v>
      </c>
      <c r="AI66" s="231">
        <f t="shared" ref="AI66:AI68" si="85">SUM(AE66:AH66)</f>
        <v>0</v>
      </c>
      <c r="AJ66" s="230">
        <f>COUNTIFS($I$7:$I$51,"GIRL",$J$7:$J$51,"GEN",AT7:AT51,"&gt;=96",AT7:AT51,"&lt;120")</f>
        <v>0</v>
      </c>
      <c r="AK66" s="230">
        <f>COUNTIFS($I$7:$I$51,"GIRL",$J$7:$J$51,"OBC",AT7:AT51,"&gt;=96",AT7:AT51,"&lt;120")</f>
        <v>0</v>
      </c>
      <c r="AL66" s="230">
        <f>COUNTIFS($I$7:$I$51,"GIRL",$J$7:$J$51,"SC",AT7:AT51,"&gt;=96",AT7:AT51,"&lt;120")</f>
        <v>0</v>
      </c>
      <c r="AM66" s="230">
        <f>COUNTIFS($I$7:$I$51,"GIRL",$J$7:$J$51,"ST",AT7:AT51,"&gt;=96",AT7:AT51,"&lt;120")</f>
        <v>0</v>
      </c>
      <c r="AN66" s="231">
        <f t="shared" ref="AN66:AN68" si="86">SUM(AJ66:AM66)</f>
        <v>0</v>
      </c>
      <c r="AO66" s="234">
        <f t="shared" ref="AO66:AO68" si="87">SUM(AI66,AN66)</f>
        <v>0</v>
      </c>
      <c r="AP66" s="631" t="s">
        <v>97</v>
      </c>
      <c r="AQ66" s="631"/>
      <c r="AR66" s="631"/>
      <c r="AS66" s="631"/>
      <c r="AT66" s="631">
        <f>SUM(AT58:AU65)</f>
        <v>4</v>
      </c>
      <c r="AU66" s="631"/>
      <c r="AV66" s="170" t="s">
        <v>191</v>
      </c>
      <c r="AW66" s="230">
        <f>COUNTIFS($I$7:$I$51,"BOY",$J$7:$J$51,"GEN",BL7:BL51,"&gt;=96",BL7:BL51,"&lt;120")</f>
        <v>0</v>
      </c>
      <c r="AX66" s="230">
        <f>COUNTIFS($I$7:$I$51,"BOY",$J$7:$J$51,"OBC",BL7:BL51,"&gt;=96",BL7:BL51,"&lt;120")</f>
        <v>1</v>
      </c>
      <c r="AY66" s="230">
        <f>COUNTIFS($I$7:$I$51,"BOY",$J$7:$J$51,"SC",BL7:BL51,"&gt;=96",BL7:BL51,"&lt;120")</f>
        <v>1</v>
      </c>
      <c r="AZ66" s="230">
        <f>COUNTIFS($I$7:$I$51,"BOY",$J$7:$J$51,"ST",BL7:BL51,"&gt;=96",BL7:BL51,"&lt;120")</f>
        <v>0</v>
      </c>
      <c r="BA66" s="231">
        <f t="shared" ref="BA66:BA68" si="88">SUM(AW66:AZ66)</f>
        <v>2</v>
      </c>
      <c r="BB66" s="230">
        <f>COUNTIFS($I$7:$I$51,"GIRL",$J$7:$J$51,"GEN",BL7:BL51,"&gt;=96",BL7:BL51,"&lt;120")</f>
        <v>0</v>
      </c>
      <c r="BC66" s="230">
        <f>COUNTIFS($I$7:$I$51,"GIRL",$J$7:$J$51,"OBC",BL7:BL51,"&gt;=96",BL7:BL51,"&lt;120")</f>
        <v>0</v>
      </c>
      <c r="BD66" s="230">
        <f>COUNTIFS($I$7:$I$51,"GIRL",$J$7:$J$51,"SC",BL7:BL51,"&gt;=96",BL7:BL51,"&lt;120")</f>
        <v>0</v>
      </c>
      <c r="BE66" s="230">
        <f>COUNTIFS($I$7:$I$51,"GIRL",$J$7:$J$51,"ST",BL7:BL51,"&gt;=96",BL7:BL51,"&lt;120")</f>
        <v>0</v>
      </c>
      <c r="BF66" s="231">
        <f t="shared" ref="BF66:BF68" si="89">SUM(BB66:BE66)</f>
        <v>0</v>
      </c>
      <c r="BG66" s="234">
        <f t="shared" ref="BG66:BG68" si="90">SUM(BA66,BF66)</f>
        <v>2</v>
      </c>
      <c r="BH66" s="631" t="s">
        <v>97</v>
      </c>
      <c r="BI66" s="631"/>
      <c r="BJ66" s="631"/>
      <c r="BK66" s="631"/>
      <c r="BL66" s="631">
        <f>SUM(BL58:BM65)</f>
        <v>4</v>
      </c>
      <c r="BM66" s="631"/>
      <c r="BN66" s="640"/>
      <c r="BO66" s="641"/>
      <c r="BP66" s="641"/>
      <c r="BQ66" s="641"/>
      <c r="BR66" s="641"/>
      <c r="BS66" s="641"/>
      <c r="BT66" s="641"/>
      <c r="BU66" s="641"/>
      <c r="BV66" s="641"/>
      <c r="BW66" s="641"/>
      <c r="BX66" s="641"/>
      <c r="BY66" s="664"/>
      <c r="BZ66" s="655"/>
      <c r="CA66" s="655"/>
      <c r="CB66" s="655"/>
      <c r="CC66" s="655"/>
      <c r="CD66" s="655"/>
      <c r="CE66" s="655"/>
      <c r="CF66" s="655"/>
      <c r="CG66" s="655"/>
      <c r="CH66" s="655"/>
      <c r="CI66" s="128"/>
    </row>
    <row r="67" spans="1:87" ht="20.25" customHeight="1" x14ac:dyDescent="0.25">
      <c r="A67" s="36"/>
      <c r="B67" s="227"/>
      <c r="C67" s="158"/>
      <c r="D67" s="158"/>
      <c r="E67" s="158"/>
      <c r="F67" s="158"/>
      <c r="G67" s="159"/>
      <c r="H67" s="159"/>
      <c r="I67" s="159"/>
      <c r="J67" s="228"/>
      <c r="K67" s="229"/>
      <c r="L67" s="170" t="s">
        <v>192</v>
      </c>
      <c r="M67" s="230">
        <f>COUNTIFS($I$7:$I$51,"BOY",$J$7:$J$51,"GEN",AB7:AB51,"&gt;=66",AB7:AB51,"&lt;96")</f>
        <v>0</v>
      </c>
      <c r="N67" s="230">
        <f>COUNTIFS($I$7:$I$51,"BOY",$J$7:$J$51,"OBC",AB7:AB51,"&gt;=66",AB7:AB51,"&lt;96")</f>
        <v>1</v>
      </c>
      <c r="O67" s="230">
        <f>COUNTIFS($I$7:$I$51,"BOY",$J$7:$J$51,"SC",AB7:AB51,"&gt;=66",AB7:AB51,"&lt;96")</f>
        <v>0</v>
      </c>
      <c r="P67" s="230">
        <f>COUNTIFS($I$7:$I$51,"BOY",$J$7:$J$51,"ST",AB7:AB51,"&gt;=66",AB7:AB51,"&lt;96")</f>
        <v>0</v>
      </c>
      <c r="Q67" s="231">
        <f t="shared" si="82"/>
        <v>1</v>
      </c>
      <c r="R67" s="230">
        <f>COUNTIFS($I$7:$I$51,"GIRL",$J$7:$J$51,"GEN",AB7:AB51,"&gt;=66",AB7:AB51,"&lt;96")</f>
        <v>0</v>
      </c>
      <c r="S67" s="230">
        <f>COUNTIFS($I$7:$I$51,"GIRL",$J$7:$J$51,"OBC",AB7:AB51,"&gt;=66",AB7:AB51,"&lt;96")</f>
        <v>0</v>
      </c>
      <c r="T67" s="230">
        <f>COUNTIFS($I$7:$I$51,"GIRL",$J$7:$J$51,"SC",AB7:AB51,"&gt;=66",AB7:AB51,"&lt;96")</f>
        <v>0</v>
      </c>
      <c r="U67" s="230">
        <f>COUNTIFS($I$7:$I$51,"GIRL",$J$7:$J$51,"ST",AB7:AB51,"&gt;=66",AB7:AB51,"&lt;96")</f>
        <v>0</v>
      </c>
      <c r="V67" s="231">
        <f t="shared" si="83"/>
        <v>0</v>
      </c>
      <c r="W67" s="234">
        <f t="shared" si="84"/>
        <v>1</v>
      </c>
      <c r="X67" s="630" t="s">
        <v>109</v>
      </c>
      <c r="Y67" s="630"/>
      <c r="Z67" s="630"/>
      <c r="AA67" s="630"/>
      <c r="AB67" s="630">
        <f>COUNTIFS(AB7:AB51,"&gt;=120")</f>
        <v>3</v>
      </c>
      <c r="AC67" s="629"/>
      <c r="AD67" s="170" t="s">
        <v>192</v>
      </c>
      <c r="AE67" s="230">
        <f>COUNTIFS($I$7:$I$51,"BOY",$J$7:$J$51,"GEN",AT7:AT51,"&gt;=66",AT7:AT51,"&lt;96")</f>
        <v>0</v>
      </c>
      <c r="AF67" s="230">
        <f>COUNTIFS($I$7:$I$51,"BOY",$J$7:$J$51,"OBC",AT7:AT51,"&gt;=66",AT7:AT51,"&lt;96")</f>
        <v>0</v>
      </c>
      <c r="AG67" s="230">
        <f>COUNTIFS($I$7:$I$51,"BOY",$J$7:$J$51,"SC",AT7:AT51,"&gt;=66",AT7:AT51,"&lt;96")</f>
        <v>0</v>
      </c>
      <c r="AH67" s="230">
        <f>COUNTIFS($I$7:$I$51,"BOY",$J$7:$J$51,"ST",AT7:AT51,"&gt;=66",AT7:AT51,"&lt;96")</f>
        <v>0</v>
      </c>
      <c r="AI67" s="231">
        <f t="shared" si="85"/>
        <v>0</v>
      </c>
      <c r="AJ67" s="230">
        <f>COUNTIFS($I$7:$I$51,"GIRL",$J$7:$J$51,"GEN",AT7:AT51,"&gt;=66",AT7:AT51,"&lt;96")</f>
        <v>0</v>
      </c>
      <c r="AK67" s="230">
        <f>COUNTIFS($I$7:$I$51,"GIRL",$J$7:$J$51,"OBC",AT7:AT51,"&gt;=66",AT7:AT51,"&lt;96")</f>
        <v>0</v>
      </c>
      <c r="AL67" s="230">
        <f>COUNTIFS($I$7:$I$51,"GIRL",$J$7:$J$51,"SC",AT7:AT51,"&gt;=66",AT7:AT51,"&lt;96")</f>
        <v>0</v>
      </c>
      <c r="AM67" s="230">
        <f>COUNTIFS($I$7:$I$51,"GIRL",$J$7:$J$51,"ST",AT7:AT51,"&gt;=66",AT7:AT51,"&lt;96")</f>
        <v>0</v>
      </c>
      <c r="AN67" s="231">
        <f t="shared" si="86"/>
        <v>0</v>
      </c>
      <c r="AO67" s="234">
        <f t="shared" si="87"/>
        <v>0</v>
      </c>
      <c r="AP67" s="630" t="s">
        <v>109</v>
      </c>
      <c r="AQ67" s="630"/>
      <c r="AR67" s="630"/>
      <c r="AS67" s="630"/>
      <c r="AT67" s="630">
        <f>COUNTIFS(AT7:AT51,"&gt;=120")</f>
        <v>4</v>
      </c>
      <c r="AU67" s="630"/>
      <c r="AV67" s="170" t="s">
        <v>192</v>
      </c>
      <c r="AW67" s="230">
        <f>COUNTIFS($I$7:$I$51,"BOY",$J$7:$J$51,"GEN",BL7:BL51,"&gt;=66",BL7:BL51,"&lt;96")</f>
        <v>0</v>
      </c>
      <c r="AX67" s="230">
        <f>COUNTIFS($I$7:$I$51,"BOY",$J$7:$J$51,"OBC",BL7:BL51,"&gt;=66",BL7:BL51,"&lt;96")</f>
        <v>0</v>
      </c>
      <c r="AY67" s="230">
        <f>COUNTIFS($I$7:$I$51,"BOY",$J$7:$J$51,"SC",BL7:BL51,"&gt;=66",BL7:BL51,"&lt;96")</f>
        <v>0</v>
      </c>
      <c r="AZ67" s="230">
        <f>COUNTIFS($I$7:$I$51,"BOY",$J$7:$J$51,"ST",BL7:BL51,"&gt;=66",BL7:BL51,"&lt;96")</f>
        <v>0</v>
      </c>
      <c r="BA67" s="231">
        <f t="shared" si="88"/>
        <v>0</v>
      </c>
      <c r="BB67" s="230">
        <f>COUNTIFS($I$7:$I$51,"GIRL",$J$7:$J$51,"GEN",BL7:BL51,"&gt;=66",BL7:BL51,"&lt;96")</f>
        <v>0</v>
      </c>
      <c r="BC67" s="230">
        <f>COUNTIFS($I$7:$I$51,"GIRL",$J$7:$J$51,"OBC",BL7:BL51,"&gt;=66",BL7:BL51,"&lt;96")</f>
        <v>0</v>
      </c>
      <c r="BD67" s="230">
        <f>COUNTIFS($I$7:$I$51,"GIRL",$J$7:$J$51,"SC",BL7:BL51,"&gt;=66",BL7:BL51,"&lt;96")</f>
        <v>0</v>
      </c>
      <c r="BE67" s="230">
        <f>COUNTIFS($I$7:$I$51,"GIRL",$J$7:$J$51,"ST",BL7:BL51,"&gt;=66",BL7:BL51,"&lt;96")</f>
        <v>0</v>
      </c>
      <c r="BF67" s="231">
        <f t="shared" si="89"/>
        <v>0</v>
      </c>
      <c r="BG67" s="234">
        <f t="shared" si="90"/>
        <v>0</v>
      </c>
      <c r="BH67" s="630" t="s">
        <v>109</v>
      </c>
      <c r="BI67" s="630"/>
      <c r="BJ67" s="630"/>
      <c r="BK67" s="630"/>
      <c r="BL67" s="630">
        <f>COUNTIFS(BL7:BL51,"&gt;=120")</f>
        <v>2</v>
      </c>
      <c r="BM67" s="630"/>
      <c r="BN67" s="640"/>
      <c r="BO67" s="641"/>
      <c r="BP67" s="641"/>
      <c r="BQ67" s="641"/>
      <c r="BR67" s="641"/>
      <c r="BS67" s="641"/>
      <c r="BT67" s="641"/>
      <c r="BU67" s="641"/>
      <c r="BV67" s="641"/>
      <c r="BW67" s="641"/>
      <c r="BX67" s="641"/>
      <c r="BY67" s="664"/>
      <c r="BZ67" s="669"/>
      <c r="CA67" s="669"/>
      <c r="CB67" s="669"/>
      <c r="CC67" s="669"/>
      <c r="CD67" s="669"/>
      <c r="CE67" s="669"/>
      <c r="CF67" s="669"/>
      <c r="CG67" s="669"/>
      <c r="CH67" s="669"/>
      <c r="CI67" s="128"/>
    </row>
    <row r="68" spans="1:87" ht="20.25" customHeight="1" x14ac:dyDescent="0.25">
      <c r="A68" s="36"/>
      <c r="B68" s="227"/>
      <c r="C68" s="158"/>
      <c r="D68" s="158"/>
      <c r="E68" s="158"/>
      <c r="F68" s="158"/>
      <c r="G68" s="159"/>
      <c r="H68" s="159"/>
      <c r="I68" s="159"/>
      <c r="J68" s="228"/>
      <c r="K68" s="229"/>
      <c r="L68" s="170" t="s">
        <v>112</v>
      </c>
      <c r="M68" s="230">
        <f>COUNTIFS($I$7:$I$51,"BOY",$J$7:$J$51,"GEN",AB7:AB51,"&lt;66")</f>
        <v>0</v>
      </c>
      <c r="N68" s="230">
        <f>COUNTIFS($I$7:$I$51,"BOY",$J$7:$J$51,"OBC",AB7:AB51,"&lt;66")</f>
        <v>0</v>
      </c>
      <c r="O68" s="230">
        <f>COUNTIFS($I$7:$I$51,"BOY",$J$7:$J$51,"SC",AB7:AB51,"&lt;66")</f>
        <v>0</v>
      </c>
      <c r="P68" s="230">
        <f>COUNTIFS($I$7:$I$51,"BOY",$J$7:$J$51,"ST",AB7:AB51,"&lt;66")</f>
        <v>0</v>
      </c>
      <c r="Q68" s="231">
        <f t="shared" si="82"/>
        <v>0</v>
      </c>
      <c r="R68" s="230">
        <f>COUNTIFS($I$7:$I$51,"GIRL",$J$7:$J$51,"GEN",AB7:AB51,"&lt;66")</f>
        <v>0</v>
      </c>
      <c r="S68" s="230">
        <f>COUNTIFS($I$7:$I$51,"GIRL",$J$7:$J$51,"OBC",AB7:AB51,"&lt;66")</f>
        <v>0</v>
      </c>
      <c r="T68" s="230">
        <f>COUNTIFS($I$7:$I$51,"GIRL",$J$7:$J$51,"SC",AB7:AB51,"&lt;66")</f>
        <v>0</v>
      </c>
      <c r="U68" s="230">
        <f>COUNTIFS($I$7:$I$51,"GIRL",$J$7:$J$51,"ST",AB7:AB51,"&lt;66")</f>
        <v>0</v>
      </c>
      <c r="V68" s="231">
        <f t="shared" si="83"/>
        <v>0</v>
      </c>
      <c r="W68" s="234">
        <f t="shared" si="84"/>
        <v>0</v>
      </c>
      <c r="X68" s="630" t="s">
        <v>110</v>
      </c>
      <c r="Y68" s="630"/>
      <c r="Z68" s="630"/>
      <c r="AA68" s="630"/>
      <c r="AB68" s="630">
        <f>COUNTIFS(AB7:AB51,"&gt;=96",AB7:AB51,"&lt;120")</f>
        <v>0</v>
      </c>
      <c r="AC68" s="629"/>
      <c r="AD68" s="170" t="s">
        <v>112</v>
      </c>
      <c r="AE68" s="230">
        <f>COUNTIFS($I$7:$I$51,"BOY",$J$7:$J$51,"GEN",AT7:AT51,"&lt;66")</f>
        <v>0</v>
      </c>
      <c r="AF68" s="230">
        <f>COUNTIFS($I$7:$I$51,"BOY",$J$7:$J$51,"OBC",AT7:AT51,"&lt;66")</f>
        <v>0</v>
      </c>
      <c r="AG68" s="230">
        <f>COUNTIFS($I$7:$I$51,"BOY",$J$7:$J$51,"SC",AT7:AT51,"&lt;66")</f>
        <v>0</v>
      </c>
      <c r="AH68" s="230">
        <f>COUNTIFS($I$7:$I$51,"BOY",$J$7:$J$51,"ST",AT7:AT51,"&lt;66")</f>
        <v>0</v>
      </c>
      <c r="AI68" s="231">
        <f t="shared" si="85"/>
        <v>0</v>
      </c>
      <c r="AJ68" s="230">
        <f>COUNTIFS($I$7:$I$51,"GIRL",$J$7:$J$51,"GEN",AT7:AT51,"&lt;66")</f>
        <v>0</v>
      </c>
      <c r="AK68" s="230">
        <f>COUNTIFS($I$7:$I$51,"GIRL",$J$7:$J$51,"OBC",AT7:AT51,"&lt;66")</f>
        <v>0</v>
      </c>
      <c r="AL68" s="230">
        <f>COUNTIFS($I$7:$I$51,"GIRL",$J$7:$J$51,"SC",AT7:AT51,"&lt;66")</f>
        <v>0</v>
      </c>
      <c r="AM68" s="230">
        <f>COUNTIFS($I$7:$I$51,"GIRL",$J$7:$J$51,"ST",AT7:AT51,"&lt;66")</f>
        <v>0</v>
      </c>
      <c r="AN68" s="231">
        <f t="shared" si="86"/>
        <v>0</v>
      </c>
      <c r="AO68" s="234">
        <f t="shared" si="87"/>
        <v>0</v>
      </c>
      <c r="AP68" s="630" t="s">
        <v>110</v>
      </c>
      <c r="AQ68" s="630"/>
      <c r="AR68" s="630"/>
      <c r="AS68" s="630"/>
      <c r="AT68" s="630">
        <f>COUNTIFS(AT7:AT51,"&gt;=96",AT7:AT51,"&lt;120")</f>
        <v>0</v>
      </c>
      <c r="AU68" s="630"/>
      <c r="AV68" s="170" t="s">
        <v>112</v>
      </c>
      <c r="AW68" s="230">
        <f>COUNTIFS($I$7:$I$51,"BOY",$J$7:$J$51,"GEN",BL7:BL51,"&lt;66")</f>
        <v>0</v>
      </c>
      <c r="AX68" s="230">
        <f>COUNTIFS($I$7:$I$51,"BOY",$J$7:$J$51,"OBC",BL7:BL51,"&lt;66")</f>
        <v>0</v>
      </c>
      <c r="AY68" s="230">
        <f>COUNTIFS($I$7:$I$51,"BOY",$J$7:$J$51,"SC",BL7:BL51,"&lt;66")</f>
        <v>0</v>
      </c>
      <c r="AZ68" s="230">
        <f>COUNTIFS($I$7:$I$51,"BOY",$J$7:$J$51,"ST",BL7:BL51,"&lt;66")</f>
        <v>0</v>
      </c>
      <c r="BA68" s="231">
        <f t="shared" si="88"/>
        <v>0</v>
      </c>
      <c r="BB68" s="230">
        <f>COUNTIFS($I$7:$I$51,"GIRL",$J$7:$J$51,"GEN",BL7:BL51,"&lt;66")</f>
        <v>0</v>
      </c>
      <c r="BC68" s="230">
        <f>COUNTIFS($I$7:$I$51,"GIRL",$J$7:$J$51,"OBC",BL7:BL51,"&lt;66")</f>
        <v>0</v>
      </c>
      <c r="BD68" s="230">
        <f>COUNTIFS($I$7:$I$51,"GIRL",$J$7:$J$51,"SC",BL7:BL51,"&lt;66")</f>
        <v>0</v>
      </c>
      <c r="BE68" s="230">
        <f>COUNTIFS($I$7:$I$51,"GIRL",$J$7:$J$51,"ST",BL7:BL51,"&lt;66")</f>
        <v>0</v>
      </c>
      <c r="BF68" s="231">
        <f t="shared" si="89"/>
        <v>0</v>
      </c>
      <c r="BG68" s="234">
        <f t="shared" si="90"/>
        <v>0</v>
      </c>
      <c r="BH68" s="630" t="s">
        <v>110</v>
      </c>
      <c r="BI68" s="630"/>
      <c r="BJ68" s="630"/>
      <c r="BK68" s="630"/>
      <c r="BL68" s="630">
        <f>COUNTIFS(BL7:BL51,"&gt;=96",BL7:BL51,"&lt;120")</f>
        <v>2</v>
      </c>
      <c r="BM68" s="630"/>
      <c r="BN68" s="638" t="str">
        <f>IF(CG55="0","","CLASS  "&amp;DASHBOARD!B8&amp;DASHBOARD!C8)</f>
        <v>CLASS  1A</v>
      </c>
      <c r="BO68" s="639"/>
      <c r="BP68" s="639"/>
      <c r="BQ68" s="639"/>
      <c r="BR68" s="639"/>
      <c r="BS68" s="639"/>
      <c r="BT68" s="639"/>
      <c r="BU68" s="639"/>
      <c r="BV68" s="639"/>
      <c r="BW68" s="639"/>
      <c r="BX68" s="639"/>
      <c r="BY68" s="664"/>
      <c r="BZ68" s="657" t="str">
        <f>IF(DASHBOARD!G8="","",DASHBOARD!G8)</f>
        <v>xxxxxxxxxxxxxxxxxx</v>
      </c>
      <c r="CA68" s="655"/>
      <c r="CB68" s="655"/>
      <c r="CC68" s="655"/>
      <c r="CD68" s="655"/>
      <c r="CE68" s="655"/>
      <c r="CF68" s="655"/>
      <c r="CG68" s="657" t="str">
        <f>IF(DASHBOARD!H8="","",DASHBOARD!H8)</f>
        <v>xxxxxxxxxxxx</v>
      </c>
      <c r="CH68" s="657" t="str">
        <f>IF(DASHBOARD!D8="","",DASHBOARD!D8)</f>
        <v>xxxxxxxxxxxxxxxx</v>
      </c>
      <c r="CI68" s="128"/>
    </row>
    <row r="69" spans="1:87" ht="18.75" customHeight="1" x14ac:dyDescent="0.25">
      <c r="A69" s="36"/>
      <c r="B69" s="227"/>
      <c r="C69" s="158"/>
      <c r="D69" s="158"/>
      <c r="E69" s="158"/>
      <c r="F69" s="158"/>
      <c r="G69" s="159"/>
      <c r="H69" s="159"/>
      <c r="I69" s="159"/>
      <c r="J69" s="228"/>
      <c r="K69" s="229"/>
      <c r="L69" s="170" t="s">
        <v>173</v>
      </c>
      <c r="M69" s="235">
        <f>M70-M68</f>
        <v>0</v>
      </c>
      <c r="N69" s="235">
        <f t="shared" ref="N69:W69" si="91">N70-N68</f>
        <v>1</v>
      </c>
      <c r="O69" s="235">
        <f t="shared" si="91"/>
        <v>3</v>
      </c>
      <c r="P69" s="235">
        <f t="shared" si="91"/>
        <v>0</v>
      </c>
      <c r="Q69" s="236">
        <f t="shared" si="91"/>
        <v>4</v>
      </c>
      <c r="R69" s="235">
        <f t="shared" si="91"/>
        <v>0</v>
      </c>
      <c r="S69" s="235">
        <f t="shared" si="91"/>
        <v>0</v>
      </c>
      <c r="T69" s="235">
        <f t="shared" si="91"/>
        <v>0</v>
      </c>
      <c r="U69" s="235">
        <f t="shared" si="91"/>
        <v>0</v>
      </c>
      <c r="V69" s="236">
        <f t="shared" si="91"/>
        <v>0</v>
      </c>
      <c r="W69" s="253">
        <f t="shared" si="91"/>
        <v>4</v>
      </c>
      <c r="X69" s="630" t="s">
        <v>111</v>
      </c>
      <c r="Y69" s="630"/>
      <c r="Z69" s="630"/>
      <c r="AA69" s="630"/>
      <c r="AB69" s="630">
        <f>COUNTIFS(AB7:AB51,"&gt;=66",AB7:AB51,"&lt;96")</f>
        <v>1</v>
      </c>
      <c r="AC69" s="629"/>
      <c r="AD69" s="170" t="s">
        <v>173</v>
      </c>
      <c r="AE69" s="235">
        <f>AE70-AE68</f>
        <v>0</v>
      </c>
      <c r="AF69" s="235">
        <f t="shared" ref="AF69" si="92">AF70-AF68</f>
        <v>1</v>
      </c>
      <c r="AG69" s="235">
        <f t="shared" ref="AG69" si="93">AG70-AG68</f>
        <v>3</v>
      </c>
      <c r="AH69" s="235">
        <f t="shared" ref="AH69" si="94">AH70-AH68</f>
        <v>0</v>
      </c>
      <c r="AI69" s="236">
        <f t="shared" ref="AI69" si="95">AI70-AI68</f>
        <v>4</v>
      </c>
      <c r="AJ69" s="235">
        <f t="shared" ref="AJ69" si="96">AJ70-AJ68</f>
        <v>0</v>
      </c>
      <c r="AK69" s="235">
        <f t="shared" ref="AK69" si="97">AK70-AK68</f>
        <v>0</v>
      </c>
      <c r="AL69" s="235">
        <f t="shared" ref="AL69" si="98">AL70-AL68</f>
        <v>0</v>
      </c>
      <c r="AM69" s="235">
        <f t="shared" ref="AM69" si="99">AM70-AM68</f>
        <v>0</v>
      </c>
      <c r="AN69" s="236">
        <f t="shared" ref="AN69" si="100">AN70-AN68</f>
        <v>0</v>
      </c>
      <c r="AO69" s="253">
        <f t="shared" ref="AO69" si="101">AO70-AO68</f>
        <v>4</v>
      </c>
      <c r="AP69" s="630" t="s">
        <v>111</v>
      </c>
      <c r="AQ69" s="630"/>
      <c r="AR69" s="630"/>
      <c r="AS69" s="630"/>
      <c r="AT69" s="630">
        <f>COUNTIFS(AT7:AT51,"&gt;=66",AT7:AT51,"&lt;96")</f>
        <v>0</v>
      </c>
      <c r="AU69" s="630"/>
      <c r="AV69" s="170" t="s">
        <v>173</v>
      </c>
      <c r="AW69" s="235">
        <f>AW70-AW68</f>
        <v>0</v>
      </c>
      <c r="AX69" s="235">
        <f t="shared" ref="AX69" si="102">AX70-AX68</f>
        <v>1</v>
      </c>
      <c r="AY69" s="235">
        <f t="shared" ref="AY69" si="103">AY70-AY68</f>
        <v>3</v>
      </c>
      <c r="AZ69" s="235">
        <f t="shared" ref="AZ69" si="104">AZ70-AZ68</f>
        <v>0</v>
      </c>
      <c r="BA69" s="236">
        <f t="shared" ref="BA69" si="105">BA70-BA68</f>
        <v>4</v>
      </c>
      <c r="BB69" s="235">
        <f t="shared" ref="BB69" si="106">BB70-BB68</f>
        <v>0</v>
      </c>
      <c r="BC69" s="235">
        <f t="shared" ref="BC69" si="107">BC70-BC68</f>
        <v>0</v>
      </c>
      <c r="BD69" s="235">
        <f t="shared" ref="BD69" si="108">BD70-BD68</f>
        <v>0</v>
      </c>
      <c r="BE69" s="235">
        <f t="shared" ref="BE69" si="109">BE70-BE68</f>
        <v>0</v>
      </c>
      <c r="BF69" s="236">
        <f t="shared" ref="BF69" si="110">BF70-BF68</f>
        <v>0</v>
      </c>
      <c r="BG69" s="253">
        <f t="shared" ref="BG69" si="111">BG70-BG68</f>
        <v>4</v>
      </c>
      <c r="BH69" s="630" t="s">
        <v>111</v>
      </c>
      <c r="BI69" s="630"/>
      <c r="BJ69" s="630"/>
      <c r="BK69" s="630"/>
      <c r="BL69" s="630">
        <f>COUNTIFS(BL7:BL51,"&gt;=66",BL7:BL51,"&lt;96")</f>
        <v>0</v>
      </c>
      <c r="BM69" s="630"/>
      <c r="BN69" s="638"/>
      <c r="BO69" s="639"/>
      <c r="BP69" s="639"/>
      <c r="BQ69" s="639"/>
      <c r="BR69" s="639"/>
      <c r="BS69" s="639"/>
      <c r="BT69" s="639"/>
      <c r="BU69" s="639"/>
      <c r="BV69" s="639"/>
      <c r="BW69" s="639"/>
      <c r="BX69" s="639"/>
      <c r="BY69" s="664"/>
      <c r="BZ69" s="658"/>
      <c r="CA69" s="656"/>
      <c r="CB69" s="656"/>
      <c r="CC69" s="656"/>
      <c r="CD69" s="656"/>
      <c r="CE69" s="656"/>
      <c r="CF69" s="656"/>
      <c r="CG69" s="658"/>
      <c r="CH69" s="658"/>
      <c r="CI69" s="128"/>
    </row>
    <row r="70" spans="1:87" ht="18.75" customHeight="1" x14ac:dyDescent="0.25">
      <c r="A70" s="36"/>
      <c r="B70" s="227"/>
      <c r="C70" s="158"/>
      <c r="D70" s="158"/>
      <c r="E70" s="158"/>
      <c r="F70" s="158"/>
      <c r="G70" s="159"/>
      <c r="H70" s="159"/>
      <c r="I70" s="159"/>
      <c r="J70" s="228"/>
      <c r="K70" s="229"/>
      <c r="L70" s="170" t="s">
        <v>97</v>
      </c>
      <c r="M70" s="237">
        <f>SUM(M65:M68)</f>
        <v>0</v>
      </c>
      <c r="N70" s="237">
        <f t="shared" ref="N70:W70" si="112">SUM(N65:N68)</f>
        <v>1</v>
      </c>
      <c r="O70" s="237">
        <f t="shared" si="112"/>
        <v>3</v>
      </c>
      <c r="P70" s="237">
        <f t="shared" si="112"/>
        <v>0</v>
      </c>
      <c r="Q70" s="238">
        <f t="shared" si="112"/>
        <v>4</v>
      </c>
      <c r="R70" s="237">
        <f t="shared" si="112"/>
        <v>0</v>
      </c>
      <c r="S70" s="237">
        <f t="shared" si="112"/>
        <v>0</v>
      </c>
      <c r="T70" s="237">
        <f t="shared" si="112"/>
        <v>0</v>
      </c>
      <c r="U70" s="237">
        <f t="shared" si="112"/>
        <v>0</v>
      </c>
      <c r="V70" s="238">
        <f t="shared" si="112"/>
        <v>0</v>
      </c>
      <c r="W70" s="239">
        <f t="shared" si="112"/>
        <v>4</v>
      </c>
      <c r="X70" s="630" t="s">
        <v>112</v>
      </c>
      <c r="Y70" s="630"/>
      <c r="Z70" s="630"/>
      <c r="AA70" s="630"/>
      <c r="AB70" s="630">
        <f>COUNTIFS(AB7:AB51,"&lt;66")</f>
        <v>0</v>
      </c>
      <c r="AC70" s="629"/>
      <c r="AD70" s="170" t="s">
        <v>97</v>
      </c>
      <c r="AE70" s="237">
        <f>SUM(AE65:AE68)</f>
        <v>0</v>
      </c>
      <c r="AF70" s="237">
        <f t="shared" ref="AF70:AO70" si="113">SUM(AF65:AF68)</f>
        <v>1</v>
      </c>
      <c r="AG70" s="237">
        <f t="shared" si="113"/>
        <v>3</v>
      </c>
      <c r="AH70" s="237">
        <f t="shared" si="113"/>
        <v>0</v>
      </c>
      <c r="AI70" s="238">
        <f t="shared" si="113"/>
        <v>4</v>
      </c>
      <c r="AJ70" s="237">
        <f t="shared" si="113"/>
        <v>0</v>
      </c>
      <c r="AK70" s="237">
        <f t="shared" si="113"/>
        <v>0</v>
      </c>
      <c r="AL70" s="237">
        <f t="shared" si="113"/>
        <v>0</v>
      </c>
      <c r="AM70" s="237">
        <f t="shared" si="113"/>
        <v>0</v>
      </c>
      <c r="AN70" s="238">
        <f t="shared" si="113"/>
        <v>0</v>
      </c>
      <c r="AO70" s="239">
        <f t="shared" si="113"/>
        <v>4</v>
      </c>
      <c r="AP70" s="630" t="s">
        <v>112</v>
      </c>
      <c r="AQ70" s="630"/>
      <c r="AR70" s="630"/>
      <c r="AS70" s="630"/>
      <c r="AT70" s="630">
        <f>COUNTIFS(AT7:AT51,"&lt;66")</f>
        <v>0</v>
      </c>
      <c r="AU70" s="630"/>
      <c r="AV70" s="170" t="s">
        <v>97</v>
      </c>
      <c r="AW70" s="237">
        <f>SUM(AW65:AW68)</f>
        <v>0</v>
      </c>
      <c r="AX70" s="237">
        <f t="shared" ref="AX70:BG70" si="114">SUM(AX65:AX68)</f>
        <v>1</v>
      </c>
      <c r="AY70" s="237">
        <f t="shared" si="114"/>
        <v>3</v>
      </c>
      <c r="AZ70" s="237">
        <f t="shared" si="114"/>
        <v>0</v>
      </c>
      <c r="BA70" s="238">
        <f t="shared" si="114"/>
        <v>4</v>
      </c>
      <c r="BB70" s="237">
        <f t="shared" si="114"/>
        <v>0</v>
      </c>
      <c r="BC70" s="237">
        <f t="shared" si="114"/>
        <v>0</v>
      </c>
      <c r="BD70" s="237">
        <f t="shared" si="114"/>
        <v>0</v>
      </c>
      <c r="BE70" s="237">
        <f t="shared" si="114"/>
        <v>0</v>
      </c>
      <c r="BF70" s="238">
        <f t="shared" si="114"/>
        <v>0</v>
      </c>
      <c r="BG70" s="239">
        <f t="shared" si="114"/>
        <v>4</v>
      </c>
      <c r="BH70" s="630" t="s">
        <v>112</v>
      </c>
      <c r="BI70" s="630"/>
      <c r="BJ70" s="630"/>
      <c r="BK70" s="630"/>
      <c r="BL70" s="630">
        <f>COUNTIFS(BL7:BL51,"&lt;66")</f>
        <v>0</v>
      </c>
      <c r="BM70" s="630"/>
      <c r="BN70" s="638"/>
      <c r="BO70" s="639"/>
      <c r="BP70" s="639"/>
      <c r="BQ70" s="639"/>
      <c r="BR70" s="639"/>
      <c r="BS70" s="639"/>
      <c r="BT70" s="639"/>
      <c r="BU70" s="639"/>
      <c r="BV70" s="639"/>
      <c r="BW70" s="639"/>
      <c r="BX70" s="639"/>
      <c r="BY70" s="664"/>
      <c r="BZ70" s="222" t="str">
        <f>IF(DASHBOARD!G8="","","CLASS TEACHER")</f>
        <v>CLASS TEACHER</v>
      </c>
      <c r="CA70" s="221"/>
      <c r="CB70" s="221"/>
      <c r="CC70" s="221"/>
      <c r="CD70" s="221"/>
      <c r="CE70" s="221"/>
      <c r="CF70" s="143"/>
      <c r="CG70" s="219" t="str">
        <f>IF(DASHBOARD!H8="","","EXAM INCHARGE")</f>
        <v>EXAM INCHARGE</v>
      </c>
      <c r="CH70" s="220" t="str">
        <f>IF(DASHBOARD!D8="","","PRINCIPAL")</f>
        <v>PRINCIPAL</v>
      </c>
      <c r="CI70" s="128"/>
    </row>
    <row r="71" spans="1:87" s="247" customFormat="1" ht="36" customHeight="1" thickBot="1" x14ac:dyDescent="0.35">
      <c r="A71" s="245"/>
      <c r="B71" s="253"/>
      <c r="C71" s="253"/>
      <c r="D71" s="253"/>
      <c r="E71" s="253"/>
      <c r="F71" s="253"/>
      <c r="G71" s="253"/>
      <c r="H71" s="253"/>
      <c r="I71" s="253"/>
      <c r="J71" s="253"/>
      <c r="K71" s="246"/>
      <c r="L71" s="632" t="str">
        <f>IF(L2="","","SIGN. OF SUBJECT TEACHER ("&amp;L2&amp;")")</f>
        <v>SIGN. OF SUBJECT TEACHER (xxxxxxxxxxxxxxxx)</v>
      </c>
      <c r="M71" s="633"/>
      <c r="N71" s="633"/>
      <c r="O71" s="633"/>
      <c r="P71" s="633"/>
      <c r="Q71" s="633"/>
      <c r="R71" s="633"/>
      <c r="S71" s="633"/>
      <c r="T71" s="633"/>
      <c r="U71" s="633"/>
      <c r="V71" s="633"/>
      <c r="W71" s="634"/>
      <c r="X71" s="642" t="s">
        <v>97</v>
      </c>
      <c r="Y71" s="642"/>
      <c r="Z71" s="642"/>
      <c r="AA71" s="642"/>
      <c r="AB71" s="642">
        <f>SUM(AB67:AC70)</f>
        <v>4</v>
      </c>
      <c r="AC71" s="676"/>
      <c r="AD71" s="632" t="str">
        <f>IF(AD2="","","SIGN. OF SUBJECT TEACHER ("&amp;AD2&amp;")")</f>
        <v>SIGN. OF SUBJECT TEACHER (xxxxxxxxxxxxxxxx)</v>
      </c>
      <c r="AE71" s="633"/>
      <c r="AF71" s="633"/>
      <c r="AG71" s="633"/>
      <c r="AH71" s="633"/>
      <c r="AI71" s="633"/>
      <c r="AJ71" s="633"/>
      <c r="AK71" s="633"/>
      <c r="AL71" s="633"/>
      <c r="AM71" s="633"/>
      <c r="AN71" s="633"/>
      <c r="AO71" s="634"/>
      <c r="AP71" s="642" t="s">
        <v>97</v>
      </c>
      <c r="AQ71" s="642"/>
      <c r="AR71" s="642"/>
      <c r="AS71" s="642"/>
      <c r="AT71" s="642">
        <f>SUM(AT67:AU70)</f>
        <v>4</v>
      </c>
      <c r="AU71" s="642"/>
      <c r="AV71" s="635" t="str">
        <f>IF(AV2="","","SIGN. OF SUBJECT TEACHER ("&amp;AV2&amp;")")</f>
        <v>SIGN. OF SUBJECT TEACHER (xxxxxxxxxxxxxxxx)</v>
      </c>
      <c r="AW71" s="636"/>
      <c r="AX71" s="636"/>
      <c r="AY71" s="636"/>
      <c r="AZ71" s="636"/>
      <c r="BA71" s="636"/>
      <c r="BB71" s="636"/>
      <c r="BC71" s="636"/>
      <c r="BD71" s="636"/>
      <c r="BE71" s="636"/>
      <c r="BF71" s="636"/>
      <c r="BG71" s="637"/>
      <c r="BH71" s="642" t="s">
        <v>97</v>
      </c>
      <c r="BI71" s="642"/>
      <c r="BJ71" s="642"/>
      <c r="BK71" s="642"/>
      <c r="BL71" s="642">
        <f>SUM(BL67:BM70)</f>
        <v>4</v>
      </c>
      <c r="BM71" s="642"/>
      <c r="BN71" s="638"/>
      <c r="BO71" s="639"/>
      <c r="BP71" s="639"/>
      <c r="BQ71" s="639"/>
      <c r="BR71" s="639"/>
      <c r="BS71" s="639"/>
      <c r="BT71" s="639"/>
      <c r="BU71" s="639"/>
      <c r="BV71" s="639"/>
      <c r="BW71" s="639"/>
      <c r="BX71" s="639"/>
      <c r="BY71" s="665"/>
      <c r="BZ71" s="243"/>
      <c r="CA71" s="218"/>
      <c r="CB71" s="218"/>
      <c r="CC71" s="218"/>
      <c r="CD71" s="218"/>
      <c r="CE71" s="218"/>
      <c r="CF71" s="218"/>
      <c r="CG71" s="218"/>
      <c r="CH71" s="244"/>
      <c r="CI71" s="245"/>
    </row>
    <row r="72" spans="1:87" x14ac:dyDescent="0.25">
      <c r="A72" s="36"/>
      <c r="B72" s="36"/>
      <c r="C72" s="36"/>
      <c r="D72" s="36"/>
      <c r="E72" s="36"/>
      <c r="F72" s="36"/>
      <c r="G72" s="128"/>
      <c r="H72" s="128"/>
      <c r="I72" s="128"/>
      <c r="J72" s="128"/>
      <c r="K72" s="128"/>
      <c r="L72" s="128"/>
      <c r="M72" s="128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28"/>
      <c r="BN72" s="128"/>
      <c r="BO72" s="128"/>
      <c r="BP72" s="128"/>
      <c r="BQ72" s="128"/>
      <c r="BR72" s="128"/>
      <c r="BS72" s="128"/>
      <c r="BT72" s="128"/>
      <c r="BU72" s="167"/>
      <c r="BV72" s="36"/>
      <c r="BW72" s="163"/>
      <c r="BX72" s="163"/>
      <c r="BY72" s="36"/>
      <c r="BZ72" s="36"/>
      <c r="CA72" s="36"/>
      <c r="CB72" s="36"/>
      <c r="CC72" s="36"/>
      <c r="CD72" s="262"/>
      <c r="CE72" s="262"/>
      <c r="CF72" s="262"/>
      <c r="CG72" s="36"/>
      <c r="CH72" s="36"/>
      <c r="CI72" s="128"/>
    </row>
    <row r="73" spans="1:87" hidden="1" x14ac:dyDescent="0.25">
      <c r="G73" s="180"/>
      <c r="H73" s="180"/>
      <c r="I73" s="180"/>
      <c r="J73" s="180"/>
      <c r="K73" s="180"/>
      <c r="L73" s="180"/>
      <c r="M73" s="180"/>
    </row>
  </sheetData>
  <sheetProtection algorithmName="SHA-512" hashValue="+u9O7Dq3BEm1aEN2Y4RxBX1E6e6u0OG5Me+3gKxJrvHd/PlpeYfUi9c7xWkbmUpDfWFFKAXeK0KQB9MhE93S7A==" saltValue="+0O/BjuvieWUEjszy6XYQw==" spinCount="100000" sheet="1" objects="1" scenarios="1" selectLockedCells="1"/>
  <mergeCells count="199">
    <mergeCell ref="CH62:CH63"/>
    <mergeCell ref="CH68:CH69"/>
    <mergeCell ref="CH54:CH55"/>
    <mergeCell ref="CH56:CH57"/>
    <mergeCell ref="CH58:CH59"/>
    <mergeCell ref="CH60:CH61"/>
    <mergeCell ref="CH64:CH65"/>
    <mergeCell ref="BZ66:BZ67"/>
    <mergeCell ref="CA66:CA67"/>
    <mergeCell ref="CB66:CB67"/>
    <mergeCell ref="CC66:CC67"/>
    <mergeCell ref="CD66:CD67"/>
    <mergeCell ref="CE66:CE67"/>
    <mergeCell ref="CF66:CF67"/>
    <mergeCell ref="CH66:CH67"/>
    <mergeCell ref="BZ54:CG55"/>
    <mergeCell ref="BZ56:CG57"/>
    <mergeCell ref="BZ58:CG59"/>
    <mergeCell ref="BZ60:CG61"/>
    <mergeCell ref="BZ64:CG65"/>
    <mergeCell ref="F56:G56"/>
    <mergeCell ref="F57:G57"/>
    <mergeCell ref="F58:G58"/>
    <mergeCell ref="F59:G59"/>
    <mergeCell ref="F60:G60"/>
    <mergeCell ref="E54:G55"/>
    <mergeCell ref="CF68:CF69"/>
    <mergeCell ref="CG68:CG69"/>
    <mergeCell ref="BN53:BX56"/>
    <mergeCell ref="BN57:BX60"/>
    <mergeCell ref="BN61:BX64"/>
    <mergeCell ref="BY53:BY71"/>
    <mergeCell ref="BZ53:CG53"/>
    <mergeCell ref="BZ68:BZ69"/>
    <mergeCell ref="CA68:CA69"/>
    <mergeCell ref="CB68:CB69"/>
    <mergeCell ref="CC68:CC69"/>
    <mergeCell ref="CD68:CD69"/>
    <mergeCell ref="CE68:CE69"/>
    <mergeCell ref="CG66:CG67"/>
    <mergeCell ref="L71:W71"/>
    <mergeCell ref="BZ62:CG63"/>
    <mergeCell ref="X71:AA71"/>
    <mergeCell ref="AB71:AC71"/>
    <mergeCell ref="AD71:AO71"/>
    <mergeCell ref="AV71:BG71"/>
    <mergeCell ref="BN68:BX71"/>
    <mergeCell ref="BN65:BX67"/>
    <mergeCell ref="BH69:BK69"/>
    <mergeCell ref="BL69:BM69"/>
    <mergeCell ref="AP71:AS71"/>
    <mergeCell ref="AT71:AU71"/>
    <mergeCell ref="BH71:BK71"/>
    <mergeCell ref="BL71:BM71"/>
    <mergeCell ref="BH70:BK70"/>
    <mergeCell ref="BH66:BK66"/>
    <mergeCell ref="BL66:BM66"/>
    <mergeCell ref="BH65:BK65"/>
    <mergeCell ref="BL65:BM65"/>
    <mergeCell ref="BH68:BK68"/>
    <mergeCell ref="BL68:BM68"/>
    <mergeCell ref="BL70:BM70"/>
    <mergeCell ref="BH67:BK67"/>
    <mergeCell ref="BL67:BM67"/>
    <mergeCell ref="X70:AA70"/>
    <mergeCell ref="AB70:AC70"/>
    <mergeCell ref="AP70:AS70"/>
    <mergeCell ref="AT70:AU70"/>
    <mergeCell ref="X67:AA67"/>
    <mergeCell ref="AB67:AC67"/>
    <mergeCell ref="AP67:AS67"/>
    <mergeCell ref="AT67:AU67"/>
    <mergeCell ref="AT69:AU69"/>
    <mergeCell ref="X69:AA69"/>
    <mergeCell ref="AB69:AC69"/>
    <mergeCell ref="AP69:AS69"/>
    <mergeCell ref="X66:AA66"/>
    <mergeCell ref="AB66:AC66"/>
    <mergeCell ref="AP66:AS66"/>
    <mergeCell ref="AT66:AU66"/>
    <mergeCell ref="X65:AA65"/>
    <mergeCell ref="AB65:AC65"/>
    <mergeCell ref="AP65:AS65"/>
    <mergeCell ref="AT65:AU65"/>
    <mergeCell ref="X68:AA68"/>
    <mergeCell ref="AB68:AC68"/>
    <mergeCell ref="AP68:AS68"/>
    <mergeCell ref="AT68:AU68"/>
    <mergeCell ref="X62:AA62"/>
    <mergeCell ref="AB62:AC62"/>
    <mergeCell ref="AP62:AS62"/>
    <mergeCell ref="AT62:AU62"/>
    <mergeCell ref="BH63:BK63"/>
    <mergeCell ref="BL63:BM63"/>
    <mergeCell ref="BH62:BK62"/>
    <mergeCell ref="BL62:BM62"/>
    <mergeCell ref="X64:AA64"/>
    <mergeCell ref="AB64:AC64"/>
    <mergeCell ref="AP64:AS64"/>
    <mergeCell ref="AT64:AU64"/>
    <mergeCell ref="BH64:BK64"/>
    <mergeCell ref="BL64:BM64"/>
    <mergeCell ref="X63:AA63"/>
    <mergeCell ref="AB63:AC63"/>
    <mergeCell ref="AP63:AS63"/>
    <mergeCell ref="AT63:AU63"/>
    <mergeCell ref="BL61:BM61"/>
    <mergeCell ref="X61:AA61"/>
    <mergeCell ref="AB61:AC61"/>
    <mergeCell ref="AP61:AS61"/>
    <mergeCell ref="AT61:AU61"/>
    <mergeCell ref="BH60:BK60"/>
    <mergeCell ref="BL60:BM60"/>
    <mergeCell ref="X60:AA60"/>
    <mergeCell ref="AB60:AC60"/>
    <mergeCell ref="AP60:AS60"/>
    <mergeCell ref="AT60:AU60"/>
    <mergeCell ref="BH61:BK61"/>
    <mergeCell ref="BH59:BK59"/>
    <mergeCell ref="BL59:BM59"/>
    <mergeCell ref="X59:AA59"/>
    <mergeCell ref="AB59:AC59"/>
    <mergeCell ref="AP59:AS59"/>
    <mergeCell ref="AT59:AU59"/>
    <mergeCell ref="BH58:BK58"/>
    <mergeCell ref="BL58:BM58"/>
    <mergeCell ref="X58:AA58"/>
    <mergeCell ref="AB58:AC58"/>
    <mergeCell ref="AP58:AS58"/>
    <mergeCell ref="AT58:AU58"/>
    <mergeCell ref="X57:AC57"/>
    <mergeCell ref="AP57:AU57"/>
    <mergeCell ref="BH57:BM57"/>
    <mergeCell ref="BH56:BK56"/>
    <mergeCell ref="BL56:BM56"/>
    <mergeCell ref="X56:AA56"/>
    <mergeCell ref="AB56:AC56"/>
    <mergeCell ref="AP56:AS56"/>
    <mergeCell ref="AT56:AU56"/>
    <mergeCell ref="BH55:BK55"/>
    <mergeCell ref="BL55:BM55"/>
    <mergeCell ref="X55:AA55"/>
    <mergeCell ref="AB55:AC55"/>
    <mergeCell ref="AP55:AS55"/>
    <mergeCell ref="AT55:AU55"/>
    <mergeCell ref="M53:Q53"/>
    <mergeCell ref="BH53:BK53"/>
    <mergeCell ref="X53:AA53"/>
    <mergeCell ref="AP53:AS53"/>
    <mergeCell ref="BB53:BF53"/>
    <mergeCell ref="AE53:AI53"/>
    <mergeCell ref="AJ53:AN53"/>
    <mergeCell ref="AW53:BA53"/>
    <mergeCell ref="R53:V53"/>
    <mergeCell ref="AB53:AD53"/>
    <mergeCell ref="AT53:AU53"/>
    <mergeCell ref="BL53:BM53"/>
    <mergeCell ref="B2:K2"/>
    <mergeCell ref="BY4:BZ4"/>
    <mergeCell ref="AD2:AU2"/>
    <mergeCell ref="AV2:BM2"/>
    <mergeCell ref="AV3:BM3"/>
    <mergeCell ref="B3:K3"/>
    <mergeCell ref="B4:K4"/>
    <mergeCell ref="BH54:BK54"/>
    <mergeCell ref="BL54:BM54"/>
    <mergeCell ref="X54:AA54"/>
    <mergeCell ref="AB54:AC54"/>
    <mergeCell ref="AP54:AS54"/>
    <mergeCell ref="AT54:AU54"/>
    <mergeCell ref="L2:AC2"/>
    <mergeCell ref="L3:AC3"/>
    <mergeCell ref="AD3:AU3"/>
    <mergeCell ref="B5:K5"/>
    <mergeCell ref="BN4:BN5"/>
    <mergeCell ref="BO4:BO5"/>
    <mergeCell ref="BT4:BT5"/>
    <mergeCell ref="BV4:BV5"/>
    <mergeCell ref="BD4:BK4"/>
    <mergeCell ref="L4:S4"/>
    <mergeCell ref="T4:AA4"/>
    <mergeCell ref="CH2:CH5"/>
    <mergeCell ref="CG2:CG5"/>
    <mergeCell ref="CD5:CF5"/>
    <mergeCell ref="BU4:BU5"/>
    <mergeCell ref="BX4:BX6"/>
    <mergeCell ref="BN2:BZ3"/>
    <mergeCell ref="AB4:AC4"/>
    <mergeCell ref="AD4:AK4"/>
    <mergeCell ref="AV4:BC4"/>
    <mergeCell ref="BL4:BM4"/>
    <mergeCell ref="AL4:AS4"/>
    <mergeCell ref="AT4:AU4"/>
    <mergeCell ref="CA5:CC5"/>
    <mergeCell ref="BQ4:BQ5"/>
    <mergeCell ref="BP4:BP5"/>
    <mergeCell ref="BR4:BR5"/>
    <mergeCell ref="BS4:BS5"/>
    <mergeCell ref="BW4:BW6"/>
  </mergeCells>
  <hyperlinks>
    <hyperlink ref="A1" location="DASHBOARD!A1" display="D"/>
  </hyperlinks>
  <pageMargins left="0.62" right="0.37" top="0.48" bottom="0.16" header="0.47" footer="0.3"/>
  <pageSetup paperSize="5" scale="55" orientation="landscape" r:id="rId1"/>
  <rowBreaks count="1" manualBreakCount="1">
    <brk id="51" max="146" man="1"/>
  </rowBreaks>
  <colBreaks count="2" manualBreakCount="2">
    <brk id="29" max="71" man="1"/>
    <brk id="76" max="71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53"/>
  <sheetViews>
    <sheetView workbookViewId="0">
      <selection activeCell="B3" sqref="B3:H3"/>
    </sheetView>
  </sheetViews>
  <sheetFormatPr defaultColWidth="0" defaultRowHeight="0" customHeight="1" zeroHeight="1" x14ac:dyDescent="0.3"/>
  <cols>
    <col min="1" max="1" width="5.109375" style="6" customWidth="1"/>
    <col min="2" max="2" width="7.33203125" style="16" customWidth="1"/>
    <col min="3" max="3" width="9.88671875" style="16" customWidth="1"/>
    <col min="4" max="4" width="15" style="16" bestFit="1" customWidth="1"/>
    <col min="5" max="5" width="26.44140625" style="16" bestFit="1" customWidth="1"/>
    <col min="6" max="6" width="31.44140625" style="16" bestFit="1" customWidth="1"/>
    <col min="7" max="7" width="16.88671875" style="16" customWidth="1"/>
    <col min="8" max="8" width="23.5546875" style="16" customWidth="1"/>
    <col min="9" max="9" width="4" style="44" customWidth="1"/>
    <col min="10" max="17" width="0" style="6" hidden="1" customWidth="1"/>
    <col min="18" max="16384" width="9.109375" style="6" hidden="1"/>
  </cols>
  <sheetData>
    <row r="1" spans="1:9" ht="21" x14ac:dyDescent="0.3">
      <c r="A1" s="7"/>
      <c r="B1" s="44"/>
      <c r="C1" s="44"/>
      <c r="D1" s="44"/>
      <c r="E1" s="44"/>
      <c r="F1" s="44"/>
      <c r="G1" s="44"/>
      <c r="H1" s="44"/>
    </row>
    <row r="2" spans="1:9" ht="22.8" x14ac:dyDescent="0.3">
      <c r="A2" s="5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326"/>
    </row>
    <row r="3" spans="1:9" ht="22.8" x14ac:dyDescent="0.3">
      <c r="A3" s="5"/>
      <c r="B3" s="418" t="str">
        <f>IF(DASHBOARD!B4="","",DASHBOARD!B4)</f>
        <v>SESSION   -  2025-26</v>
      </c>
      <c r="C3" s="418"/>
      <c r="D3" s="418"/>
      <c r="E3" s="418"/>
      <c r="F3" s="418"/>
      <c r="G3" s="418"/>
      <c r="H3" s="418"/>
      <c r="I3" s="326"/>
    </row>
    <row r="4" spans="1:9" s="330" customFormat="1" ht="24" thickBot="1" x14ac:dyDescent="0.5">
      <c r="A4" s="327"/>
      <c r="B4" s="328"/>
      <c r="C4" s="328"/>
      <c r="D4" s="329" t="s">
        <v>126</v>
      </c>
      <c r="E4" s="328" t="str">
        <f>DASHBOARD!B8&amp;DASHBOARD!C8</f>
        <v>1A</v>
      </c>
      <c r="F4" s="687" t="s">
        <v>267</v>
      </c>
      <c r="G4" s="687"/>
      <c r="H4" s="687"/>
      <c r="I4" s="328"/>
    </row>
    <row r="5" spans="1:9" ht="27.6" x14ac:dyDescent="0.3">
      <c r="A5" s="5"/>
      <c r="B5" s="331" t="s">
        <v>268</v>
      </c>
      <c r="C5" s="332" t="s">
        <v>5</v>
      </c>
      <c r="D5" s="332" t="s">
        <v>269</v>
      </c>
      <c r="E5" s="332" t="s">
        <v>270</v>
      </c>
      <c r="F5" s="333" t="s">
        <v>271</v>
      </c>
      <c r="G5" s="332" t="s">
        <v>272</v>
      </c>
      <c r="H5" s="334" t="s">
        <v>273</v>
      </c>
      <c r="I5" s="223"/>
    </row>
    <row r="6" spans="1:9" ht="17.399999999999999" x14ac:dyDescent="0.3">
      <c r="A6" s="5"/>
      <c r="B6" s="335">
        <v>1</v>
      </c>
      <c r="C6" s="150">
        <f>IF(DATA!C5="","",DATA!C5)</f>
        <v>101</v>
      </c>
      <c r="D6" s="150">
        <f>IF(DATA!D5="","",DATA!D5)</f>
        <v>1279</v>
      </c>
      <c r="E6" s="336" t="str">
        <f>IF(DATA!E5="","",UPPER(DATA!E5))</f>
        <v>ANANT KUMAR REGAR</v>
      </c>
      <c r="F6" s="336" t="str">
        <f>IF(DATA!F5="","",UPPER(DATA!F5))</f>
        <v>DALU LAL REGAR</v>
      </c>
      <c r="G6" s="89"/>
      <c r="H6" s="57"/>
      <c r="I6" s="133"/>
    </row>
    <row r="7" spans="1:9" ht="17.399999999999999" x14ac:dyDescent="0.3">
      <c r="A7" s="5"/>
      <c r="B7" s="335">
        <v>2</v>
      </c>
      <c r="C7" s="150">
        <f>IF(DATA!C6="","",DATA!C6)</f>
        <v>102</v>
      </c>
      <c r="D7" s="150">
        <f>IF(DATA!D6="","",DATA!D6)</f>
        <v>1290</v>
      </c>
      <c r="E7" s="336" t="str">
        <f>IF(DATA!E6="","",UPPER(DATA!E6))</f>
        <v>ANAS HUSSAIN MANSURI</v>
      </c>
      <c r="F7" s="336" t="str">
        <f>IF(DATA!F6="","",UPPER(DATA!F6))</f>
        <v>FIROZ MOHAMMAD MANSURI</v>
      </c>
      <c r="G7" s="89"/>
      <c r="H7" s="57"/>
      <c r="I7" s="133"/>
    </row>
    <row r="8" spans="1:9" ht="17.399999999999999" x14ac:dyDescent="0.3">
      <c r="A8" s="5"/>
      <c r="B8" s="335">
        <v>3</v>
      </c>
      <c r="C8" s="150">
        <f>IF(DATA!C7="","",DATA!C7)</f>
        <v>103</v>
      </c>
      <c r="D8" s="150">
        <f>IF(DATA!D7="","",DATA!D7)</f>
        <v>1251</v>
      </c>
      <c r="E8" s="336" t="str">
        <f>IF(DATA!E7="","",UPPER(DATA!E7))</f>
        <v>ASHISH BALAI</v>
      </c>
      <c r="F8" s="336" t="str">
        <f>IF(DATA!F7="","",UPPER(DATA!F7))</f>
        <v>DHARMI LAL BUNKAR</v>
      </c>
      <c r="G8" s="89"/>
      <c r="H8" s="57"/>
      <c r="I8" s="133"/>
    </row>
    <row r="9" spans="1:9" ht="17.399999999999999" x14ac:dyDescent="0.3">
      <c r="A9" s="5"/>
      <c r="B9" s="335">
        <v>4</v>
      </c>
      <c r="C9" s="150">
        <f>IF(DATA!C8="","",DATA!C8)</f>
        <v>104</v>
      </c>
      <c r="D9" s="150">
        <f>IF(DATA!D8="","",DATA!D8)</f>
        <v>1212</v>
      </c>
      <c r="E9" s="336" t="str">
        <f>IF(DATA!E8="","",UPPER(DATA!E8))</f>
        <v>ASHISH BALAI</v>
      </c>
      <c r="F9" s="336" t="str">
        <f>IF(DATA!F8="","",UPPER(DATA!F8))</f>
        <v>DHARMI LAL BUNKAR</v>
      </c>
      <c r="G9" s="89"/>
      <c r="H9" s="57"/>
      <c r="I9" s="133"/>
    </row>
    <row r="10" spans="1:9" ht="17.399999999999999" x14ac:dyDescent="0.3">
      <c r="A10" s="5"/>
      <c r="B10" s="335">
        <v>5</v>
      </c>
      <c r="C10" s="150" t="str">
        <f>IF(DATA!C9="","",DATA!C9)</f>
        <v/>
      </c>
      <c r="D10" s="150" t="str">
        <f>IF(DATA!D9="","",DATA!D9)</f>
        <v/>
      </c>
      <c r="E10" s="336" t="str">
        <f>IF(DATA!E9="","",UPPER(DATA!E9))</f>
        <v/>
      </c>
      <c r="F10" s="336" t="str">
        <f>IF(DATA!F9="","",UPPER(DATA!F9))</f>
        <v/>
      </c>
      <c r="G10" s="89"/>
      <c r="H10" s="57"/>
      <c r="I10" s="133"/>
    </row>
    <row r="11" spans="1:9" ht="18" x14ac:dyDescent="0.3">
      <c r="A11" s="5"/>
      <c r="B11" s="335">
        <v>6</v>
      </c>
      <c r="C11" s="150" t="str">
        <f>IF(DATA!C10="","",DATA!C10)</f>
        <v/>
      </c>
      <c r="D11" s="150" t="str">
        <f>IF(DATA!D10="","",DATA!D10)</f>
        <v/>
      </c>
      <c r="E11" s="336" t="str">
        <f>IF(DATA!E10="","",UPPER(DATA!E10))</f>
        <v/>
      </c>
      <c r="F11" s="336" t="str">
        <f>IF(DATA!F10="","",UPPER(DATA!F10))</f>
        <v/>
      </c>
      <c r="G11" s="89"/>
      <c r="H11" s="57"/>
      <c r="I11" s="337"/>
    </row>
    <row r="12" spans="1:9" ht="17.399999999999999" x14ac:dyDescent="0.3">
      <c r="A12" s="5"/>
      <c r="B12" s="335">
        <v>7</v>
      </c>
      <c r="C12" s="150" t="str">
        <f>IF(DATA!C11="","",DATA!C11)</f>
        <v/>
      </c>
      <c r="D12" s="150" t="str">
        <f>IF(DATA!D11="","",DATA!D11)</f>
        <v/>
      </c>
      <c r="E12" s="336" t="str">
        <f>IF(DATA!E11="","",UPPER(DATA!E11))</f>
        <v/>
      </c>
      <c r="F12" s="336" t="str">
        <f>IF(DATA!F11="","",UPPER(DATA!F11))</f>
        <v/>
      </c>
      <c r="G12" s="89"/>
      <c r="H12" s="57"/>
      <c r="I12" s="133"/>
    </row>
    <row r="13" spans="1:9" ht="17.399999999999999" x14ac:dyDescent="0.3">
      <c r="A13" s="5"/>
      <c r="B13" s="335">
        <v>8</v>
      </c>
      <c r="C13" s="150" t="str">
        <f>IF(DATA!C12="","",DATA!C12)</f>
        <v/>
      </c>
      <c r="D13" s="150" t="str">
        <f>IF(DATA!D12="","",DATA!D12)</f>
        <v/>
      </c>
      <c r="E13" s="336" t="str">
        <f>IF(DATA!E12="","",UPPER(DATA!E12))</f>
        <v/>
      </c>
      <c r="F13" s="336" t="str">
        <f>IF(DATA!F12="","",UPPER(DATA!F12))</f>
        <v/>
      </c>
      <c r="G13" s="89"/>
      <c r="H13" s="57"/>
      <c r="I13" s="133"/>
    </row>
    <row r="14" spans="1:9" ht="17.399999999999999" x14ac:dyDescent="0.3">
      <c r="A14" s="5"/>
      <c r="B14" s="335">
        <v>9</v>
      </c>
      <c r="C14" s="150" t="str">
        <f>IF(DATA!C13="","",DATA!C13)</f>
        <v/>
      </c>
      <c r="D14" s="150" t="str">
        <f>IF(DATA!D13="","",DATA!D13)</f>
        <v/>
      </c>
      <c r="E14" s="336" t="str">
        <f>IF(DATA!E13="","",UPPER(DATA!E13))</f>
        <v/>
      </c>
      <c r="F14" s="336" t="str">
        <f>IF(DATA!F13="","",UPPER(DATA!F13))</f>
        <v/>
      </c>
      <c r="G14" s="89"/>
      <c r="H14" s="57"/>
      <c r="I14" s="133"/>
    </row>
    <row r="15" spans="1:9" ht="17.399999999999999" x14ac:dyDescent="0.3">
      <c r="A15" s="5"/>
      <c r="B15" s="335">
        <v>10</v>
      </c>
      <c r="C15" s="150" t="str">
        <f>IF(DATA!C14="","",DATA!C14)</f>
        <v/>
      </c>
      <c r="D15" s="150" t="str">
        <f>IF(DATA!D14="","",DATA!D14)</f>
        <v/>
      </c>
      <c r="E15" s="336" t="str">
        <f>IF(DATA!E14="","",UPPER(DATA!E14))</f>
        <v/>
      </c>
      <c r="F15" s="336" t="str">
        <f>IF(DATA!F14="","",UPPER(DATA!F14))</f>
        <v/>
      </c>
      <c r="G15" s="89"/>
      <c r="H15" s="57"/>
      <c r="I15" s="133"/>
    </row>
    <row r="16" spans="1:9" ht="17.399999999999999" x14ac:dyDescent="0.3">
      <c r="A16" s="5"/>
      <c r="B16" s="335">
        <v>11</v>
      </c>
      <c r="C16" s="89" t="str">
        <f>IF(DATA!C15="","",DATA!C15)</f>
        <v/>
      </c>
      <c r="D16" s="89" t="str">
        <f>IF(DATA!D15="","",DATA!D15)</f>
        <v/>
      </c>
      <c r="E16" s="336" t="str">
        <f>IF(DATA!E15="","",UPPER(DATA!E15))</f>
        <v/>
      </c>
      <c r="F16" s="336" t="str">
        <f>IF(DATA!F15="","",UPPER(DATA!F15))</f>
        <v/>
      </c>
      <c r="G16" s="89"/>
      <c r="H16" s="57"/>
      <c r="I16" s="133"/>
    </row>
    <row r="17" spans="1:9" ht="17.399999999999999" x14ac:dyDescent="0.3">
      <c r="A17" s="5"/>
      <c r="B17" s="335">
        <v>12</v>
      </c>
      <c r="C17" s="89" t="str">
        <f>IF(DATA!C16="","",DATA!C16)</f>
        <v/>
      </c>
      <c r="D17" s="89" t="str">
        <f>IF(DATA!D16="","",DATA!D16)</f>
        <v/>
      </c>
      <c r="E17" s="336" t="str">
        <f>IF(DATA!E16="","",UPPER(DATA!E16))</f>
        <v/>
      </c>
      <c r="F17" s="336" t="str">
        <f>IF(DATA!F16="","",UPPER(DATA!F16))</f>
        <v/>
      </c>
      <c r="G17" s="89"/>
      <c r="H17" s="57"/>
      <c r="I17" s="133"/>
    </row>
    <row r="18" spans="1:9" ht="17.399999999999999" x14ac:dyDescent="0.3">
      <c r="A18" s="5"/>
      <c r="B18" s="335">
        <v>13</v>
      </c>
      <c r="C18" s="89" t="str">
        <f>IF(DATA!C17="","",DATA!C17)</f>
        <v/>
      </c>
      <c r="D18" s="89" t="str">
        <f>IF(DATA!D17="","",DATA!D17)</f>
        <v/>
      </c>
      <c r="E18" s="336" t="str">
        <f>IF(DATA!E17="","",UPPER(DATA!E17))</f>
        <v/>
      </c>
      <c r="F18" s="336" t="str">
        <f>IF(DATA!F17="","",UPPER(DATA!F17))</f>
        <v/>
      </c>
      <c r="G18" s="89"/>
      <c r="H18" s="57"/>
      <c r="I18" s="133"/>
    </row>
    <row r="19" spans="1:9" ht="17.399999999999999" x14ac:dyDescent="0.3">
      <c r="A19" s="5"/>
      <c r="B19" s="335">
        <v>14</v>
      </c>
      <c r="C19" s="89" t="str">
        <f>IF(DATA!C18="","",DATA!C18)</f>
        <v/>
      </c>
      <c r="D19" s="89" t="str">
        <f>IF(DATA!D18="","",DATA!D18)</f>
        <v/>
      </c>
      <c r="E19" s="336" t="str">
        <f>IF(DATA!E18="","",UPPER(DATA!E18))</f>
        <v/>
      </c>
      <c r="F19" s="336" t="str">
        <f>IF(DATA!F18="","",UPPER(DATA!F18))</f>
        <v/>
      </c>
      <c r="G19" s="89"/>
      <c r="H19" s="57"/>
      <c r="I19" s="133"/>
    </row>
    <row r="20" spans="1:9" ht="17.399999999999999" x14ac:dyDescent="0.3">
      <c r="A20" s="5"/>
      <c r="B20" s="335">
        <v>15</v>
      </c>
      <c r="C20" s="89" t="str">
        <f>IF(DATA!C19="","",DATA!C19)</f>
        <v/>
      </c>
      <c r="D20" s="89" t="str">
        <f>IF(DATA!D19="","",DATA!D19)</f>
        <v/>
      </c>
      <c r="E20" s="336" t="str">
        <f>IF(DATA!E19="","",UPPER(DATA!E19))</f>
        <v/>
      </c>
      <c r="F20" s="336" t="str">
        <f>IF(DATA!F19="","",UPPER(DATA!F19))</f>
        <v/>
      </c>
      <c r="G20" s="89"/>
      <c r="H20" s="57"/>
      <c r="I20" s="133"/>
    </row>
    <row r="21" spans="1:9" ht="17.399999999999999" x14ac:dyDescent="0.3">
      <c r="A21" s="5"/>
      <c r="B21" s="335">
        <v>16</v>
      </c>
      <c r="C21" s="89" t="str">
        <f>IF(DATA!C20="","",DATA!C20)</f>
        <v/>
      </c>
      <c r="D21" s="89" t="str">
        <f>IF(DATA!D20="","",DATA!D20)</f>
        <v/>
      </c>
      <c r="E21" s="336" t="str">
        <f>IF(DATA!E20="","",UPPER(DATA!E20))</f>
        <v/>
      </c>
      <c r="F21" s="336" t="str">
        <f>IF(DATA!F20="","",UPPER(DATA!F20))</f>
        <v/>
      </c>
      <c r="G21" s="89"/>
      <c r="H21" s="57"/>
      <c r="I21" s="133"/>
    </row>
    <row r="22" spans="1:9" ht="17.399999999999999" x14ac:dyDescent="0.3">
      <c r="A22" s="5"/>
      <c r="B22" s="335">
        <v>17</v>
      </c>
      <c r="C22" s="89" t="str">
        <f>IF(DATA!C21="","",DATA!C21)</f>
        <v/>
      </c>
      <c r="D22" s="89" t="str">
        <f>IF(DATA!D21="","",DATA!D21)</f>
        <v/>
      </c>
      <c r="E22" s="336" t="str">
        <f>IF(DATA!E21="","",UPPER(DATA!E21))</f>
        <v/>
      </c>
      <c r="F22" s="336" t="str">
        <f>IF(DATA!F21="","",UPPER(DATA!F21))</f>
        <v/>
      </c>
      <c r="G22" s="89"/>
      <c r="H22" s="57"/>
      <c r="I22" s="133"/>
    </row>
    <row r="23" spans="1:9" ht="17.399999999999999" x14ac:dyDescent="0.3">
      <c r="A23" s="5"/>
      <c r="B23" s="335">
        <v>18</v>
      </c>
      <c r="C23" s="89" t="str">
        <f>IF(DATA!C22="","",DATA!C22)</f>
        <v/>
      </c>
      <c r="D23" s="89" t="str">
        <f>IF(DATA!D22="","",DATA!D22)</f>
        <v/>
      </c>
      <c r="E23" s="336" t="str">
        <f>IF(DATA!E22="","",UPPER(DATA!E22))</f>
        <v/>
      </c>
      <c r="F23" s="336" t="str">
        <f>IF(DATA!F22="","",UPPER(DATA!F22))</f>
        <v/>
      </c>
      <c r="G23" s="89"/>
      <c r="H23" s="57"/>
      <c r="I23" s="133"/>
    </row>
    <row r="24" spans="1:9" ht="17.399999999999999" x14ac:dyDescent="0.3">
      <c r="A24" s="5"/>
      <c r="B24" s="335">
        <v>19</v>
      </c>
      <c r="C24" s="89" t="str">
        <f>IF(DATA!C23="","",DATA!C23)</f>
        <v/>
      </c>
      <c r="D24" s="89" t="str">
        <f>IF(DATA!D23="","",DATA!D23)</f>
        <v/>
      </c>
      <c r="E24" s="336" t="str">
        <f>IF(DATA!E23="","",UPPER(DATA!E23))</f>
        <v/>
      </c>
      <c r="F24" s="336" t="str">
        <f>IF(DATA!F23="","",UPPER(DATA!F23))</f>
        <v/>
      </c>
      <c r="G24" s="89"/>
      <c r="H24" s="57"/>
      <c r="I24" s="133"/>
    </row>
    <row r="25" spans="1:9" ht="17.399999999999999" x14ac:dyDescent="0.3">
      <c r="A25" s="5"/>
      <c r="B25" s="335">
        <v>20</v>
      </c>
      <c r="C25" s="89" t="str">
        <f>IF(DATA!C24="","",DATA!C24)</f>
        <v/>
      </c>
      <c r="D25" s="89" t="str">
        <f>IF(DATA!D24="","",DATA!D24)</f>
        <v/>
      </c>
      <c r="E25" s="336" t="str">
        <f>IF(DATA!E24="","",UPPER(DATA!E24))</f>
        <v/>
      </c>
      <c r="F25" s="336" t="str">
        <f>IF(DATA!F24="","",UPPER(DATA!F24))</f>
        <v/>
      </c>
      <c r="G25" s="89"/>
      <c r="H25" s="57"/>
      <c r="I25" s="133"/>
    </row>
    <row r="26" spans="1:9" ht="17.399999999999999" x14ac:dyDescent="0.3">
      <c r="A26" s="5"/>
      <c r="B26" s="335">
        <v>21</v>
      </c>
      <c r="C26" s="89" t="str">
        <f>IF(DATA!C25="","",DATA!C25)</f>
        <v/>
      </c>
      <c r="D26" s="89" t="str">
        <f>IF(DATA!D25="","",DATA!D25)</f>
        <v/>
      </c>
      <c r="E26" s="336" t="str">
        <f>IF(DATA!E25="","",UPPER(DATA!E25))</f>
        <v/>
      </c>
      <c r="F26" s="336" t="str">
        <f>IF(DATA!F25="","",UPPER(DATA!F25))</f>
        <v/>
      </c>
      <c r="G26" s="89"/>
      <c r="H26" s="57"/>
      <c r="I26" s="133"/>
    </row>
    <row r="27" spans="1:9" ht="17.399999999999999" x14ac:dyDescent="0.3">
      <c r="A27" s="5"/>
      <c r="B27" s="335">
        <v>22</v>
      </c>
      <c r="C27" s="89" t="str">
        <f>IF(DATA!C26="","",DATA!C26)</f>
        <v/>
      </c>
      <c r="D27" s="89" t="str">
        <f>IF(DATA!D26="","",DATA!D26)</f>
        <v/>
      </c>
      <c r="E27" s="336" t="str">
        <f>IF(DATA!E26="","",UPPER(DATA!E26))</f>
        <v/>
      </c>
      <c r="F27" s="336" t="str">
        <f>IF(DATA!F26="","",UPPER(DATA!F26))</f>
        <v/>
      </c>
      <c r="G27" s="89"/>
      <c r="H27" s="57"/>
      <c r="I27" s="133"/>
    </row>
    <row r="28" spans="1:9" ht="17.399999999999999" x14ac:dyDescent="0.3">
      <c r="A28" s="5"/>
      <c r="B28" s="335">
        <v>23</v>
      </c>
      <c r="C28" s="89" t="str">
        <f>IF(DATA!C27="","",DATA!C27)</f>
        <v/>
      </c>
      <c r="D28" s="89" t="str">
        <f>IF(DATA!D27="","",DATA!D27)</f>
        <v/>
      </c>
      <c r="E28" s="336" t="str">
        <f>IF(DATA!E27="","",UPPER(DATA!E27))</f>
        <v/>
      </c>
      <c r="F28" s="336" t="str">
        <f>IF(DATA!F27="","",UPPER(DATA!F27))</f>
        <v/>
      </c>
      <c r="G28" s="89"/>
      <c r="H28" s="57"/>
      <c r="I28" s="133"/>
    </row>
    <row r="29" spans="1:9" ht="17.399999999999999" x14ac:dyDescent="0.3">
      <c r="A29" s="5"/>
      <c r="B29" s="335">
        <v>24</v>
      </c>
      <c r="C29" s="89" t="str">
        <f>IF(DATA!C28="","",DATA!C28)</f>
        <v/>
      </c>
      <c r="D29" s="89" t="str">
        <f>IF(DATA!D28="","",DATA!D28)</f>
        <v/>
      </c>
      <c r="E29" s="336" t="str">
        <f>IF(DATA!E28="","",UPPER(DATA!E28))</f>
        <v/>
      </c>
      <c r="F29" s="336" t="str">
        <f>IF(DATA!F28="","",UPPER(DATA!F28))</f>
        <v/>
      </c>
      <c r="G29" s="89"/>
      <c r="H29" s="57"/>
      <c r="I29" s="133"/>
    </row>
    <row r="30" spans="1:9" ht="17.399999999999999" x14ac:dyDescent="0.3">
      <c r="A30" s="5"/>
      <c r="B30" s="335">
        <v>25</v>
      </c>
      <c r="C30" s="89" t="str">
        <f>IF(DATA!C29="","",DATA!C29)</f>
        <v/>
      </c>
      <c r="D30" s="89" t="str">
        <f>IF(DATA!D29="","",DATA!D29)</f>
        <v/>
      </c>
      <c r="E30" s="336" t="str">
        <f>IF(DATA!E29="","",UPPER(DATA!E29))</f>
        <v/>
      </c>
      <c r="F30" s="336" t="str">
        <f>IF(DATA!F29="","",UPPER(DATA!F29))</f>
        <v/>
      </c>
      <c r="G30" s="89"/>
      <c r="H30" s="57"/>
      <c r="I30" s="133"/>
    </row>
    <row r="31" spans="1:9" ht="17.399999999999999" x14ac:dyDescent="0.3">
      <c r="A31" s="5"/>
      <c r="B31" s="335">
        <v>26</v>
      </c>
      <c r="C31" s="89" t="str">
        <f>IF(DATA!C30="","",DATA!C30)</f>
        <v/>
      </c>
      <c r="D31" s="89" t="str">
        <f>IF(DATA!D30="","",DATA!D30)</f>
        <v/>
      </c>
      <c r="E31" s="336" t="str">
        <f>IF(DATA!E30="","",UPPER(DATA!E30))</f>
        <v/>
      </c>
      <c r="F31" s="336" t="str">
        <f>IF(DATA!F30="","",UPPER(DATA!F30))</f>
        <v/>
      </c>
      <c r="G31" s="89"/>
      <c r="H31" s="57"/>
      <c r="I31" s="133"/>
    </row>
    <row r="32" spans="1:9" ht="17.399999999999999" x14ac:dyDescent="0.3">
      <c r="A32" s="5"/>
      <c r="B32" s="335">
        <v>27</v>
      </c>
      <c r="C32" s="89" t="str">
        <f>IF(DATA!C31="","",DATA!C31)</f>
        <v/>
      </c>
      <c r="D32" s="89" t="str">
        <f>IF(DATA!D31="","",DATA!D31)</f>
        <v/>
      </c>
      <c r="E32" s="336" t="str">
        <f>IF(DATA!E31="","",UPPER(DATA!E31))</f>
        <v/>
      </c>
      <c r="F32" s="336" t="str">
        <f>IF(DATA!F31="","",UPPER(DATA!F31))</f>
        <v/>
      </c>
      <c r="G32" s="89"/>
      <c r="H32" s="57"/>
      <c r="I32" s="133"/>
    </row>
    <row r="33" spans="1:9" ht="17.399999999999999" x14ac:dyDescent="0.3">
      <c r="A33" s="5"/>
      <c r="B33" s="335">
        <v>28</v>
      </c>
      <c r="C33" s="89" t="str">
        <f>IF(DATA!C32="","",DATA!C32)</f>
        <v/>
      </c>
      <c r="D33" s="89" t="str">
        <f>IF(DATA!D32="","",DATA!D32)</f>
        <v/>
      </c>
      <c r="E33" s="336" t="str">
        <f>IF(DATA!E32="","",UPPER(DATA!E32))</f>
        <v/>
      </c>
      <c r="F33" s="336" t="str">
        <f>IF(DATA!F32="","",UPPER(DATA!F32))</f>
        <v/>
      </c>
      <c r="G33" s="89"/>
      <c r="H33" s="57"/>
      <c r="I33" s="133"/>
    </row>
    <row r="34" spans="1:9" ht="17.399999999999999" x14ac:dyDescent="0.3">
      <c r="A34" s="5"/>
      <c r="B34" s="335">
        <v>29</v>
      </c>
      <c r="C34" s="89" t="str">
        <f>IF(DATA!C33="","",DATA!C33)</f>
        <v/>
      </c>
      <c r="D34" s="89" t="str">
        <f>IF(DATA!D33="","",DATA!D33)</f>
        <v/>
      </c>
      <c r="E34" s="336" t="str">
        <f>IF(DATA!E33="","",UPPER(DATA!E33))</f>
        <v/>
      </c>
      <c r="F34" s="336" t="str">
        <f>IF(DATA!F33="","",UPPER(DATA!F33))</f>
        <v/>
      </c>
      <c r="G34" s="89"/>
      <c r="H34" s="57"/>
      <c r="I34" s="133"/>
    </row>
    <row r="35" spans="1:9" ht="17.399999999999999" x14ac:dyDescent="0.3">
      <c r="A35" s="5"/>
      <c r="B35" s="335">
        <v>30</v>
      </c>
      <c r="C35" s="89" t="str">
        <f>IF(DATA!C34="","",DATA!C34)</f>
        <v/>
      </c>
      <c r="D35" s="89" t="str">
        <f>IF(DATA!D34="","",DATA!D34)</f>
        <v/>
      </c>
      <c r="E35" s="336" t="str">
        <f>IF(DATA!E34="","",UPPER(DATA!E34))</f>
        <v/>
      </c>
      <c r="F35" s="336" t="str">
        <f>IF(DATA!F34="","",UPPER(DATA!F34))</f>
        <v/>
      </c>
      <c r="G35" s="89"/>
      <c r="H35" s="57"/>
      <c r="I35" s="133"/>
    </row>
    <row r="36" spans="1:9" ht="17.399999999999999" x14ac:dyDescent="0.3">
      <c r="A36" s="5"/>
      <c r="B36" s="335">
        <v>31</v>
      </c>
      <c r="C36" s="89" t="str">
        <f>IF(DATA!C35="","",DATA!C35)</f>
        <v/>
      </c>
      <c r="D36" s="89" t="str">
        <f>IF(DATA!D35="","",DATA!D35)</f>
        <v/>
      </c>
      <c r="E36" s="336" t="str">
        <f>IF(DATA!E35="","",UPPER(DATA!E35))</f>
        <v/>
      </c>
      <c r="F36" s="336" t="str">
        <f>IF(DATA!F35="","",UPPER(DATA!F35))</f>
        <v/>
      </c>
      <c r="G36" s="89"/>
      <c r="H36" s="57"/>
      <c r="I36" s="133"/>
    </row>
    <row r="37" spans="1:9" ht="17.399999999999999" x14ac:dyDescent="0.3">
      <c r="A37" s="5"/>
      <c r="B37" s="335">
        <v>32</v>
      </c>
      <c r="C37" s="89" t="str">
        <f>IF(DATA!C36="","",DATA!C36)</f>
        <v/>
      </c>
      <c r="D37" s="89" t="str">
        <f>IF(DATA!D36="","",DATA!D36)</f>
        <v/>
      </c>
      <c r="E37" s="336" t="str">
        <f>IF(DATA!E36="","",UPPER(DATA!E36))</f>
        <v/>
      </c>
      <c r="F37" s="336" t="str">
        <f>IF(DATA!F36="","",UPPER(DATA!F36))</f>
        <v/>
      </c>
      <c r="G37" s="89"/>
      <c r="H37" s="57"/>
      <c r="I37" s="133"/>
    </row>
    <row r="38" spans="1:9" ht="17.399999999999999" x14ac:dyDescent="0.3">
      <c r="A38" s="5"/>
      <c r="B38" s="335">
        <v>33</v>
      </c>
      <c r="C38" s="89" t="str">
        <f>IF(DATA!C37="","",DATA!C37)</f>
        <v/>
      </c>
      <c r="D38" s="89" t="str">
        <f>IF(DATA!D37="","",DATA!D37)</f>
        <v/>
      </c>
      <c r="E38" s="336" t="str">
        <f>IF(DATA!E37="","",UPPER(DATA!E37))</f>
        <v/>
      </c>
      <c r="F38" s="336" t="str">
        <f>IF(DATA!F37="","",UPPER(DATA!F37))</f>
        <v/>
      </c>
      <c r="G38" s="89"/>
      <c r="H38" s="57"/>
      <c r="I38" s="133"/>
    </row>
    <row r="39" spans="1:9" ht="17.399999999999999" x14ac:dyDescent="0.3">
      <c r="A39" s="5"/>
      <c r="B39" s="335">
        <v>34</v>
      </c>
      <c r="C39" s="89" t="str">
        <f>IF(DATA!C38="","",DATA!C38)</f>
        <v/>
      </c>
      <c r="D39" s="89" t="str">
        <f>IF(DATA!D38="","",DATA!D38)</f>
        <v/>
      </c>
      <c r="E39" s="336" t="str">
        <f>IF(DATA!E38="","",UPPER(DATA!E38))</f>
        <v/>
      </c>
      <c r="F39" s="336" t="str">
        <f>IF(DATA!F38="","",UPPER(DATA!F38))</f>
        <v/>
      </c>
      <c r="G39" s="89"/>
      <c r="H39" s="57"/>
      <c r="I39" s="133"/>
    </row>
    <row r="40" spans="1:9" ht="17.399999999999999" x14ac:dyDescent="0.3">
      <c r="A40" s="5"/>
      <c r="B40" s="335">
        <v>35</v>
      </c>
      <c r="C40" s="89" t="str">
        <f>IF(DATA!C39="","",DATA!C39)</f>
        <v/>
      </c>
      <c r="D40" s="89" t="str">
        <f>IF(DATA!D39="","",DATA!D39)</f>
        <v/>
      </c>
      <c r="E40" s="336" t="str">
        <f>IF(DATA!E39="","",UPPER(DATA!E39))</f>
        <v/>
      </c>
      <c r="F40" s="336" t="str">
        <f>IF(DATA!F39="","",UPPER(DATA!F39))</f>
        <v/>
      </c>
      <c r="G40" s="89"/>
      <c r="H40" s="57"/>
      <c r="I40" s="133"/>
    </row>
    <row r="41" spans="1:9" ht="17.399999999999999" x14ac:dyDescent="0.3">
      <c r="A41" s="5"/>
      <c r="B41" s="335">
        <v>36</v>
      </c>
      <c r="C41" s="89" t="str">
        <f>IF(DATA!C40="","",DATA!C40)</f>
        <v/>
      </c>
      <c r="D41" s="89" t="str">
        <f>IF(DATA!D40="","",DATA!D40)</f>
        <v/>
      </c>
      <c r="E41" s="336" t="str">
        <f>IF(DATA!E40="","",UPPER(DATA!E40))</f>
        <v/>
      </c>
      <c r="F41" s="336" t="str">
        <f>IF(DATA!F40="","",UPPER(DATA!F40))</f>
        <v/>
      </c>
      <c r="G41" s="89"/>
      <c r="H41" s="57"/>
      <c r="I41" s="133"/>
    </row>
    <row r="42" spans="1:9" ht="17.399999999999999" x14ac:dyDescent="0.3">
      <c r="A42" s="5"/>
      <c r="B42" s="335">
        <v>37</v>
      </c>
      <c r="C42" s="89" t="str">
        <f>IF(DATA!C41="","",DATA!C41)</f>
        <v/>
      </c>
      <c r="D42" s="89" t="str">
        <f>IF(DATA!D41="","",DATA!D41)</f>
        <v/>
      </c>
      <c r="E42" s="336" t="str">
        <f>IF(DATA!E41="","",UPPER(DATA!E41))</f>
        <v/>
      </c>
      <c r="F42" s="336" t="str">
        <f>IF(DATA!F41="","",UPPER(DATA!F41))</f>
        <v/>
      </c>
      <c r="G42" s="89"/>
      <c r="H42" s="57"/>
      <c r="I42" s="133"/>
    </row>
    <row r="43" spans="1:9" ht="17.399999999999999" x14ac:dyDescent="0.3">
      <c r="A43" s="5"/>
      <c r="B43" s="335">
        <v>38</v>
      </c>
      <c r="C43" s="89" t="str">
        <f>IF(DATA!C42="","",DATA!C42)</f>
        <v/>
      </c>
      <c r="D43" s="89" t="str">
        <f>IF(DATA!D42="","",DATA!D42)</f>
        <v/>
      </c>
      <c r="E43" s="336" t="str">
        <f>IF(DATA!E42="","",UPPER(DATA!E42))</f>
        <v/>
      </c>
      <c r="F43" s="336" t="str">
        <f>IF(DATA!F42="","",UPPER(DATA!F42))</f>
        <v/>
      </c>
      <c r="G43" s="89"/>
      <c r="H43" s="57"/>
      <c r="I43" s="133"/>
    </row>
    <row r="44" spans="1:9" ht="17.399999999999999" x14ac:dyDescent="0.3">
      <c r="A44" s="5"/>
      <c r="B44" s="335">
        <v>39</v>
      </c>
      <c r="C44" s="89" t="str">
        <f>IF(DATA!C43="","",DATA!C43)</f>
        <v/>
      </c>
      <c r="D44" s="89" t="str">
        <f>IF(DATA!D43="","",DATA!D43)</f>
        <v/>
      </c>
      <c r="E44" s="336" t="str">
        <f>IF(DATA!E43="","",UPPER(DATA!E43))</f>
        <v/>
      </c>
      <c r="F44" s="336" t="str">
        <f>IF(DATA!F43="","",UPPER(DATA!F43))</f>
        <v/>
      </c>
      <c r="G44" s="89"/>
      <c r="H44" s="57"/>
      <c r="I44" s="133"/>
    </row>
    <row r="45" spans="1:9" ht="17.399999999999999" x14ac:dyDescent="0.3">
      <c r="A45" s="5"/>
      <c r="B45" s="335">
        <v>40</v>
      </c>
      <c r="C45" s="89" t="str">
        <f>IF(DATA!C44="","",DATA!C44)</f>
        <v/>
      </c>
      <c r="D45" s="89" t="str">
        <f>IF(DATA!D44="","",DATA!D44)</f>
        <v/>
      </c>
      <c r="E45" s="336" t="str">
        <f>IF(DATA!E44="","",UPPER(DATA!E44))</f>
        <v/>
      </c>
      <c r="F45" s="336" t="str">
        <f>IF(DATA!F44="","",UPPER(DATA!F44))</f>
        <v/>
      </c>
      <c r="G45" s="89"/>
      <c r="H45" s="57"/>
      <c r="I45" s="133"/>
    </row>
    <row r="46" spans="1:9" ht="17.399999999999999" x14ac:dyDescent="0.3">
      <c r="A46" s="5"/>
      <c r="B46" s="335">
        <v>41</v>
      </c>
      <c r="C46" s="89" t="str">
        <f>IF(DATA!C45="","",DATA!C45)</f>
        <v/>
      </c>
      <c r="D46" s="89" t="str">
        <f>IF(DATA!D45="","",DATA!D45)</f>
        <v/>
      </c>
      <c r="E46" s="336" t="str">
        <f>IF(DATA!E45="","",UPPER(DATA!E45))</f>
        <v/>
      </c>
      <c r="F46" s="336" t="str">
        <f>IF(DATA!F45="","",UPPER(DATA!F45))</f>
        <v/>
      </c>
      <c r="G46" s="89"/>
      <c r="H46" s="57"/>
      <c r="I46" s="133"/>
    </row>
    <row r="47" spans="1:9" ht="17.399999999999999" x14ac:dyDescent="0.3">
      <c r="A47" s="5"/>
      <c r="B47" s="335">
        <v>42</v>
      </c>
      <c r="C47" s="89" t="str">
        <f>IF(DATA!C46="","",DATA!C46)</f>
        <v/>
      </c>
      <c r="D47" s="89" t="str">
        <f>IF(DATA!D46="","",DATA!D46)</f>
        <v/>
      </c>
      <c r="E47" s="336" t="str">
        <f>IF(DATA!E46="","",UPPER(DATA!E46))</f>
        <v/>
      </c>
      <c r="F47" s="336" t="str">
        <f>IF(DATA!F46="","",UPPER(DATA!F46))</f>
        <v/>
      </c>
      <c r="G47" s="89"/>
      <c r="H47" s="57"/>
      <c r="I47" s="133"/>
    </row>
    <row r="48" spans="1:9" ht="17.399999999999999" x14ac:dyDescent="0.3">
      <c r="A48" s="5"/>
      <c r="B48" s="335">
        <v>43</v>
      </c>
      <c r="C48" s="89" t="str">
        <f>IF(DATA!C47="","",DATA!C47)</f>
        <v/>
      </c>
      <c r="D48" s="89" t="str">
        <f>IF(DATA!D47="","",DATA!D47)</f>
        <v/>
      </c>
      <c r="E48" s="336" t="str">
        <f>IF(DATA!E47="","",UPPER(DATA!E47))</f>
        <v/>
      </c>
      <c r="F48" s="336" t="str">
        <f>IF(DATA!F47="","",UPPER(DATA!F47))</f>
        <v/>
      </c>
      <c r="G48" s="89"/>
      <c r="H48" s="57"/>
      <c r="I48" s="133"/>
    </row>
    <row r="49" spans="1:9" ht="17.399999999999999" x14ac:dyDescent="0.3">
      <c r="A49" s="5"/>
      <c r="B49" s="335">
        <v>44</v>
      </c>
      <c r="C49" s="89" t="str">
        <f>IF(DATA!C48="","",DATA!C48)</f>
        <v/>
      </c>
      <c r="D49" s="89" t="str">
        <f>IF(DATA!D48="","",DATA!D48)</f>
        <v/>
      </c>
      <c r="E49" s="336" t="str">
        <f>IF(DATA!E48="","",UPPER(DATA!E48))</f>
        <v/>
      </c>
      <c r="F49" s="336" t="str">
        <f>IF(DATA!F48="","",UPPER(DATA!F48))</f>
        <v/>
      </c>
      <c r="G49" s="89"/>
      <c r="H49" s="57"/>
      <c r="I49" s="133"/>
    </row>
    <row r="50" spans="1:9" ht="18" thickBot="1" x14ac:dyDescent="0.35">
      <c r="A50" s="5"/>
      <c r="B50" s="338">
        <v>45</v>
      </c>
      <c r="C50" s="89" t="str">
        <f>IF(DATA!C49="","",DATA!C49)</f>
        <v/>
      </c>
      <c r="D50" s="89" t="str">
        <f>IF(DATA!D49="","",DATA!D49)</f>
        <v/>
      </c>
      <c r="E50" s="336" t="str">
        <f>IF(DATA!E49="","",UPPER(DATA!E49))</f>
        <v/>
      </c>
      <c r="F50" s="336" t="str">
        <f>IF(DATA!F49="","",UPPER(DATA!F49))</f>
        <v/>
      </c>
      <c r="G50" s="339"/>
      <c r="H50" s="340"/>
      <c r="I50" s="133"/>
    </row>
    <row r="51" spans="1:9" ht="50.4" customHeight="1" thickBot="1" x14ac:dyDescent="0.35">
      <c r="A51" s="5"/>
      <c r="B51" s="688" t="s">
        <v>274</v>
      </c>
      <c r="C51" s="689"/>
      <c r="D51" s="689"/>
      <c r="E51" s="689"/>
      <c r="F51" s="689"/>
      <c r="G51" s="689"/>
      <c r="H51" s="690"/>
      <c r="I51" s="133"/>
    </row>
    <row r="52" spans="1:9" ht="14.4" x14ac:dyDescent="0.3">
      <c r="A52" s="5"/>
      <c r="B52" s="44"/>
      <c r="C52" s="44"/>
      <c r="D52" s="44"/>
      <c r="E52" s="44"/>
      <c r="F52" s="44"/>
      <c r="G52" s="44"/>
      <c r="H52" s="44"/>
    </row>
    <row r="53" spans="1:9" ht="14.4" hidden="1" x14ac:dyDescent="0.3"/>
  </sheetData>
  <sheetProtection algorithmName="SHA-512" hashValue="xZdChQjfD3eioVv6xfsu7wtKgYZCHm77ozaWejVsI2be5gK+/0N91ARWi5C6A5mL6Juu2M4q7NUj/E9PdFDMcA==" saltValue="FGIJ5iZNpqb0cqtZE3uxBQ==" spinCount="100000" sheet="1" objects="1" scenarios="1"/>
  <mergeCells count="5">
    <mergeCell ref="B2:H2"/>
    <mergeCell ref="B3:H3"/>
    <mergeCell ref="F4:H4"/>
    <mergeCell ref="B51:E51"/>
    <mergeCell ref="F51:H51"/>
  </mergeCells>
  <printOptions horizontalCentered="1"/>
  <pageMargins left="0.32" right="0.2" top="0.43" bottom="0.33" header="0.3" footer="0.3"/>
  <pageSetup paperSize="9" scale="7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35"/>
  <sheetViews>
    <sheetView workbookViewId="0">
      <selection activeCell="A2" sqref="A2:XFD3"/>
    </sheetView>
  </sheetViews>
  <sheetFormatPr defaultColWidth="0" defaultRowHeight="13.8" zeroHeight="1" x14ac:dyDescent="0.25"/>
  <cols>
    <col min="1" max="1" width="5.33203125" style="31" customWidth="1"/>
    <col min="2" max="2" width="31.5546875" style="31" customWidth="1"/>
    <col min="3" max="3" width="27.33203125" style="31" customWidth="1"/>
    <col min="4" max="4" width="23.88671875" style="31" customWidth="1"/>
    <col min="5" max="5" width="26.44140625" style="31" customWidth="1"/>
    <col min="6" max="6" width="6.44140625" style="31" customWidth="1"/>
    <col min="7" max="16384" width="9.109375" style="31" hidden="1"/>
  </cols>
  <sheetData>
    <row r="1" spans="1:9" s="120" customFormat="1" ht="24.75" customHeight="1" x14ac:dyDescent="0.25">
      <c r="A1" s="119" t="s">
        <v>34</v>
      </c>
      <c r="B1" s="44"/>
      <c r="C1" s="44"/>
      <c r="D1" s="44"/>
      <c r="E1" s="44"/>
      <c r="F1" s="44"/>
    </row>
    <row r="2" spans="1:9" s="120" customFormat="1" ht="17.399999999999999" x14ac:dyDescent="0.25">
      <c r="A2" s="44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121"/>
      <c r="G2" s="122"/>
      <c r="H2" s="122"/>
      <c r="I2" s="122"/>
    </row>
    <row r="3" spans="1:9" s="120" customFormat="1" ht="17.399999999999999" x14ac:dyDescent="0.3">
      <c r="A3" s="44"/>
      <c r="B3" s="418" t="str">
        <f>IF(DASHBOARD!B4="","",DASHBOARD!B4)</f>
        <v>SESSION   -  2025-26</v>
      </c>
      <c r="C3" s="418"/>
      <c r="D3" s="418"/>
      <c r="E3" s="418"/>
      <c r="F3" s="121"/>
      <c r="G3" s="122"/>
      <c r="H3" s="122"/>
      <c r="I3" s="122"/>
    </row>
    <row r="4" spans="1:9" s="120" customFormat="1" ht="21" thickBot="1" x14ac:dyDescent="0.4">
      <c r="A4" s="44"/>
      <c r="B4" s="691" t="str">
        <f>CONCATENATE("CLASS :  ", DASHBOARD!$B$8, " ", DASHBOARD!$C$8,  "                                                 SUBJECT WISE RESULT ANALYSIS")</f>
        <v>CLASS :  1 A                                                 SUBJECT WISE RESULT ANALYSIS</v>
      </c>
      <c r="C4" s="691"/>
      <c r="D4" s="691"/>
      <c r="E4" s="691"/>
      <c r="F4" s="44"/>
    </row>
    <row r="5" spans="1:9" s="120" customFormat="1" ht="35.25" customHeight="1" x14ac:dyDescent="0.25">
      <c r="A5" s="44"/>
      <c r="B5" s="692" t="s">
        <v>113</v>
      </c>
      <c r="C5" s="287" t="str">
        <f>IF(DASHBOARD!$D$12="","",DASHBOARD!$D$12)</f>
        <v>xxxxxxxxxxxxxxxx</v>
      </c>
      <c r="D5" s="287" t="str">
        <f>IF(DASHBOARD!$D$13="","",DASHBOARD!$D$13)</f>
        <v>xxxxxxxxxxxxxxxx</v>
      </c>
      <c r="E5" s="287" t="str">
        <f>IF(DASHBOARD!$D$14="","",DASHBOARD!$D$14)</f>
        <v>xxxxxxxxxxxxxxxx</v>
      </c>
      <c r="F5" s="44"/>
    </row>
    <row r="6" spans="1:9" s="120" customFormat="1" ht="33.75" customHeight="1" x14ac:dyDescent="0.25">
      <c r="A6" s="44"/>
      <c r="B6" s="693"/>
      <c r="C6" s="89" t="s">
        <v>1</v>
      </c>
      <c r="D6" s="89" t="s">
        <v>2</v>
      </c>
      <c r="E6" s="89" t="s">
        <v>102</v>
      </c>
      <c r="F6" s="44"/>
    </row>
    <row r="7" spans="1:9" s="120" customFormat="1" ht="20.399999999999999" x14ac:dyDescent="0.25">
      <c r="A7" s="44"/>
      <c r="B7" s="115" t="s">
        <v>98</v>
      </c>
      <c r="C7" s="116">
        <f>'GREEN SHEET'!$AB$53</f>
        <v>4</v>
      </c>
      <c r="D7" s="116">
        <f>'GREEN SHEET'!$AB$53</f>
        <v>4</v>
      </c>
      <c r="E7" s="116">
        <f>'GREEN SHEET'!$AB$53</f>
        <v>4</v>
      </c>
      <c r="F7" s="44"/>
    </row>
    <row r="8" spans="1:9" s="120" customFormat="1" ht="20.399999999999999" x14ac:dyDescent="0.25">
      <c r="A8" s="44"/>
      <c r="B8" s="117" t="s">
        <v>99</v>
      </c>
      <c r="C8" s="116">
        <f>IF('GREEN SHEET'!AB54=0,"",'GREEN SHEET'!AB54)</f>
        <v>4</v>
      </c>
      <c r="D8" s="116">
        <f>IF('GREEN SHEET'!AT54=0,"",'GREEN SHEET'!AT54)</f>
        <v>4</v>
      </c>
      <c r="E8" s="116">
        <f>IF('GREEN SHEET'!BL54=0,"",'GREEN SHEET'!BL54)</f>
        <v>4</v>
      </c>
      <c r="F8" s="44"/>
    </row>
    <row r="9" spans="1:9" s="120" customFormat="1" ht="20.399999999999999" x14ac:dyDescent="0.25">
      <c r="A9" s="44"/>
      <c r="B9" s="117" t="s">
        <v>100</v>
      </c>
      <c r="C9" s="116" t="str">
        <f>IF('GREEN SHEET'!AB55=0,"",'GREEN SHEET'!AB55)</f>
        <v/>
      </c>
      <c r="D9" s="116" t="str">
        <f>IF('GREEN SHEET'!AT55=0,"",'GREEN SHEET'!AT55)</f>
        <v/>
      </c>
      <c r="E9" s="116" t="str">
        <f>IF('GREEN SHEET'!BL55=0,"",'GREEN SHEET'!BL55)</f>
        <v/>
      </c>
      <c r="F9" s="44"/>
    </row>
    <row r="10" spans="1:9" s="120" customFormat="1" ht="21" thickBot="1" x14ac:dyDescent="0.3">
      <c r="A10" s="44"/>
      <c r="B10" s="118" t="s">
        <v>101</v>
      </c>
      <c r="C10" s="127" t="str">
        <f>IF('GREEN SHEET'!AB56=0,"",'GREEN SHEET'!AB56)</f>
        <v>100 %</v>
      </c>
      <c r="D10" s="127" t="str">
        <f>IF('GREEN SHEET'!AT56=0,"",'GREEN SHEET'!AT56)</f>
        <v>100 %</v>
      </c>
      <c r="E10" s="127" t="str">
        <f>IF('GREEN SHEET'!BL56=0,"",'GREEN SHEET'!BL56)</f>
        <v>100 %</v>
      </c>
      <c r="F10" s="44"/>
    </row>
    <row r="11" spans="1:9" s="120" customFormat="1" ht="21" thickBot="1" x14ac:dyDescent="0.3">
      <c r="A11" s="44"/>
      <c r="B11" s="694"/>
      <c r="C11" s="694"/>
      <c r="D11" s="694"/>
      <c r="E11" s="694"/>
      <c r="F11" s="44"/>
    </row>
    <row r="12" spans="1:9" s="120" customFormat="1" ht="20.399999999999999" x14ac:dyDescent="0.25">
      <c r="A12" s="44"/>
      <c r="B12" s="123" t="s">
        <v>103</v>
      </c>
      <c r="C12" s="124" t="str">
        <f>IF('GREEN SHEET'!AB58=0,"",'GREEN SHEET'!AB58)</f>
        <v/>
      </c>
      <c r="D12" s="124" t="str">
        <f>IF('GREEN SHEET'!AT58=0,"",'GREEN SHEET'!AT58)</f>
        <v/>
      </c>
      <c r="E12" s="124" t="str">
        <f>IF('GREEN SHEET'!BL58=0,"",'GREEN SHEET'!BL58)</f>
        <v/>
      </c>
      <c r="F12" s="44"/>
    </row>
    <row r="13" spans="1:9" s="120" customFormat="1" ht="20.399999999999999" x14ac:dyDescent="0.25">
      <c r="A13" s="44"/>
      <c r="B13" s="117" t="s">
        <v>104</v>
      </c>
      <c r="C13" s="116">
        <f>IF('GREEN SHEET'!AB59=0,"",'GREEN SHEET'!AB59)</f>
        <v>1</v>
      </c>
      <c r="D13" s="116" t="str">
        <f>IF('GREEN SHEET'!AT59=0,"",'GREEN SHEET'!AT59)</f>
        <v/>
      </c>
      <c r="E13" s="116" t="str">
        <f>IF('GREEN SHEET'!BL59=0,"",'GREEN SHEET'!BL59)</f>
        <v/>
      </c>
      <c r="F13" s="44"/>
    </row>
    <row r="14" spans="1:9" s="120" customFormat="1" ht="20.399999999999999" x14ac:dyDescent="0.25">
      <c r="A14" s="44"/>
      <c r="B14" s="117" t="s">
        <v>92</v>
      </c>
      <c r="C14" s="116" t="str">
        <f>IF('GREEN SHEET'!AB60=0,"",'GREEN SHEET'!AB60)</f>
        <v/>
      </c>
      <c r="D14" s="116" t="str">
        <f>IF('GREEN SHEET'!AT60=0,"",'GREEN SHEET'!AT60)</f>
        <v/>
      </c>
      <c r="E14" s="116" t="str">
        <f>IF('GREEN SHEET'!BL60=0,"",'GREEN SHEET'!BL60)</f>
        <v/>
      </c>
      <c r="F14" s="44"/>
    </row>
    <row r="15" spans="1:9" s="120" customFormat="1" ht="20.399999999999999" x14ac:dyDescent="0.25">
      <c r="A15" s="44"/>
      <c r="B15" s="117" t="s">
        <v>105</v>
      </c>
      <c r="C15" s="116" t="str">
        <f>IF('GREEN SHEET'!AB61=0,"",'GREEN SHEET'!AB61)</f>
        <v/>
      </c>
      <c r="D15" s="116">
        <f>IF('GREEN SHEET'!AT61=0,"",'GREEN SHEET'!AT61)</f>
        <v>1</v>
      </c>
      <c r="E15" s="116">
        <f>IF('GREEN SHEET'!BL61=0,"",'GREEN SHEET'!BL61)</f>
        <v>2</v>
      </c>
      <c r="F15" s="44"/>
    </row>
    <row r="16" spans="1:9" s="120" customFormat="1" ht="20.399999999999999" x14ac:dyDescent="0.25">
      <c r="A16" s="44"/>
      <c r="B16" s="117" t="s">
        <v>106</v>
      </c>
      <c r="C16" s="116">
        <f>IF('GREEN SHEET'!AB62=0,"",'GREEN SHEET'!AB62)</f>
        <v>2</v>
      </c>
      <c r="D16" s="116">
        <f>IF('GREEN SHEET'!AT62=0,"",'GREEN SHEET'!AT62)</f>
        <v>1</v>
      </c>
      <c r="E16" s="116">
        <f>IF('GREEN SHEET'!BL62=0,"",'GREEN SHEET'!BL62)</f>
        <v>2</v>
      </c>
      <c r="F16" s="44"/>
    </row>
    <row r="17" spans="1:6" s="120" customFormat="1" ht="20.399999999999999" x14ac:dyDescent="0.25">
      <c r="A17" s="44"/>
      <c r="B17" s="117" t="s">
        <v>107</v>
      </c>
      <c r="C17" s="116">
        <f>IF('GREEN SHEET'!AB63=0,"",'GREEN SHEET'!AB63)</f>
        <v>1</v>
      </c>
      <c r="D17" s="116">
        <f>IF('GREEN SHEET'!AT63=0,"",'GREEN SHEET'!AT63)</f>
        <v>1</v>
      </c>
      <c r="E17" s="116" t="str">
        <f>IF('GREEN SHEET'!BL63=0,"",'GREEN SHEET'!BL63)</f>
        <v/>
      </c>
      <c r="F17" s="44"/>
    </row>
    <row r="18" spans="1:6" s="120" customFormat="1" ht="20.399999999999999" x14ac:dyDescent="0.25">
      <c r="A18" s="44"/>
      <c r="B18" s="117" t="s">
        <v>108</v>
      </c>
      <c r="C18" s="116" t="str">
        <f>IF('GREEN SHEET'!AB64=0,"",'GREEN SHEET'!AB64)</f>
        <v/>
      </c>
      <c r="D18" s="116">
        <f>IF('GREEN SHEET'!AT64=0,"",'GREEN SHEET'!AT64)</f>
        <v>1</v>
      </c>
      <c r="E18" s="116" t="str">
        <f>IF('GREEN SHEET'!BL64=0,"",'GREEN SHEET'!BL64)</f>
        <v/>
      </c>
      <c r="F18" s="44"/>
    </row>
    <row r="19" spans="1:6" s="120" customFormat="1" ht="20.399999999999999" x14ac:dyDescent="0.25">
      <c r="A19" s="44"/>
      <c r="B19" s="117" t="s">
        <v>78</v>
      </c>
      <c r="C19" s="116" t="str">
        <f>IF('GREEN SHEET'!AB65=0,"",'GREEN SHEET'!AB65)</f>
        <v/>
      </c>
      <c r="D19" s="116" t="str">
        <f>IF('GREEN SHEET'!AT65=0,"",'GREEN SHEET'!AT65)</f>
        <v/>
      </c>
      <c r="E19" s="116" t="str">
        <f>IF('GREEN SHEET'!BL65=0,"",'GREEN SHEET'!BL65)</f>
        <v/>
      </c>
      <c r="F19" s="44"/>
    </row>
    <row r="20" spans="1:6" s="120" customFormat="1" ht="21" thickBot="1" x14ac:dyDescent="0.3">
      <c r="A20" s="44"/>
      <c r="B20" s="118" t="s">
        <v>97</v>
      </c>
      <c r="C20" s="127">
        <f>IF('GREEN SHEET'!AB66=0,"",'GREEN SHEET'!AB66)</f>
        <v>4</v>
      </c>
      <c r="D20" s="127">
        <f>IF('GREEN SHEET'!AT66=0,"",'GREEN SHEET'!AT66)</f>
        <v>4</v>
      </c>
      <c r="E20" s="127">
        <f>IF('GREEN SHEET'!BL66=0,"",'GREEN SHEET'!BL66)</f>
        <v>4</v>
      </c>
      <c r="F20" s="44"/>
    </row>
    <row r="21" spans="1:6" s="120" customFormat="1" ht="21" thickBot="1" x14ac:dyDescent="0.3">
      <c r="A21" s="44"/>
      <c r="B21" s="694"/>
      <c r="C21" s="694"/>
      <c r="D21" s="694"/>
      <c r="E21" s="694"/>
      <c r="F21" s="44"/>
    </row>
    <row r="22" spans="1:6" s="120" customFormat="1" ht="20.399999999999999" x14ac:dyDescent="0.25">
      <c r="A22" s="44"/>
      <c r="B22" s="123" t="s">
        <v>109</v>
      </c>
      <c r="C22" s="124">
        <f>IF('GREEN SHEET'!AB67=0,"",'GREEN SHEET'!AB67)</f>
        <v>3</v>
      </c>
      <c r="D22" s="124">
        <f>IF('GREEN SHEET'!AT67=0,"",'GREEN SHEET'!AT67)</f>
        <v>4</v>
      </c>
      <c r="E22" s="124">
        <f>IF('GREEN SHEET'!BL67=0,"",'GREEN SHEET'!BL67)</f>
        <v>2</v>
      </c>
      <c r="F22" s="44"/>
    </row>
    <row r="23" spans="1:6" s="120" customFormat="1" ht="20.399999999999999" x14ac:dyDescent="0.25">
      <c r="A23" s="44"/>
      <c r="B23" s="117" t="s">
        <v>110</v>
      </c>
      <c r="C23" s="116" t="str">
        <f>IF('GREEN SHEET'!AB68=0,"",'GREEN SHEET'!AB68)</f>
        <v/>
      </c>
      <c r="D23" s="116" t="str">
        <f>IF('GREEN SHEET'!AT68=0,"",'GREEN SHEET'!AT68)</f>
        <v/>
      </c>
      <c r="E23" s="116">
        <f>IF('GREEN SHEET'!BL68=0,"",'GREEN SHEET'!BL68)</f>
        <v>2</v>
      </c>
      <c r="F23" s="44"/>
    </row>
    <row r="24" spans="1:6" s="120" customFormat="1" ht="20.399999999999999" x14ac:dyDescent="0.25">
      <c r="A24" s="44"/>
      <c r="B24" s="117" t="s">
        <v>111</v>
      </c>
      <c r="C24" s="116">
        <f>IF('GREEN SHEET'!AB69=0,"",'GREEN SHEET'!AB69)</f>
        <v>1</v>
      </c>
      <c r="D24" s="116" t="str">
        <f>IF('GREEN SHEET'!AT69=0,"",'GREEN SHEET'!AT69)</f>
        <v/>
      </c>
      <c r="E24" s="116" t="str">
        <f>IF('GREEN SHEET'!BL69=0,"",'GREEN SHEET'!BL69)</f>
        <v/>
      </c>
      <c r="F24" s="44"/>
    </row>
    <row r="25" spans="1:6" s="120" customFormat="1" ht="20.399999999999999" x14ac:dyDescent="0.25">
      <c r="A25" s="44"/>
      <c r="B25" s="117" t="s">
        <v>112</v>
      </c>
      <c r="C25" s="116" t="str">
        <f>IF('GREEN SHEET'!AB70=0,"",'GREEN SHEET'!AB70)</f>
        <v/>
      </c>
      <c r="D25" s="116" t="str">
        <f>IF('GREEN SHEET'!AT70=0,"",'GREEN SHEET'!AT70)</f>
        <v/>
      </c>
      <c r="E25" s="116" t="str">
        <f>IF('GREEN SHEET'!BL70=0,"",'GREEN SHEET'!BL70)</f>
        <v/>
      </c>
      <c r="F25" s="44"/>
    </row>
    <row r="26" spans="1:6" s="120" customFormat="1" ht="21" thickBot="1" x14ac:dyDescent="0.3">
      <c r="A26" s="44"/>
      <c r="B26" s="118" t="s">
        <v>140</v>
      </c>
      <c r="C26" s="127">
        <f>IF('GREEN SHEET'!AB71=0,"",'GREEN SHEET'!AB71)</f>
        <v>4</v>
      </c>
      <c r="D26" s="127">
        <f>IF('GREEN SHEET'!AT71=0,"",'GREEN SHEET'!AT71)</f>
        <v>4</v>
      </c>
      <c r="E26" s="127">
        <f>IF('GREEN SHEET'!BL71=0,"",'GREEN SHEET'!BL71)</f>
        <v>4</v>
      </c>
      <c r="F26" s="44"/>
    </row>
    <row r="27" spans="1:6" s="120" customFormat="1" ht="21" thickBot="1" x14ac:dyDescent="0.3">
      <c r="A27" s="44"/>
      <c r="B27" s="125"/>
      <c r="C27" s="126"/>
      <c r="D27" s="126"/>
      <c r="E27" s="126"/>
      <c r="F27" s="44"/>
    </row>
    <row r="28" spans="1:6" s="120" customFormat="1" ht="20.399999999999999" x14ac:dyDescent="0.25">
      <c r="A28" s="44"/>
      <c r="B28" s="123" t="s">
        <v>0</v>
      </c>
      <c r="C28" s="124" t="str">
        <f>IF(SUM(C18:C19)=0,"",SUM(C18:C19))</f>
        <v/>
      </c>
      <c r="D28" s="124">
        <f t="shared" ref="D28:E28" si="0">IF(SUM(D18:D19)=0,"",SUM(D18:D19))</f>
        <v>1</v>
      </c>
      <c r="E28" s="124" t="str">
        <f t="shared" si="0"/>
        <v/>
      </c>
      <c r="F28" s="44"/>
    </row>
    <row r="29" spans="1:6" s="120" customFormat="1" ht="20.399999999999999" x14ac:dyDescent="0.25">
      <c r="A29" s="44"/>
      <c r="B29" s="117" t="s">
        <v>32</v>
      </c>
      <c r="C29" s="116">
        <f>IF(SUM(C16:C17)=0,"",SUM(C16:C17))</f>
        <v>3</v>
      </c>
      <c r="D29" s="116">
        <f t="shared" ref="D29:E29" si="1">IF(SUM(D16:D17)=0,"",SUM(D16:D17))</f>
        <v>2</v>
      </c>
      <c r="E29" s="116">
        <f t="shared" si="1"/>
        <v>2</v>
      </c>
      <c r="F29" s="44"/>
    </row>
    <row r="30" spans="1:6" s="120" customFormat="1" ht="20.399999999999999" x14ac:dyDescent="0.25">
      <c r="A30" s="44"/>
      <c r="B30" s="117" t="s">
        <v>33</v>
      </c>
      <c r="C30" s="116" t="str">
        <f>IF(SUM(C14:C15)=0,"",SUM(C14:C15))</f>
        <v/>
      </c>
      <c r="D30" s="116">
        <f t="shared" ref="D30:E30" si="2">IF(SUM(D14:D15)=0,"",SUM(D14:D15))</f>
        <v>1</v>
      </c>
      <c r="E30" s="116">
        <f t="shared" si="2"/>
        <v>2</v>
      </c>
      <c r="F30" s="44"/>
    </row>
    <row r="31" spans="1:6" s="120" customFormat="1" ht="20.399999999999999" x14ac:dyDescent="0.25">
      <c r="A31" s="44"/>
      <c r="B31" s="117" t="s">
        <v>34</v>
      </c>
      <c r="C31" s="116">
        <f>C13</f>
        <v>1</v>
      </c>
      <c r="D31" s="116" t="str">
        <f t="shared" ref="D31:E31" si="3">D13</f>
        <v/>
      </c>
      <c r="E31" s="116" t="str">
        <f t="shared" si="3"/>
        <v/>
      </c>
      <c r="F31" s="44"/>
    </row>
    <row r="32" spans="1:6" s="120" customFormat="1" ht="20.399999999999999" x14ac:dyDescent="0.25">
      <c r="A32" s="44"/>
      <c r="B32" s="117" t="s">
        <v>96</v>
      </c>
      <c r="C32" s="116" t="str">
        <f>C12</f>
        <v/>
      </c>
      <c r="D32" s="116" t="str">
        <f t="shared" ref="D32:E32" si="4">D12</f>
        <v/>
      </c>
      <c r="E32" s="116" t="str">
        <f t="shared" si="4"/>
        <v/>
      </c>
      <c r="F32" s="44"/>
    </row>
    <row r="33" spans="1:6" s="120" customFormat="1" ht="21" thickBot="1" x14ac:dyDescent="0.3">
      <c r="A33" s="44"/>
      <c r="B33" s="118" t="s">
        <v>140</v>
      </c>
      <c r="C33" s="127">
        <f>IF(SUM(C28:C32)=0,"",SUM(C28:C32))</f>
        <v>4</v>
      </c>
      <c r="D33" s="127">
        <f t="shared" ref="D33:E33" si="5">IF(SUM(D28:D32)=0,"",SUM(D28:D32))</f>
        <v>4</v>
      </c>
      <c r="E33" s="127">
        <f t="shared" si="5"/>
        <v>4</v>
      </c>
      <c r="F33" s="44"/>
    </row>
    <row r="34" spans="1:6" s="120" customFormat="1" ht="21" customHeight="1" x14ac:dyDescent="0.25">
      <c r="A34" s="44"/>
      <c r="B34" s="128"/>
      <c r="C34" s="128"/>
      <c r="D34" s="36"/>
      <c r="E34" s="36"/>
      <c r="F34" s="44"/>
    </row>
    <row r="35" spans="1:6" hidden="1" x14ac:dyDescent="0.25"/>
  </sheetData>
  <sheetProtection algorithmName="SHA-512" hashValue="3liXh4rOHbGqn0ci3PEvwHqpy1l1rlp18YfsdzCzSYCCmNiED7TJSv+NhuY1adOBbGj3SCTf3/8p5fxdW/gF1A==" saltValue="y70NhywD4TSpNfzsQanlCg==" spinCount="100000" sheet="1" objects="1" scenarios="1" selectLockedCells="1"/>
  <mergeCells count="6">
    <mergeCell ref="B2:E2"/>
    <mergeCell ref="B4:E4"/>
    <mergeCell ref="B5:B6"/>
    <mergeCell ref="B11:E11"/>
    <mergeCell ref="B21:E21"/>
    <mergeCell ref="B3:E3"/>
  </mergeCells>
  <hyperlinks>
    <hyperlink ref="A1" location="DASHBOARD!A1" display="D"/>
  </hyperlinks>
  <pageMargins left="0.53" right="0.17" top="0.33" bottom="0.28000000000000003" header="0.31496062992125984" footer="0.31496062992125984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23"/>
  <sheetViews>
    <sheetView workbookViewId="0">
      <selection activeCell="E57" sqref="E57"/>
    </sheetView>
  </sheetViews>
  <sheetFormatPr defaultColWidth="0" defaultRowHeight="14.4" zeroHeight="1" x14ac:dyDescent="0.3"/>
  <cols>
    <col min="1" max="1" width="6" style="6" customWidth="1"/>
    <col min="2" max="2" width="12.109375" style="6" customWidth="1"/>
    <col min="3" max="13" width="9.109375" style="6" customWidth="1"/>
    <col min="14" max="14" width="4.44140625" style="6" customWidth="1"/>
    <col min="15" max="15" width="4.5546875" style="6" hidden="1" customWidth="1"/>
    <col min="16" max="18" width="0" style="6" hidden="1" customWidth="1"/>
    <col min="19" max="16384" width="9.109375" style="6" hidden="1"/>
  </cols>
  <sheetData>
    <row r="1" spans="1:18" ht="22.8" x14ac:dyDescent="0.3">
      <c r="A1" s="5"/>
      <c r="B1" s="700" t="s">
        <v>170</v>
      </c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5"/>
    </row>
    <row r="2" spans="1:18" ht="22.8" x14ac:dyDescent="0.3">
      <c r="A2" s="5"/>
      <c r="B2" s="700" t="str">
        <f>IF(DASHBOARD!C3="","",DASHBOARD!C3)</f>
        <v>XXXX, BLOCK-XXXX (XXXXX)</v>
      </c>
      <c r="C2" s="700"/>
      <c r="D2" s="700"/>
      <c r="E2" s="700"/>
      <c r="F2" s="700"/>
      <c r="G2" s="700"/>
      <c r="H2" s="700"/>
      <c r="I2" s="700"/>
      <c r="J2" s="700"/>
      <c r="K2" s="700"/>
      <c r="L2" s="700"/>
      <c r="M2" s="700"/>
      <c r="N2" s="5"/>
    </row>
    <row r="3" spans="1:18" ht="22.5" customHeight="1" x14ac:dyDescent="0.3">
      <c r="A3" s="256"/>
      <c r="B3" s="704" t="str">
        <f>"SCHOOL RESULT  "&amp;DASHBOARD!B4</f>
        <v>SCHOOL RESULT  SESSION   -  2025-26</v>
      </c>
      <c r="C3" s="704"/>
      <c r="D3" s="704"/>
      <c r="E3" s="704"/>
      <c r="F3" s="704"/>
      <c r="G3" s="704"/>
      <c r="H3" s="703" t="s">
        <v>189</v>
      </c>
      <c r="I3" s="703"/>
      <c r="J3" s="703"/>
      <c r="K3" s="256">
        <f>IF(DASHBOARD!B8="","",DASHBOARD!B8)</f>
        <v>1</v>
      </c>
      <c r="L3" s="257" t="str">
        <f>IF(DASHBOARD!C8="","",DASHBOARD!C8)</f>
        <v>A</v>
      </c>
      <c r="M3" s="256"/>
      <c r="N3" s="258"/>
    </row>
    <row r="4" spans="1:18" x14ac:dyDescent="0.3">
      <c r="A4" s="5"/>
      <c r="B4" s="158"/>
      <c r="C4" s="701" t="s">
        <v>166</v>
      </c>
      <c r="D4" s="701"/>
      <c r="E4" s="701"/>
      <c r="F4" s="701"/>
      <c r="G4" s="701"/>
      <c r="H4" s="701" t="s">
        <v>165</v>
      </c>
      <c r="I4" s="701"/>
      <c r="J4" s="701"/>
      <c r="K4" s="701"/>
      <c r="L4" s="701"/>
      <c r="M4" s="255"/>
      <c r="N4" s="5"/>
    </row>
    <row r="5" spans="1:18" x14ac:dyDescent="0.3">
      <c r="A5" s="5"/>
      <c r="B5" s="159"/>
      <c r="C5" s="255" t="s">
        <v>134</v>
      </c>
      <c r="D5" s="255" t="s">
        <v>133</v>
      </c>
      <c r="E5" s="255" t="s">
        <v>135</v>
      </c>
      <c r="F5" s="255" t="s">
        <v>136</v>
      </c>
      <c r="G5" s="160" t="s">
        <v>97</v>
      </c>
      <c r="H5" s="255" t="s">
        <v>134</v>
      </c>
      <c r="I5" s="255" t="s">
        <v>133</v>
      </c>
      <c r="J5" s="255" t="s">
        <v>135</v>
      </c>
      <c r="K5" s="255" t="s">
        <v>136</v>
      </c>
      <c r="L5" s="160" t="s">
        <v>97</v>
      </c>
      <c r="M5" s="255" t="s">
        <v>164</v>
      </c>
      <c r="N5" s="5"/>
    </row>
    <row r="6" spans="1:18" ht="21" customHeight="1" x14ac:dyDescent="0.3">
      <c r="A6" s="702" t="s">
        <v>137</v>
      </c>
      <c r="B6" s="255" t="s">
        <v>103</v>
      </c>
      <c r="C6" s="161">
        <f>COUNTIFS('GREEN SHEET'!$J$7:$J$51,"GEN",'GREEN SHEET'!$BV$7:$BV$51,"E",'GREEN SHEET'!$I$7:$I$51,"BOY")</f>
        <v>0</v>
      </c>
      <c r="D6" s="161">
        <f>COUNTIFS('GREEN SHEET'!$J$7:$J$51,"OBC",'GREEN SHEET'!$BV$7:$BV$51,"E",'GREEN SHEET'!$I$7:$I$51,"BOY")</f>
        <v>0</v>
      </c>
      <c r="E6" s="161">
        <f>COUNTIFS('GREEN SHEET'!$J$7:$J$51,"SC",'GREEN SHEET'!$BV$7:$BV$51,"E",'GREEN SHEET'!$I$7:$I$51,"BOY")</f>
        <v>0</v>
      </c>
      <c r="F6" s="161">
        <f>COUNTIFS('GREEN SHEET'!$J$7:$J$51,"ST",'GREEN SHEET'!$BV$7:$BV$51,"E",'GREEN SHEET'!$I$7:$I$51,"BOY")</f>
        <v>0</v>
      </c>
      <c r="G6" s="161">
        <f>SUM(C6:F6)</f>
        <v>0</v>
      </c>
      <c r="H6" s="161">
        <f>COUNTIFS('GREEN SHEET'!$J$7:$J$51,"GEN",'GREEN SHEET'!$BV$7:$BV$51,"E",'GREEN SHEET'!$I$7:$I$51,"GIRL")</f>
        <v>0</v>
      </c>
      <c r="I6" s="161">
        <f>COUNTIFS('GREEN SHEET'!$J$7:$J$51,"OBC",'GREEN SHEET'!$BV$7:$BV$51,"E",'GREEN SHEET'!$I$7:$I$51,"GIRL")</f>
        <v>0</v>
      </c>
      <c r="J6" s="161">
        <f>COUNTIFS('GREEN SHEET'!$J$7:$J$51,"SC",'GREEN SHEET'!$BV$7:$BV$51,"E",'GREEN SHEET'!$I$7:$I$51,"GIRL")</f>
        <v>0</v>
      </c>
      <c r="K6" s="161">
        <f>COUNTIFS('GREEN SHEET'!$J$7:$J$51,"ST",'GREEN SHEET'!$BV$7:$BV$51,"E",'GREEN SHEET'!$I$7:$I$51,"GIRL")</f>
        <v>0</v>
      </c>
      <c r="L6" s="161">
        <f>SUM(H6:K6)</f>
        <v>0</v>
      </c>
      <c r="M6" s="255">
        <f>SUM(G6,L6)</f>
        <v>0</v>
      </c>
      <c r="N6" s="5"/>
    </row>
    <row r="7" spans="1:18" ht="21" customHeight="1" x14ac:dyDescent="0.3">
      <c r="A7" s="702"/>
      <c r="B7" s="255" t="s">
        <v>104</v>
      </c>
      <c r="C7" s="161">
        <f>COUNTIFS('GREEN SHEET'!$J$7:$J$51,"GEN",'GREEN SHEET'!$BV$7:$BV$51,"D",'GREEN SHEET'!$I$7:$I$51,"BOY")</f>
        <v>0</v>
      </c>
      <c r="D7" s="161">
        <f>COUNTIFS('GREEN SHEET'!$J$7:$J$51,"OBC",'GREEN SHEET'!$BV$7:$BV$51,"D",'GREEN SHEET'!$I$7:$I$51,"BOY")</f>
        <v>0</v>
      </c>
      <c r="E7" s="161">
        <f>COUNTIFS('GREEN SHEET'!$J$7:$J$51,"SC",'GREEN SHEET'!$BV$7:$BV$51,"D",'GREEN SHEET'!$I$7:$I$51,"BOY")</f>
        <v>0</v>
      </c>
      <c r="F7" s="161">
        <f>COUNTIFS('GREEN SHEET'!$J$7:$J$51,"ST",'GREEN SHEET'!$BV$7:$BV$51,"D",'GREEN SHEET'!$I$7:$I$51,"BOY")</f>
        <v>0</v>
      </c>
      <c r="G7" s="161">
        <f t="shared" ref="G7:G19" si="0">SUM(C7:F7)</f>
        <v>0</v>
      </c>
      <c r="H7" s="161">
        <f>COUNTIFS('GREEN SHEET'!$J$7:$J$51,"GEN",'GREEN SHEET'!$BV$7:$BV$51,"D",'GREEN SHEET'!$I$7:$I$51,"GIRL")</f>
        <v>0</v>
      </c>
      <c r="I7" s="161">
        <f>COUNTIFS('GREEN SHEET'!$J$7:$J$51,"OBC",'GREEN SHEET'!$BV$7:$BV$51,"D",'GREEN SHEET'!$I$7:$I$51,"GIRL")</f>
        <v>0</v>
      </c>
      <c r="J7" s="161">
        <f>COUNTIFS('GREEN SHEET'!$J$7:$J$51,"SC",'GREEN SHEET'!$BV$7:$BV$51,"D",'GREEN SHEET'!$I$7:$I$51,"GIRL")</f>
        <v>0</v>
      </c>
      <c r="K7" s="161">
        <f>COUNTIFS('GREEN SHEET'!$J$7:$J$51,"ST",'GREEN SHEET'!$BV$7:$BV$51,"D",'GREEN SHEET'!$I$7:$I$51,"GIRL")</f>
        <v>0</v>
      </c>
      <c r="L7" s="161">
        <f t="shared" ref="L7:L13" si="1">SUM(H7:K7)</f>
        <v>0</v>
      </c>
      <c r="M7" s="255">
        <f t="shared" ref="M7:M13" si="2">SUM(G7,L7)</f>
        <v>0</v>
      </c>
      <c r="N7" s="5"/>
    </row>
    <row r="8" spans="1:18" ht="21" customHeight="1" x14ac:dyDescent="0.3">
      <c r="A8" s="702"/>
      <c r="B8" s="255" t="s">
        <v>92</v>
      </c>
      <c r="C8" s="161">
        <f>COUNTIFS('GREEN SHEET'!$J$7:$J$51,"GEN",'GREEN SHEET'!$BV$7:$BV$51,"C2",'GREEN SHEET'!$I$7:$I$51,"BOY")</f>
        <v>0</v>
      </c>
      <c r="D8" s="161">
        <f>COUNTIFS('GREEN SHEET'!$J$7:$J$51,"OBC",'GREEN SHEET'!$BV$7:$BV$51,"C2",'GREEN SHEET'!$I$7:$I$51,"BOY")</f>
        <v>0</v>
      </c>
      <c r="E8" s="161">
        <f>COUNTIFS('GREEN SHEET'!$J$7:$J$51,"SC",'GREEN SHEET'!$BV$7:$BV$51,"C2",'GREEN SHEET'!$I$7:$I$51,"BOY")</f>
        <v>0</v>
      </c>
      <c r="F8" s="161">
        <f>COUNTIFS('GREEN SHEET'!$J$7:$J$51,"ST",'GREEN SHEET'!$BV$7:$BV$51,"C2",'GREEN SHEET'!$I$7:$I$51,"BOY")</f>
        <v>0</v>
      </c>
      <c r="G8" s="161">
        <f t="shared" si="0"/>
        <v>0</v>
      </c>
      <c r="H8" s="161">
        <f>COUNTIFS('GREEN SHEET'!$J$7:$J$51,"GEN",'GREEN SHEET'!BV7:BV51,"C2",'GREEN SHEET'!$I$7:$I$51,"GIRL")</f>
        <v>0</v>
      </c>
      <c r="I8" s="161">
        <f>COUNTIFS('GREEN SHEET'!$J$7:$J$51,"OBC",'GREEN SHEET'!$BV$7:$BV$51,"C2",'GREEN SHEET'!$I$7:$I$51,"GIRL")</f>
        <v>0</v>
      </c>
      <c r="J8" s="161">
        <f>COUNTIFS('GREEN SHEET'!$J$7:$J$51,"SC",'GREEN SHEET'!$BV$7:$BV$51,"C2",'GREEN SHEET'!$I$7:$I$51,"GIRL")</f>
        <v>0</v>
      </c>
      <c r="K8" s="161">
        <f>COUNTIFS('GREEN SHEET'!$J$7:$J$51,"ST",'GREEN SHEET'!$BV$7:$BV$51,"C2",'GREEN SHEET'!$I$7:$I$51,"GIRL")</f>
        <v>0</v>
      </c>
      <c r="L8" s="161">
        <f t="shared" si="1"/>
        <v>0</v>
      </c>
      <c r="M8" s="255">
        <f t="shared" si="2"/>
        <v>0</v>
      </c>
      <c r="N8" s="5"/>
    </row>
    <row r="9" spans="1:18" ht="21" customHeight="1" x14ac:dyDescent="0.3">
      <c r="A9" s="702"/>
      <c r="B9" s="255" t="s">
        <v>105</v>
      </c>
      <c r="C9" s="161">
        <f>COUNTIFS('GREEN SHEET'!$J$7:$J$51,"GEN",'GREEN SHEET'!$BV$7:$BV$51,"C1",'GREEN SHEET'!$I$7:$I$51,"BOY")</f>
        <v>0</v>
      </c>
      <c r="D9" s="161">
        <f>COUNTIFS('GREEN SHEET'!$J$7:$J$51,"OBC",'GREEN SHEET'!$BV$7:$BV$51,"C1",'GREEN SHEET'!$I$7:$I$51,"BOY")</f>
        <v>0</v>
      </c>
      <c r="E9" s="161">
        <f>COUNTIFS('GREEN SHEET'!$J$7:$J$51,"SC",'GREEN SHEET'!$BV$7:$BV$51,"C1",'GREEN SHEET'!$I$7:$I$51,"BOY")</f>
        <v>0</v>
      </c>
      <c r="F9" s="161">
        <f>COUNTIFS('GREEN SHEET'!$J$7:$J$51,"ST",'GREEN SHEET'!$BV$7:$BV$51,"C1",'GREEN SHEET'!$I$7:$I$51,"BOY")</f>
        <v>0</v>
      </c>
      <c r="G9" s="161">
        <f t="shared" si="0"/>
        <v>0</v>
      </c>
      <c r="H9" s="161">
        <f>COUNTIFS('GREEN SHEET'!$J$7:$J$51,"GEN",'GREEN SHEET'!$BV$7:$BV$51,"C1",'GREEN SHEET'!$I$7:$I$51,"GIRL")</f>
        <v>0</v>
      </c>
      <c r="I9" s="161">
        <f>COUNTIFS('GREEN SHEET'!$J$7:$J$51,"OBC",'GREEN SHEET'!$BV$7:$BV$51,"C1",'GREEN SHEET'!$I$7:$I$51,"GIRL")</f>
        <v>0</v>
      </c>
      <c r="J9" s="161">
        <f>COUNTIFS('GREEN SHEET'!$J$7:$J$51,"SC",'GREEN SHEET'!$BV$7:$BV$51,"C1",'GREEN SHEET'!$I$7:$I$51,"GIRL")</f>
        <v>0</v>
      </c>
      <c r="K9" s="161">
        <f>COUNTIFS('GREEN SHEET'!$J$7:$J$51,"ST",'GREEN SHEET'!$BV$7:$BV$51,"C1",'GREEN SHEET'!$I$7:$I$51,"GIRL")</f>
        <v>0</v>
      </c>
      <c r="L9" s="161">
        <f t="shared" si="1"/>
        <v>0</v>
      </c>
      <c r="M9" s="255">
        <f t="shared" si="2"/>
        <v>0</v>
      </c>
      <c r="N9" s="5"/>
    </row>
    <row r="10" spans="1:18" ht="21" customHeight="1" x14ac:dyDescent="0.3">
      <c r="A10" s="702"/>
      <c r="B10" s="255" t="s">
        <v>106</v>
      </c>
      <c r="C10" s="161">
        <f>COUNTIFS('GREEN SHEET'!J7:J51,"GEN",'GREEN SHEET'!BV7:BV51,"B2",'GREEN SHEET'!$I$7:$I$51,"BOY")</f>
        <v>0</v>
      </c>
      <c r="D10" s="161">
        <f>COUNTIFS('GREEN SHEET'!$J$7:$J$51,"OBC",'GREEN SHEET'!$BV$7:$BV$51,"B2",'GREEN SHEET'!$I$7:$I$51,"BOY")</f>
        <v>0</v>
      </c>
      <c r="E10" s="161">
        <f>COUNTIFS('GREEN SHEET'!$J$7:$J$51,"SC",'GREEN SHEET'!$BV$7:$BV$51,"B2",'GREEN SHEET'!$I$7:$I$51,"BOY")</f>
        <v>3</v>
      </c>
      <c r="F10" s="161">
        <f>COUNTIFS('GREEN SHEET'!$J$7:$J$51,"ST",'GREEN SHEET'!$BV$7:$BV$51,"B2",'GREEN SHEET'!$I$7:$I$51,"BOY")</f>
        <v>0</v>
      </c>
      <c r="G10" s="161">
        <f t="shared" si="0"/>
        <v>3</v>
      </c>
      <c r="H10" s="161">
        <f>COUNTIFS('GREEN SHEET'!$J$7:$J$51,"GEN",'GREEN SHEET'!$BV$7:$BV$51,"B2",'GREEN SHEET'!$I$7:$I$51,"GIRL")</f>
        <v>0</v>
      </c>
      <c r="I10" s="161">
        <f>COUNTIFS('GREEN SHEET'!$J$7:$J$51,"OBC",'GREEN SHEET'!$BV$7:$BV$51,"B2",'GREEN SHEET'!$I$7:$I$51,"GIRL")</f>
        <v>0</v>
      </c>
      <c r="J10" s="161">
        <f>COUNTIFS('GREEN SHEET'!$J$7:$J$51,"SC",'GREEN SHEET'!$BV$7:$BV$51,"B2",'GREEN SHEET'!$I$7:$I$51,"GIRL")</f>
        <v>0</v>
      </c>
      <c r="K10" s="161">
        <f>COUNTIFS('GREEN SHEET'!$J$7:$J$51,"ST",'GREEN SHEET'!$BV$7:$BV$51,"B2",'GREEN SHEET'!$I$7:$I$51,"GIRL")</f>
        <v>0</v>
      </c>
      <c r="L10" s="161">
        <f t="shared" si="1"/>
        <v>0</v>
      </c>
      <c r="M10" s="255">
        <f t="shared" si="2"/>
        <v>3</v>
      </c>
      <c r="N10" s="5"/>
    </row>
    <row r="11" spans="1:18" ht="21" customHeight="1" x14ac:dyDescent="0.3">
      <c r="A11" s="702"/>
      <c r="B11" s="255" t="s">
        <v>107</v>
      </c>
      <c r="C11" s="161">
        <f>COUNTIFS('GREEN SHEET'!$J$7:$J$51,"GEN",'GREEN SHEET'!$BV$7:$BV$51,"B1",'GREEN SHEET'!$I$7:$I$51,"BOY")</f>
        <v>0</v>
      </c>
      <c r="D11" s="161">
        <f>COUNTIFS('GREEN SHEET'!$J$7:$J$51,"OBC",'GREEN SHEET'!$BV$7:$BV$51,"B1",'GREEN SHEET'!$I$7:$I$51,"BOY")</f>
        <v>0</v>
      </c>
      <c r="E11" s="161">
        <f>COUNTIFS('GREEN SHEET'!$J$7:$J$51,"SC",'GREEN SHEET'!$BV$7:$BV$51,"B1",'GREEN SHEET'!$I$7:$I$51,"BOY")</f>
        <v>0</v>
      </c>
      <c r="F11" s="161">
        <f>COUNTIFS('GREEN SHEET'!$J$7:$J$51,"ST",'GREEN SHEET'!$BV$7:$BV$51,"B1",'GREEN SHEET'!$I$7:$I$51,"BOY")</f>
        <v>0</v>
      </c>
      <c r="G11" s="161">
        <f t="shared" si="0"/>
        <v>0</v>
      </c>
      <c r="H11" s="161">
        <f>COUNTIFS('GREEN SHEET'!$J$7:$J$51,"GEN",'GREEN SHEET'!$BV$7:$BV$51,"B1",'GREEN SHEET'!$I$7:$I$51,"GIRL")</f>
        <v>0</v>
      </c>
      <c r="I11" s="161">
        <f>COUNTIFS('GREEN SHEET'!$J$7:$J$51,"OBC",'GREEN SHEET'!$BV$7:$BV$51,"B1",'GREEN SHEET'!$I$7:$I$51,"GIRL")</f>
        <v>0</v>
      </c>
      <c r="J11" s="161">
        <f>COUNTIFS('GREEN SHEET'!$J$7:$J$51,"SC",'GREEN SHEET'!$BV$7:$BV$51,"B1",'GREEN SHEET'!$I$7:$I$51,"GIRL")</f>
        <v>0</v>
      </c>
      <c r="K11" s="161">
        <f>COUNTIFS('GREEN SHEET'!$J$7:$J$51,"ST",'GREEN SHEET'!$BV$7:$BV$51,"B1",'GREEN SHEET'!$I$7:$I$51,"GIRL")</f>
        <v>0</v>
      </c>
      <c r="L11" s="161">
        <f t="shared" si="1"/>
        <v>0</v>
      </c>
      <c r="M11" s="255">
        <f t="shared" si="2"/>
        <v>0</v>
      </c>
      <c r="N11" s="5"/>
    </row>
    <row r="12" spans="1:18" ht="21" customHeight="1" x14ac:dyDescent="0.3">
      <c r="A12" s="702"/>
      <c r="B12" s="255" t="s">
        <v>108</v>
      </c>
      <c r="C12" s="161">
        <f>COUNTIFS('GREEN SHEET'!$J$7:$J$51,"GEN",'GREEN SHEET'!$BV$7:$BV$51,"A2",'GREEN SHEET'!$I$7:$I$51,"BOY")</f>
        <v>0</v>
      </c>
      <c r="D12" s="161">
        <f>COUNTIFS('GREEN SHEET'!$J$7:$J$51,"OBC",'GREEN SHEET'!$BV$7:$BV$51,"A2",'GREEN SHEET'!$I$7:$I$51,"BOY")</f>
        <v>0</v>
      </c>
      <c r="E12" s="161">
        <f>COUNTIFS('GREEN SHEET'!$J$7:$J$51,"SC",'GREEN SHEET'!$BV$7:$BV$51,"A2",'GREEN SHEET'!$I$7:$I$51,"BOY")</f>
        <v>0</v>
      </c>
      <c r="F12" s="161">
        <f>COUNTIFS('GREEN SHEET'!$J$7:$J$51,"ST",'GREEN SHEET'!$BV$7:$BV$51,"A2",'GREEN SHEET'!$I$7:$I$51,"BOY")</f>
        <v>0</v>
      </c>
      <c r="G12" s="161">
        <f t="shared" si="0"/>
        <v>0</v>
      </c>
      <c r="H12" s="161">
        <f>COUNTIFS('GREEN SHEET'!$J$7:$J$51,"GEN",'GREEN SHEET'!$BV$7:$BV$51,"A2",'GREEN SHEET'!$I$7:$I$51,"GIRL")</f>
        <v>0</v>
      </c>
      <c r="I12" s="161">
        <f>COUNTIFS('GREEN SHEET'!$J$7:$J$51,"OBC",'GREEN SHEET'!$BV$7:$BV$51,"A2",'GREEN SHEET'!$I$7:$I$51,"GIRL")</f>
        <v>0</v>
      </c>
      <c r="J12" s="161">
        <f>COUNTIFS('GREEN SHEET'!$J$7:$J$51,"SC",'GREEN SHEET'!$BV$7:$BV$51,"A2",'GREEN SHEET'!$I$7:$I$51,"GIRL")</f>
        <v>0</v>
      </c>
      <c r="K12" s="161">
        <f>COUNTIFS('GREEN SHEET'!$J$7:$J$51,"ST",'GREEN SHEET'!$BV$7:$BV$51,"A2",'GREEN SHEET'!$I$7:$I$51,"GIRL")</f>
        <v>0</v>
      </c>
      <c r="L12" s="161">
        <f t="shared" si="1"/>
        <v>0</v>
      </c>
      <c r="M12" s="255">
        <f t="shared" si="2"/>
        <v>0</v>
      </c>
      <c r="N12" s="5"/>
      <c r="R12" s="259"/>
    </row>
    <row r="13" spans="1:18" ht="21" customHeight="1" x14ac:dyDescent="0.3">
      <c r="A13" s="702"/>
      <c r="B13" s="255" t="s">
        <v>78</v>
      </c>
      <c r="C13" s="161">
        <f>COUNTIFS('GREEN SHEET'!$J$7:$J$51,"GEN",'GREEN SHEET'!$BV$7:$BV$51,"A1",'GREEN SHEET'!$I$7:$I$51,"BOY")</f>
        <v>0</v>
      </c>
      <c r="D13" s="161">
        <f>COUNTIFS('GREEN SHEET'!$J$7:$J$51,"OBC",'GREEN SHEET'!$BV$7:$BV$51,"A1",'GREEN SHEET'!$I$7:$I$51,"BOY")</f>
        <v>0</v>
      </c>
      <c r="E13" s="161">
        <f>COUNTIFS('GREEN SHEET'!$J$7:$J$51,"SC",'GREEN SHEET'!$BV$7:$BV$51,"A1",'GREEN SHEET'!$I$7:$I$51,"BOY")</f>
        <v>0</v>
      </c>
      <c r="F13" s="161">
        <f>COUNTIFS('GREEN SHEET'!$J$7:$J$51,"ST",'GREEN SHEET'!$BV$7:$BV$51,"A1",'GREEN SHEET'!$I$7:$I$51,"BOY")</f>
        <v>0</v>
      </c>
      <c r="G13" s="161">
        <f t="shared" si="0"/>
        <v>0</v>
      </c>
      <c r="H13" s="161">
        <f>COUNTIFS('GREEN SHEET'!$J$7:$J$51,"GEN",'GREEN SHEET'!$BV$7:$BV$51,"A1",'GREEN SHEET'!$I$7:$I$51,"GIRL")</f>
        <v>0</v>
      </c>
      <c r="I13" s="161">
        <f>COUNTIFS('GREEN SHEET'!$J$7:$J$51,"OBC",'GREEN SHEET'!$BV$7:$BV$51,"A1",'GREEN SHEET'!$I$7:$I$51,"GIRL")</f>
        <v>0</v>
      </c>
      <c r="J13" s="161">
        <f>COUNTIFS('GREEN SHEET'!$J$7:$J$51,"SC",'GREEN SHEET'!$BV$7:$BV$51,"A1",'GREEN SHEET'!$I$7:$I$51,"GIRL")</f>
        <v>0</v>
      </c>
      <c r="K13" s="161">
        <f>COUNTIFS('GREEN SHEET'!$J$7:$J$51,"ST",'GREEN SHEET'!$BV$7:$BV$51,"A1",'GREEN SHEET'!$I$7:$I$51,"GIRL")</f>
        <v>0</v>
      </c>
      <c r="L13" s="161">
        <f t="shared" si="1"/>
        <v>0</v>
      </c>
      <c r="M13" s="255">
        <f t="shared" si="2"/>
        <v>0</v>
      </c>
      <c r="N13" s="5"/>
    </row>
    <row r="14" spans="1:18" ht="21" customHeight="1" x14ac:dyDescent="0.3">
      <c r="A14" s="260"/>
      <c r="B14" s="255" t="s">
        <v>173</v>
      </c>
      <c r="C14" s="255">
        <f>C15-C6</f>
        <v>0</v>
      </c>
      <c r="D14" s="255">
        <f t="shared" ref="D14:M14" si="3">D15-D6</f>
        <v>0</v>
      </c>
      <c r="E14" s="255">
        <f t="shared" si="3"/>
        <v>3</v>
      </c>
      <c r="F14" s="255">
        <f t="shared" si="3"/>
        <v>0</v>
      </c>
      <c r="G14" s="255">
        <f t="shared" si="3"/>
        <v>3</v>
      </c>
      <c r="H14" s="255">
        <f t="shared" si="3"/>
        <v>0</v>
      </c>
      <c r="I14" s="255">
        <f t="shared" si="3"/>
        <v>0</v>
      </c>
      <c r="J14" s="255">
        <f t="shared" si="3"/>
        <v>0</v>
      </c>
      <c r="K14" s="255">
        <f t="shared" si="3"/>
        <v>0</v>
      </c>
      <c r="L14" s="255">
        <f t="shared" si="3"/>
        <v>0</v>
      </c>
      <c r="M14" s="255">
        <f t="shared" si="3"/>
        <v>3</v>
      </c>
      <c r="N14" s="5"/>
    </row>
    <row r="15" spans="1:18" ht="21" customHeight="1" x14ac:dyDescent="0.3">
      <c r="A15" s="260"/>
      <c r="B15" s="255" t="s">
        <v>97</v>
      </c>
      <c r="C15" s="255">
        <f>SUM(C6:C13)</f>
        <v>0</v>
      </c>
      <c r="D15" s="255">
        <f t="shared" ref="D15:M15" si="4">SUM(D6:D13)</f>
        <v>0</v>
      </c>
      <c r="E15" s="255">
        <f t="shared" si="4"/>
        <v>3</v>
      </c>
      <c r="F15" s="255">
        <f t="shared" si="4"/>
        <v>0</v>
      </c>
      <c r="G15" s="255">
        <f t="shared" si="4"/>
        <v>3</v>
      </c>
      <c r="H15" s="255">
        <f t="shared" si="4"/>
        <v>0</v>
      </c>
      <c r="I15" s="255">
        <f t="shared" si="4"/>
        <v>0</v>
      </c>
      <c r="J15" s="255">
        <f t="shared" si="4"/>
        <v>0</v>
      </c>
      <c r="K15" s="255">
        <f t="shared" si="4"/>
        <v>0</v>
      </c>
      <c r="L15" s="255">
        <f t="shared" si="4"/>
        <v>0</v>
      </c>
      <c r="M15" s="255">
        <f t="shared" si="4"/>
        <v>3</v>
      </c>
      <c r="N15" s="5"/>
    </row>
    <row r="16" spans="1:18" ht="21" customHeight="1" x14ac:dyDescent="0.3">
      <c r="A16" s="699" t="s">
        <v>169</v>
      </c>
      <c r="B16" s="162" t="s">
        <v>109</v>
      </c>
      <c r="C16" s="161">
        <f>COUNTIFS('GREEN SHEET'!$J$7:$J$51,C$5,'GREEN SHEET'!$BT$7:$BT$51,"&gt;=480",'GREEN SHEET'!$I$7:$I$51,"BOY")</f>
        <v>0</v>
      </c>
      <c r="D16" s="161">
        <f>COUNTIFS('GREEN SHEET'!$J$7:$J$51,D$5,'GREEN SHEET'!$BT$7:$BT$51,"&gt;=480",'GREEN SHEET'!$I$7:$I$51,"BOY")</f>
        <v>0</v>
      </c>
      <c r="E16" s="161">
        <f>COUNTIFS('GREEN SHEET'!$J$7:$J$51,E$5,'GREEN SHEET'!$BT$7:$BT$51,"&gt;=480",'GREEN SHEET'!$I$7:$I$51,"BOY")</f>
        <v>0</v>
      </c>
      <c r="F16" s="161">
        <f>COUNTIFS('GREEN SHEET'!$J$7:$J$51,F$5,'GREEN SHEET'!$BT$7:$BT$51,"&gt;=480",'GREEN SHEET'!$I$7:$I$51,"BOY")</f>
        <v>0</v>
      </c>
      <c r="G16" s="161">
        <f t="shared" si="0"/>
        <v>0</v>
      </c>
      <c r="H16" s="161">
        <f>COUNTIFS('GREEN SHEET'!$J$7:$J$51,H$5,'GREEN SHEET'!$BT$7:$BT$51,"&gt;=480",'GREEN SHEET'!$I$7:$I$51,"GIRL")</f>
        <v>0</v>
      </c>
      <c r="I16" s="161">
        <f>COUNTIFS('GREEN SHEET'!$J$7:$J$51,I$5,'GREEN SHEET'!$BT$7:$BT$51,"&gt;=480",'GREEN SHEET'!$I$7:$I$51,"GIRL")</f>
        <v>0</v>
      </c>
      <c r="J16" s="161">
        <f>COUNTIFS('GREEN SHEET'!$J$7:$J$51,J$5,'GREEN SHEET'!$BT$7:$BT$51,"&gt;=480",'GREEN SHEET'!$I$7:$I$51,"GIRL")</f>
        <v>0</v>
      </c>
      <c r="K16" s="161">
        <f>COUNTIFS('GREEN SHEET'!$J$7:$J$51,K$5,'GREEN SHEET'!$BT$7:$BT$51,"&gt;=480",'GREEN SHEET'!$I$7:$I$51,"GIRL")</f>
        <v>0</v>
      </c>
      <c r="L16" s="161">
        <f t="shared" ref="L16:L19" si="5">SUM(H16:K16)</f>
        <v>0</v>
      </c>
      <c r="M16" s="255">
        <f t="shared" ref="M16:M19" si="6">SUM(G16,L16)</f>
        <v>0</v>
      </c>
      <c r="N16" s="5"/>
    </row>
    <row r="17" spans="1:14" ht="21" customHeight="1" x14ac:dyDescent="0.3">
      <c r="A17" s="699"/>
      <c r="B17" s="255" t="s">
        <v>168</v>
      </c>
      <c r="C17" s="161">
        <f>COUNTIFS('GREEN SHEET'!$J$7:$J$51,C$5,'GREEN SHEET'!$BT$7:$BT$51,"&gt;=384",'GREEN SHEET'!$BT$7:$BT$51,"&lt;480",'GREEN SHEET'!$I$7:$I$51,"BOY")</f>
        <v>0</v>
      </c>
      <c r="D17" s="161">
        <f>COUNTIFS('GREEN SHEET'!$J$7:$J$51,D$5,'GREEN SHEET'!$BT$7:$BT$51,"&gt;=384",'GREEN SHEET'!$BT$7:$BT$51,"&lt;480",'GREEN SHEET'!$I$7:$I$51,"BOY")</f>
        <v>0</v>
      </c>
      <c r="E17" s="161">
        <f>COUNTIFS('GREEN SHEET'!$J$7:$J$51,E$5,'GREEN SHEET'!$BT$7:$BT$51,"&gt;=384",'GREEN SHEET'!$BT$7:$BT$51,"&lt;480",'GREEN SHEET'!$I$7:$I$51,"BOY")</f>
        <v>2</v>
      </c>
      <c r="F17" s="161">
        <f>COUNTIFS('GREEN SHEET'!$J$7:$J$51,F$5,'GREEN SHEET'!$BT$7:$BT$51,"&gt;=384",'GREEN SHEET'!$BT$7:$BT$51,"&lt;480",'GREEN SHEET'!$I$7:$I$51,"BOY")</f>
        <v>0</v>
      </c>
      <c r="G17" s="161">
        <f t="shared" si="0"/>
        <v>2</v>
      </c>
      <c r="H17" s="161">
        <f>COUNTIFS('GREEN SHEET'!$J$7:$J$51,H$5,'GREEN SHEET'!$BT$7:$BT$51,"&gt;=384",'GREEN SHEET'!$BT$7:$BT$51,"&lt;480",'GREEN SHEET'!$I$7:$I$51,"GIRL")</f>
        <v>0</v>
      </c>
      <c r="I17" s="161">
        <f>COUNTIFS('GREEN SHEET'!$J$7:$J$51,I$5,'GREEN SHEET'!$BT$7:$BT$51,"&gt;=384",'GREEN SHEET'!$BT$7:$BT$51,"&lt;480",'GREEN SHEET'!$I$7:$I$51,"GIRL")</f>
        <v>0</v>
      </c>
      <c r="J17" s="161">
        <f>COUNTIFS('GREEN SHEET'!$J$7:$J$51,J$5,'GREEN SHEET'!$BT$7:$BT$51,"&gt;=384",'GREEN SHEET'!$BT$7:$BT$51,"&lt;480",'GREEN SHEET'!$I$7:$I$51,"GIRL")</f>
        <v>0</v>
      </c>
      <c r="K17" s="161">
        <f>COUNTIFS('GREEN SHEET'!$J$7:$J$51,K$5,'GREEN SHEET'!$BT$7:$BT$51,"&gt;=384",'GREEN SHEET'!$BT$7:$BT$51,"&lt;480",'GREEN SHEET'!$I$7:$I$51,"GIRL")</f>
        <v>0</v>
      </c>
      <c r="L17" s="161">
        <f t="shared" si="5"/>
        <v>0</v>
      </c>
      <c r="M17" s="255">
        <f t="shared" si="6"/>
        <v>2</v>
      </c>
      <c r="N17" s="5"/>
    </row>
    <row r="18" spans="1:14" ht="21" customHeight="1" x14ac:dyDescent="0.3">
      <c r="A18" s="699"/>
      <c r="B18" s="255" t="s">
        <v>167</v>
      </c>
      <c r="C18" s="161">
        <f>COUNTIFS('GREEN SHEET'!$J$7:$J$51,C$5,'GREEN SHEET'!$BT$7:$BT$51,"&gt;=264",'GREEN SHEET'!$BT$7:$BT$51,"&lt;384",'GREEN SHEET'!$I$7:$I$51,"BOY")</f>
        <v>0</v>
      </c>
      <c r="D18" s="161">
        <f>COUNTIFS('GREEN SHEET'!$J$7:$J$51,D$5,'GREEN SHEET'!$BT$7:$BT$51,"&gt;=264",'GREEN SHEET'!$BT$7:$BT$51,"&lt;384",'GREEN SHEET'!$I$7:$I$51,"BOY")</f>
        <v>1</v>
      </c>
      <c r="E18" s="161">
        <f>COUNTIFS('GREEN SHEET'!$J$7:$J$51,E$5,'GREEN SHEET'!$BT$7:$BT$51,"&gt;=264",'GREEN SHEET'!$BT$7:$BT$51,"&lt;384",'GREEN SHEET'!$I$7:$I$51,"BOY")</f>
        <v>1</v>
      </c>
      <c r="F18" s="161">
        <f>COUNTIFS('GREEN SHEET'!$J$7:$J$51,F$5,'GREEN SHEET'!$BT$7:$BT$51,"&gt;=264",'GREEN SHEET'!$BT$7:$BT$51,"&lt;384",'GREEN SHEET'!$I$7:$I$51,"BOY")</f>
        <v>0</v>
      </c>
      <c r="G18" s="161">
        <f t="shared" si="0"/>
        <v>2</v>
      </c>
      <c r="H18" s="161">
        <f>COUNTIFS('GREEN SHEET'!$J$7:$J$51,H$5,'GREEN SHEET'!$BT$7:$BT$51,"&gt;=264",'GREEN SHEET'!$BT$7:$BT$51,"&lt;384",'GREEN SHEET'!$I$7:$I$51,"GIRL")</f>
        <v>0</v>
      </c>
      <c r="I18" s="161">
        <f>COUNTIFS('GREEN SHEET'!$J$7:$J$51,I$5,'GREEN SHEET'!$BT$7:$BT$51,"&gt;=264",'GREEN SHEET'!$BT$7:$BT$51,"&lt;384",'GREEN SHEET'!$I$7:$I$51,"GIRL")</f>
        <v>0</v>
      </c>
      <c r="J18" s="161">
        <f>COUNTIFS('GREEN SHEET'!$J$7:$J$51,J$5,'GREEN SHEET'!$BT$7:$BT$51,"&gt;=264",'GREEN SHEET'!$BT$7:$BT$51,"&lt;384",'GREEN SHEET'!$I$7:$I$51,"GIRL")</f>
        <v>0</v>
      </c>
      <c r="K18" s="161">
        <f>COUNTIFS('GREEN SHEET'!$J$7:$J$51,K$5,'GREEN SHEET'!$BT$7:$BT$51,"&gt;=264",'GREEN SHEET'!$BT$7:$BT$51,"&lt;384",'GREEN SHEET'!$I$7:$I$51,"GIRL")</f>
        <v>0</v>
      </c>
      <c r="L18" s="161">
        <f t="shared" si="5"/>
        <v>0</v>
      </c>
      <c r="M18" s="255">
        <f t="shared" si="6"/>
        <v>2</v>
      </c>
      <c r="N18" s="5"/>
    </row>
    <row r="19" spans="1:14" ht="21" customHeight="1" x14ac:dyDescent="0.3">
      <c r="A19" s="699"/>
      <c r="B19" s="255" t="s">
        <v>112</v>
      </c>
      <c r="C19" s="161">
        <f>COUNTIFS('GREEN SHEET'!$J$7:$J$51,C$5,'GREEN SHEET'!$BT$7:$BT$51,"&lt;264",'GREEN SHEET'!$I$7:$I$51,"BOY")</f>
        <v>0</v>
      </c>
      <c r="D19" s="161">
        <f>COUNTIFS('GREEN SHEET'!$J$7:$J$51,D$5,'GREEN SHEET'!$BT$7:$BT$51,"&lt;264",'GREEN SHEET'!$I$7:$I$51,"BOY")</f>
        <v>0</v>
      </c>
      <c r="E19" s="161">
        <f>COUNTIFS('GREEN SHEET'!$J$7:$J$51,E$5,'GREEN SHEET'!$BT$7:$BT$51,"&lt;264",'GREEN SHEET'!$I$7:$I$51,"BOY")</f>
        <v>0</v>
      </c>
      <c r="F19" s="161">
        <f>COUNTIFS('GREEN SHEET'!$J$7:$J$51,F$5,'GREEN SHEET'!$BT$7:$BT$51,"&lt;264",'GREEN SHEET'!$I$7:$I$51,"BOY")</f>
        <v>0</v>
      </c>
      <c r="G19" s="161">
        <f t="shared" si="0"/>
        <v>0</v>
      </c>
      <c r="H19" s="161">
        <f>COUNTIFS('GREEN SHEET'!$J$7:$J$51,H$5,'GREEN SHEET'!$BT$7:$BT$51,"&lt;264",'GREEN SHEET'!$I$7:$I$51,"GIRL")</f>
        <v>0</v>
      </c>
      <c r="I19" s="161">
        <f>COUNTIFS('GREEN SHEET'!$J$7:$J$51,I$5,'GREEN SHEET'!$BT$7:$BT$51,"&lt;264",'GREEN SHEET'!$I$7:$I$51,"GIRL")</f>
        <v>0</v>
      </c>
      <c r="J19" s="161">
        <f>COUNTIFS('GREEN SHEET'!$J$7:$J$51,J$5,'GREEN SHEET'!$BT$7:$BT$51,"&lt;264",'GREEN SHEET'!$I$7:$I$51,"GIRL")</f>
        <v>0</v>
      </c>
      <c r="K19" s="161">
        <f>COUNTIFS('GREEN SHEET'!$J$7:$J$51,K$5,'GREEN SHEET'!$BT$7:$BT$51,"&lt;264",'GREEN SHEET'!$I$7:$I$51,"GIRL")</f>
        <v>0</v>
      </c>
      <c r="L19" s="161">
        <f t="shared" si="5"/>
        <v>0</v>
      </c>
      <c r="M19" s="255">
        <f t="shared" si="6"/>
        <v>0</v>
      </c>
      <c r="N19" s="5"/>
    </row>
    <row r="20" spans="1:14" ht="21" customHeight="1" x14ac:dyDescent="0.3">
      <c r="A20" s="261"/>
      <c r="B20" s="255" t="s">
        <v>173</v>
      </c>
      <c r="C20" s="255">
        <f>SUM(C16:C18)</f>
        <v>0</v>
      </c>
      <c r="D20" s="255">
        <f t="shared" ref="D20:M20" si="7">SUM(D16:D18)</f>
        <v>1</v>
      </c>
      <c r="E20" s="255">
        <f t="shared" si="7"/>
        <v>3</v>
      </c>
      <c r="F20" s="255">
        <f t="shared" si="7"/>
        <v>0</v>
      </c>
      <c r="G20" s="255">
        <f t="shared" si="7"/>
        <v>4</v>
      </c>
      <c r="H20" s="255">
        <f t="shared" si="7"/>
        <v>0</v>
      </c>
      <c r="I20" s="255">
        <f t="shared" si="7"/>
        <v>0</v>
      </c>
      <c r="J20" s="255">
        <f t="shared" si="7"/>
        <v>0</v>
      </c>
      <c r="K20" s="255">
        <f t="shared" si="7"/>
        <v>0</v>
      </c>
      <c r="L20" s="255">
        <f t="shared" si="7"/>
        <v>0</v>
      </c>
      <c r="M20" s="255">
        <f t="shared" si="7"/>
        <v>4</v>
      </c>
      <c r="N20" s="5"/>
    </row>
    <row r="21" spans="1:14" ht="21" customHeight="1" thickBot="1" x14ac:dyDescent="0.35">
      <c r="A21" s="261"/>
      <c r="B21" s="255" t="s">
        <v>97</v>
      </c>
      <c r="C21" s="255">
        <f>SUM(C16:C19)</f>
        <v>0</v>
      </c>
      <c r="D21" s="255">
        <f t="shared" ref="D21:M21" si="8">SUM(D16:D19)</f>
        <v>1</v>
      </c>
      <c r="E21" s="255">
        <f t="shared" si="8"/>
        <v>3</v>
      </c>
      <c r="F21" s="255">
        <f t="shared" si="8"/>
        <v>0</v>
      </c>
      <c r="G21" s="255">
        <f t="shared" si="8"/>
        <v>4</v>
      </c>
      <c r="H21" s="255">
        <f t="shared" si="8"/>
        <v>0</v>
      </c>
      <c r="I21" s="255">
        <f t="shared" si="8"/>
        <v>0</v>
      </c>
      <c r="J21" s="255">
        <f t="shared" si="8"/>
        <v>0</v>
      </c>
      <c r="K21" s="255">
        <f t="shared" si="8"/>
        <v>0</v>
      </c>
      <c r="L21" s="255">
        <f t="shared" si="8"/>
        <v>0</v>
      </c>
      <c r="M21" s="255">
        <f t="shared" si="8"/>
        <v>4</v>
      </c>
      <c r="N21" s="5"/>
    </row>
    <row r="22" spans="1:14" ht="29.25" customHeight="1" thickBot="1" x14ac:dyDescent="0.35">
      <c r="A22" s="261"/>
      <c r="B22" s="695" t="str">
        <f>IF(B3="","",B3)</f>
        <v>SCHOOL RESULT  SESSION   -  2025-26</v>
      </c>
      <c r="C22" s="696"/>
      <c r="D22" s="696"/>
      <c r="E22" s="696"/>
      <c r="F22" s="696"/>
      <c r="G22" s="697"/>
      <c r="H22" s="698">
        <f>IF(M21=0,"",M20/M21)</f>
        <v>1</v>
      </c>
      <c r="I22" s="696"/>
      <c r="J22" s="696"/>
      <c r="K22" s="696"/>
      <c r="L22" s="696"/>
      <c r="M22" s="697"/>
      <c r="N22" s="5"/>
    </row>
    <row r="23" spans="1:14" ht="16.5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</sheetData>
  <sheetProtection algorithmName="SHA-512" hashValue="walkmCvz2oc1bqPsAtY2Ygo4LBIrXL/DM75Bk60PhbFR+pi5/AwKjiP4CRz3GeDql/Sv8oGiNgDBuADVsENt5A==" saltValue="6z23QQxIUtKFSzgECWxejw==" spinCount="100000" sheet="1" objects="1" scenarios="1" selectLockedCells="1"/>
  <mergeCells count="10">
    <mergeCell ref="B22:G22"/>
    <mergeCell ref="H22:M22"/>
    <mergeCell ref="A16:A19"/>
    <mergeCell ref="B1:M1"/>
    <mergeCell ref="C4:G4"/>
    <mergeCell ref="H4:L4"/>
    <mergeCell ref="A6:A13"/>
    <mergeCell ref="H3:J3"/>
    <mergeCell ref="B3:G3"/>
    <mergeCell ref="B2:M2"/>
  </mergeCells>
  <pageMargins left="0.70866141732283472" right="0.17" top="0.44" bottom="0.35433070866141736" header="0.31496062992125984" footer="0.31496062992125984"/>
  <pageSetup paperSize="9" scale="110" orientation="landscape" r:id="rId1"/>
  <ignoredErrors>
    <ignoredError sqref="G19 G6 G7 G13 G8 G9 L9:M9 G10 L10:M10 G11 L11:M11 G12 L12:M12 L13:M13 L6:M6 L7:M7 L8:M8 G16 G17 G18 L16:M16 L17:M17 L18:M18 L19:M19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C000"/>
    <pageSetUpPr fitToPage="1"/>
  </sheetPr>
  <dimension ref="A1:AL115"/>
  <sheetViews>
    <sheetView zoomScale="115" zoomScaleNormal="115" workbookViewId="0">
      <selection activeCell="G55" sqref="G55"/>
    </sheetView>
  </sheetViews>
  <sheetFormatPr defaultColWidth="0" defaultRowHeight="13.8" zeroHeight="1" x14ac:dyDescent="0.25"/>
  <cols>
    <col min="1" max="1" width="4.33203125" style="179" customWidth="1"/>
    <col min="2" max="2" width="6" style="179" customWidth="1"/>
    <col min="3" max="3" width="6" style="179" hidden="1" customWidth="1"/>
    <col min="4" max="4" width="7.33203125" style="179" customWidth="1"/>
    <col min="5" max="5" width="9.109375" style="179" customWidth="1"/>
    <col min="6" max="6" width="7.5546875" style="179" customWidth="1"/>
    <col min="7" max="7" width="39.6640625" style="179" customWidth="1"/>
    <col min="8" max="8" width="36" style="179" customWidth="1"/>
    <col min="9" max="9" width="34" style="179" hidden="1" customWidth="1"/>
    <col min="10" max="10" width="19.109375" style="179" hidden="1" customWidth="1"/>
    <col min="11" max="11" width="7.88671875" style="179" customWidth="1"/>
    <col min="12" max="12" width="10.5546875" style="179" bestFit="1" customWidth="1"/>
    <col min="13" max="13" width="28" style="179" hidden="1" customWidth="1"/>
    <col min="14" max="19" width="8.88671875" style="179" customWidth="1"/>
    <col min="20" max="21" width="11.33203125" style="179" customWidth="1"/>
    <col min="22" max="23" width="8.88671875" style="181" customWidth="1"/>
    <col min="24" max="25" width="9.44140625" style="179" customWidth="1"/>
    <col min="26" max="27" width="9.109375" style="179" bestFit="1" customWidth="1"/>
    <col min="28" max="28" width="13.88671875" style="179" bestFit="1" customWidth="1"/>
    <col min="29" max="29" width="7.5546875" style="182" customWidth="1"/>
    <col min="30" max="30" width="10.5546875" style="179" bestFit="1" customWidth="1"/>
    <col min="31" max="31" width="10.5546875" style="183" bestFit="1" customWidth="1"/>
    <col min="32" max="32" width="13.88671875" style="183" customWidth="1"/>
    <col min="33" max="33" width="10.33203125" style="183" hidden="1" customWidth="1"/>
    <col min="34" max="34" width="9.88671875" style="183" hidden="1" customWidth="1"/>
    <col min="35" max="35" width="8.6640625" style="183" hidden="1" customWidth="1"/>
    <col min="36" max="36" width="7.109375" style="183" hidden="1" customWidth="1"/>
    <col min="37" max="37" width="3.5546875" style="179" customWidth="1"/>
    <col min="38" max="38" width="0" style="16" hidden="1" customWidth="1"/>
    <col min="39" max="16384" width="9.109375" style="16" hidden="1"/>
  </cols>
  <sheetData>
    <row r="1" spans="1:37" ht="18" customHeight="1" x14ac:dyDescent="0.25">
      <c r="A1" s="105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68"/>
      <c r="W1" s="168"/>
      <c r="X1" s="36"/>
      <c r="Y1" s="36"/>
      <c r="Z1" s="36"/>
      <c r="AA1" s="36"/>
      <c r="AB1" s="36"/>
      <c r="AC1" s="165"/>
      <c r="AD1" s="36"/>
      <c r="AE1" s="163"/>
      <c r="AF1" s="163"/>
      <c r="AG1" s="163"/>
      <c r="AH1" s="163"/>
      <c r="AI1" s="163"/>
      <c r="AJ1" s="163"/>
      <c r="AK1" s="36"/>
    </row>
    <row r="2" spans="1:37" ht="17.399999999999999" x14ac:dyDescent="0.25">
      <c r="A2" s="36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717" t="str">
        <f>IF('GREEN SHEET'!L2="","",'GREEN SHEET'!L2)</f>
        <v>xxxxxxxxxxxxxxxx</v>
      </c>
      <c r="O2" s="717"/>
      <c r="P2" s="718" t="str">
        <f>IF('GREEN SHEET'!AD2="","",'GREEN SHEET'!AD2)</f>
        <v>xxxxxxxxxxxxxxxx</v>
      </c>
      <c r="Q2" s="718"/>
      <c r="R2" s="717" t="e">
        <f>IF('GREEN SHEET'!#REF!="","",'GREEN SHEET'!#REF!)</f>
        <v>#REF!</v>
      </c>
      <c r="S2" s="717"/>
      <c r="T2" s="718" t="str">
        <f>IF('GREEN SHEET'!AV2="","",'GREEN SHEET'!AV2)</f>
        <v>xxxxxxxxxxxxxxxx</v>
      </c>
      <c r="U2" s="718"/>
      <c r="V2" s="712" t="e">
        <f>IF('GREEN SHEET'!#REF!="","",'GREEN SHEET'!#REF!)</f>
        <v>#REF!</v>
      </c>
      <c r="W2" s="713"/>
      <c r="X2" s="718" t="e">
        <f>IF('GREEN SHEET'!#REF!="","",'GREEN SHEET'!#REF!)</f>
        <v>#REF!</v>
      </c>
      <c r="Y2" s="718"/>
      <c r="Z2" s="714" t="s">
        <v>141</v>
      </c>
      <c r="AA2" s="715"/>
      <c r="AB2" s="715"/>
      <c r="AC2" s="715"/>
      <c r="AD2" s="715"/>
      <c r="AE2" s="715"/>
      <c r="AF2" s="715"/>
      <c r="AG2" s="715"/>
      <c r="AH2" s="715"/>
      <c r="AI2" s="715"/>
      <c r="AJ2" s="716"/>
      <c r="AK2" s="36"/>
    </row>
    <row r="3" spans="1:37" ht="17.399999999999999" x14ac:dyDescent="0.3">
      <c r="A3" s="36"/>
      <c r="B3" s="418" t="str">
        <f>IF(DASHBOARD!B4="","",DASHBOARD!B4)&amp;"                CLASS :- "&amp;DASHBOARD!B8&amp; DASHBOARD!C8</f>
        <v>SESSION   -  2025-26                CLASS :- 1A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717" t="str">
        <f>IF('GREEN SHEET'!L3="","",'GREEN SHEET'!L3)</f>
        <v>ENGLISH</v>
      </c>
      <c r="O3" s="717"/>
      <c r="P3" s="718" t="str">
        <f>IF('GREEN SHEET'!AD3="","",'GREEN SHEET'!AD3)</f>
        <v>HINDI</v>
      </c>
      <c r="Q3" s="718"/>
      <c r="R3" s="717" t="e">
        <f>IF('GREEN SHEET'!#REF!="","",'GREEN SHEET'!#REF!)</f>
        <v>#REF!</v>
      </c>
      <c r="S3" s="717"/>
      <c r="T3" s="718" t="str">
        <f>IF('GREEN SHEET'!AV3="","",'GREEN SHEET'!AV3)</f>
        <v>MATHEMATICS</v>
      </c>
      <c r="U3" s="718"/>
      <c r="V3" s="712" t="e">
        <f>IF('GREEN SHEET'!#REF!="","",'GREEN SHEET'!#REF!)</f>
        <v>#REF!</v>
      </c>
      <c r="W3" s="713"/>
      <c r="X3" s="718" t="e">
        <f>IF('GREEN SHEET'!#REF!="","",'GREEN SHEET'!#REF!)</f>
        <v>#REF!</v>
      </c>
      <c r="Y3" s="718"/>
      <c r="Z3" s="714"/>
      <c r="AA3" s="715"/>
      <c r="AB3" s="715"/>
      <c r="AC3" s="715"/>
      <c r="AD3" s="715"/>
      <c r="AE3" s="715"/>
      <c r="AF3" s="715"/>
      <c r="AG3" s="715"/>
      <c r="AH3" s="715"/>
      <c r="AI3" s="715"/>
      <c r="AJ3" s="716"/>
      <c r="AK3" s="36"/>
    </row>
    <row r="4" spans="1:37" ht="36.75" customHeight="1" x14ac:dyDescent="0.25">
      <c r="A4" s="36"/>
      <c r="B4" s="617" t="s">
        <v>200</v>
      </c>
      <c r="C4" s="617"/>
      <c r="D4" s="617"/>
      <c r="E4" s="617"/>
      <c r="F4" s="617"/>
      <c r="G4" s="617"/>
      <c r="H4" s="617"/>
      <c r="I4" s="617"/>
      <c r="J4" s="617"/>
      <c r="K4" s="617"/>
      <c r="L4" s="617"/>
      <c r="M4" s="720"/>
      <c r="N4" s="713" t="s">
        <v>142</v>
      </c>
      <c r="O4" s="717"/>
      <c r="P4" s="718" t="s">
        <v>142</v>
      </c>
      <c r="Q4" s="718"/>
      <c r="R4" s="717" t="s">
        <v>142</v>
      </c>
      <c r="S4" s="717"/>
      <c r="T4" s="718" t="s">
        <v>142</v>
      </c>
      <c r="U4" s="718"/>
      <c r="V4" s="717" t="s">
        <v>142</v>
      </c>
      <c r="W4" s="717"/>
      <c r="X4" s="718" t="s">
        <v>142</v>
      </c>
      <c r="Y4" s="718"/>
      <c r="Z4" s="622" t="s">
        <v>143</v>
      </c>
      <c r="AA4" s="622" t="s">
        <v>144</v>
      </c>
      <c r="AB4" s="622" t="s">
        <v>145</v>
      </c>
      <c r="AC4" s="602" t="s">
        <v>181</v>
      </c>
      <c r="AD4" s="622" t="s">
        <v>146</v>
      </c>
      <c r="AE4" s="622" t="s">
        <v>147</v>
      </c>
      <c r="AF4" s="604" t="s">
        <v>193</v>
      </c>
      <c r="AG4" s="721" t="s">
        <v>194</v>
      </c>
      <c r="AH4" s="721" t="s">
        <v>197</v>
      </c>
      <c r="AI4" s="721" t="s">
        <v>198</v>
      </c>
      <c r="AJ4" s="721" t="s">
        <v>199</v>
      </c>
      <c r="AK4" s="36"/>
    </row>
    <row r="5" spans="1:37" ht="47.25" customHeight="1" x14ac:dyDescent="0.25">
      <c r="A5" s="36"/>
      <c r="B5" s="601" t="s">
        <v>174</v>
      </c>
      <c r="C5" s="601"/>
      <c r="D5" s="601"/>
      <c r="E5" s="601"/>
      <c r="F5" s="601"/>
      <c r="G5" s="601"/>
      <c r="H5" s="719"/>
      <c r="I5" s="719"/>
      <c r="J5" s="719"/>
      <c r="K5" s="719"/>
      <c r="L5" s="719"/>
      <c r="M5" s="719"/>
      <c r="N5" s="139" t="s">
        <v>97</v>
      </c>
      <c r="O5" s="139" t="s">
        <v>155</v>
      </c>
      <c r="P5" s="140" t="s">
        <v>97</v>
      </c>
      <c r="Q5" s="140" t="s">
        <v>155</v>
      </c>
      <c r="R5" s="139" t="s">
        <v>97</v>
      </c>
      <c r="S5" s="139" t="s">
        <v>155</v>
      </c>
      <c r="T5" s="140" t="s">
        <v>97</v>
      </c>
      <c r="U5" s="140" t="s">
        <v>155</v>
      </c>
      <c r="V5" s="139" t="s">
        <v>97</v>
      </c>
      <c r="W5" s="139" t="s">
        <v>155</v>
      </c>
      <c r="X5" s="140" t="s">
        <v>97</v>
      </c>
      <c r="Y5" s="140" t="s">
        <v>155</v>
      </c>
      <c r="Z5" s="622"/>
      <c r="AA5" s="622"/>
      <c r="AB5" s="622"/>
      <c r="AC5" s="603"/>
      <c r="AD5" s="622"/>
      <c r="AE5" s="622"/>
      <c r="AF5" s="605"/>
      <c r="AG5" s="722"/>
      <c r="AH5" s="722"/>
      <c r="AI5" s="722"/>
      <c r="AJ5" s="722"/>
      <c r="AK5" s="36"/>
    </row>
    <row r="6" spans="1:37" ht="16.8" hidden="1" x14ac:dyDescent="0.25">
      <c r="A6" s="36"/>
      <c r="B6" s="156" t="s">
        <v>4</v>
      </c>
      <c r="C6" s="156" t="s">
        <v>194</v>
      </c>
      <c r="D6" s="156" t="s">
        <v>194</v>
      </c>
      <c r="E6" s="156" t="s">
        <v>5</v>
      </c>
      <c r="F6" s="156" t="s">
        <v>6</v>
      </c>
      <c r="G6" s="156" t="s">
        <v>7</v>
      </c>
      <c r="H6" s="151" t="s">
        <v>8</v>
      </c>
      <c r="I6" s="151" t="s">
        <v>9</v>
      </c>
      <c r="J6" s="151" t="s">
        <v>10</v>
      </c>
      <c r="K6" s="151" t="s">
        <v>11</v>
      </c>
      <c r="L6" s="151" t="s">
        <v>12</v>
      </c>
      <c r="M6" s="151" t="s">
        <v>13</v>
      </c>
      <c r="N6" s="144">
        <f>IF('GREEN SHEET'!AB6="","",'GREEN SHEET'!AB6)</f>
        <v>200</v>
      </c>
      <c r="O6" s="144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54">
        <f>IF('GREEN SHEET'!AT6="","",'GREEN SHEET'!AT6)</f>
        <v>200</v>
      </c>
      <c r="Q6" s="153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44" t="e">
        <f>IF('GREEN SHEET'!#REF!="","",'GREEN SHEET'!#REF!)</f>
        <v>#REF!</v>
      </c>
      <c r="S6" s="144" t="e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#REF!</v>
      </c>
      <c r="T6" s="154">
        <f>IF('GREEN SHEET'!BL6="","",'GREEN SHEET'!BL6)</f>
        <v>200</v>
      </c>
      <c r="U6" s="154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45" t="e">
        <f>IF('GREEN SHEET'!#REF!="","",'GREEN SHEET'!#REF!)</f>
        <v>#REF!</v>
      </c>
      <c r="W6" s="145" t="e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#REF!</v>
      </c>
      <c r="X6" s="154" t="e">
        <f>IF('GREEN SHEET'!#REF!="","",'GREEN SHEET'!#REF!)</f>
        <v>#REF!</v>
      </c>
      <c r="Y6" s="154" t="e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#REF!</v>
      </c>
      <c r="Z6" s="146">
        <f>IF('GREEN SHEET'!BN6="","",'GREEN SHEET'!BN6)</f>
        <v>300</v>
      </c>
      <c r="AA6" s="146">
        <f>IF('GREEN SHEET'!BO6="","",'GREEN SHEET'!BO6)</f>
        <v>300</v>
      </c>
      <c r="AB6" s="146">
        <f>IF(OR(Z6,AA6)="","",SUM(Z6:AA6))</f>
        <v>600</v>
      </c>
      <c r="AC6" s="166">
        <f>IF('GREEN SHEET'!BU6="","",'GREEN SHEET'!BU6)</f>
        <v>100</v>
      </c>
      <c r="AD6" s="146" t="str">
        <f>IF('GREEN SHEET'!BV6="","",'GREEN SHEET'!BV6)</f>
        <v>A1</v>
      </c>
      <c r="AE6" s="146" t="str">
        <f>IF('GREEN SHEET'!BW6="","",'GREEN SHEET'!BW6)</f>
        <v/>
      </c>
      <c r="AF6" s="606"/>
      <c r="AG6" s="173"/>
      <c r="AH6" s="173"/>
      <c r="AI6" s="173">
        <v>50</v>
      </c>
      <c r="AJ6" s="173">
        <v>1</v>
      </c>
      <c r="AK6" s="36"/>
    </row>
    <row r="7" spans="1:37" ht="16.8" hidden="1" x14ac:dyDescent="0.25">
      <c r="A7" s="36"/>
      <c r="B7" s="176">
        <v>1</v>
      </c>
      <c r="C7" s="172">
        <f>IF(AH7="","",ROUND(AH7,0))</f>
        <v>1</v>
      </c>
      <c r="D7" s="172">
        <f t="shared" ref="D7:D49" si="6">IF(AE7="","",ROUND(AE7,0))</f>
        <v>1</v>
      </c>
      <c r="E7" s="176">
        <f>IF(DATA!C5="","",DATA!C5)</f>
        <v>101</v>
      </c>
      <c r="F7" s="176">
        <f>IF(DATA!D5="","",DATA!D5)</f>
        <v>1279</v>
      </c>
      <c r="G7" s="150" t="str">
        <f>IF(DATA!E5="","",DATA!E5)</f>
        <v>ANANT KUMAR REGAR</v>
      </c>
      <c r="H7" s="150" t="str">
        <f>IF(DATA!F5="","",DATA!F5)</f>
        <v>DALU LAL REGAR</v>
      </c>
      <c r="I7" s="150" t="str">
        <f>IF(DATA!G5="","",DATA!G5)</f>
        <v>MUNA BAI</v>
      </c>
      <c r="J7" s="157">
        <f>IF(DATA!H5="","",DATA!H5)</f>
        <v>40720</v>
      </c>
      <c r="K7" s="176" t="str">
        <f>IF(DATA!I5="","",DATA!I5)</f>
        <v>BOY</v>
      </c>
      <c r="L7" s="176" t="str">
        <f>IF(DATA!J5="","",DATA!J5)</f>
        <v>SC</v>
      </c>
      <c r="M7" s="150" t="str">
        <f>IF(DATA!K5="","",DATA!K5)</f>
        <v/>
      </c>
      <c r="N7" s="144">
        <f>IF('GREEN SHEET'!AB7="","",'GREEN SHEET'!AB7)</f>
        <v>123</v>
      </c>
      <c r="O7" s="144" t="str">
        <f t="shared" si="0"/>
        <v>B2</v>
      </c>
      <c r="P7" s="154">
        <f>IF('GREEN SHEET'!AT7="","",'GREEN SHEET'!AT7)</f>
        <v>164</v>
      </c>
      <c r="Q7" s="153" t="str">
        <f t="shared" si="1"/>
        <v>A2</v>
      </c>
      <c r="R7" s="144" t="e">
        <f>IF('GREEN SHEET'!#REF!="","",'GREEN SHEET'!#REF!)</f>
        <v>#REF!</v>
      </c>
      <c r="S7" s="144" t="e">
        <f t="shared" si="2"/>
        <v>#REF!</v>
      </c>
      <c r="T7" s="154">
        <f>IF('GREEN SHEET'!BL7="","",'GREEN SHEET'!BL7)</f>
        <v>131</v>
      </c>
      <c r="U7" s="154" t="str">
        <f t="shared" si="3"/>
        <v>B2</v>
      </c>
      <c r="V7" s="145" t="e">
        <f>IF('GREEN SHEET'!#REF!="","",'GREEN SHEET'!#REF!)</f>
        <v>#REF!</v>
      </c>
      <c r="W7" s="145" t="e">
        <f t="shared" si="4"/>
        <v>#REF!</v>
      </c>
      <c r="X7" s="154" t="e">
        <f>IF('GREEN SHEET'!#REF!="","",'GREEN SHEET'!#REF!)</f>
        <v>#REF!</v>
      </c>
      <c r="Y7" s="154" t="e">
        <f t="shared" si="5"/>
        <v>#REF!</v>
      </c>
      <c r="Z7" s="146">
        <f>IF('GREEN SHEET'!BN7="","0",'GREEN SHEET'!BN7)</f>
        <v>223</v>
      </c>
      <c r="AA7" s="146">
        <f>IF('GREEN SHEET'!BO7="","0",'GREEN SHEET'!BO7)</f>
        <v>195</v>
      </c>
      <c r="AB7" s="146">
        <f>ROUNDUP(IF('GREEN SHEET'!BT7="","0",'GREEN SHEET'!BT7),0)</f>
        <v>418</v>
      </c>
      <c r="AC7" s="166">
        <f>IF('GREEN SHEET'!BU7="","",'GREEN SHEET'!BU7)</f>
        <v>69.67</v>
      </c>
      <c r="AD7" s="146" t="str">
        <f>IF('GREEN SHEET'!BV7="","",'GREEN SHEET'!BV7)</f>
        <v>B2</v>
      </c>
      <c r="AE7" s="146">
        <f>IF('GREEN SHEET'!BW7="","",'GREEN SHEET'!BW7)</f>
        <v>1.0000000000000007</v>
      </c>
      <c r="AF7" s="146" t="str">
        <f>IF('GREEN SHEET'!BX7="","",'GREEN SHEET'!BX7)</f>
        <v>II</v>
      </c>
      <c r="AG7" s="177">
        <f>IF(AB7="","",RANK(AB7,AB$7:$AB$51,0))</f>
        <v>1</v>
      </c>
      <c r="AH7" s="177">
        <f>IF(AG7="","",SMALL($AG$7:$AG$53,B7))</f>
        <v>1</v>
      </c>
      <c r="AI7" s="177" t="str">
        <f>IF(ISNUMBER(SEARCH($G$55,$AD$7:$AD$53)),AH7,"")</f>
        <v/>
      </c>
      <c r="AJ7" s="177" t="str">
        <f>IFERROR(SMALL($AI$7:$AI$53,AH7),"")</f>
        <v/>
      </c>
      <c r="AK7" s="36"/>
    </row>
    <row r="8" spans="1:37" ht="16.8" hidden="1" x14ac:dyDescent="0.25">
      <c r="A8" s="36"/>
      <c r="B8" s="176">
        <v>2</v>
      </c>
      <c r="C8" s="172">
        <f t="shared" ref="C8:C53" si="7">IF(AH8="","",ROUND(AH8,0))</f>
        <v>2</v>
      </c>
      <c r="D8" s="172" t="str">
        <f t="shared" si="6"/>
        <v/>
      </c>
      <c r="E8" s="176">
        <f>IF(DATA!C6="","",DATA!C6)</f>
        <v>102</v>
      </c>
      <c r="F8" s="176">
        <f>IF(DATA!D6="","",DATA!D6)</f>
        <v>1290</v>
      </c>
      <c r="G8" s="150" t="str">
        <f>IF(DATA!E6="","",DATA!E6)</f>
        <v>ANAS HUSSAIN MANSURI</v>
      </c>
      <c r="H8" s="150" t="str">
        <f>IF(DATA!F6="","",DATA!F6)</f>
        <v>FIROZ MOHAMMAD MANSURI</v>
      </c>
      <c r="I8" s="150" t="str">
        <f>IF(DATA!G6="","",DATA!G6)</f>
        <v>SHAMIM BEGAM</v>
      </c>
      <c r="J8" s="157">
        <f>IF(DATA!H6="","",DATA!H6)</f>
        <v>41157</v>
      </c>
      <c r="K8" s="176" t="str">
        <f>IF(DATA!I6="","",DATA!I6)</f>
        <v>BOY</v>
      </c>
      <c r="L8" s="176" t="str">
        <f>IF(DATA!J6="","",DATA!J6)</f>
        <v>OBC</v>
      </c>
      <c r="M8" s="150" t="str">
        <f>IF(DATA!K6="","",DATA!K6)</f>
        <v/>
      </c>
      <c r="N8" s="144">
        <f>IF('GREEN SHEET'!AB8="","",'GREEN SHEET'!AB8)</f>
        <v>75</v>
      </c>
      <c r="O8" s="144" t="str">
        <f t="shared" si="0"/>
        <v>D</v>
      </c>
      <c r="P8" s="154">
        <f>IF('GREEN SHEET'!AT8="","",'GREEN SHEET'!AT8)</f>
        <v>143</v>
      </c>
      <c r="Q8" s="153" t="str">
        <f t="shared" si="1"/>
        <v>B1</v>
      </c>
      <c r="R8" s="144" t="e">
        <f>IF('GREEN SHEET'!#REF!="","",'GREEN SHEET'!#REF!)</f>
        <v>#REF!</v>
      </c>
      <c r="S8" s="144" t="e">
        <f t="shared" si="2"/>
        <v>#REF!</v>
      </c>
      <c r="T8" s="154">
        <f>IF('GREEN SHEET'!BL8="","",'GREEN SHEET'!BL8)</f>
        <v>106</v>
      </c>
      <c r="U8" s="154" t="str">
        <f t="shared" si="3"/>
        <v>C1</v>
      </c>
      <c r="V8" s="145" t="e">
        <f>IF('GREEN SHEET'!#REF!="","",'GREEN SHEET'!#REF!)</f>
        <v>#REF!</v>
      </c>
      <c r="W8" s="145" t="e">
        <f t="shared" si="4"/>
        <v>#REF!</v>
      </c>
      <c r="X8" s="154" t="e">
        <f>IF('GREEN SHEET'!#REF!="","",'GREEN SHEET'!#REF!)</f>
        <v>#REF!</v>
      </c>
      <c r="Y8" s="154" t="e">
        <f t="shared" si="5"/>
        <v>#REF!</v>
      </c>
      <c r="Z8" s="146">
        <f>IF('GREEN SHEET'!BN8="","0",'GREEN SHEET'!BN8)</f>
        <v>193</v>
      </c>
      <c r="AA8" s="146">
        <f>IF('GREEN SHEET'!BO8="","0",'GREEN SHEET'!BO8)</f>
        <v>131</v>
      </c>
      <c r="AB8" s="146">
        <f>ROUNDUP(IF('GREEN SHEET'!BT8="","0",'GREEN SHEET'!BT8),0)</f>
        <v>324</v>
      </c>
      <c r="AC8" s="166" t="str">
        <f>IF('GREEN SHEET'!BU8="","",'GREEN SHEET'!BU8)</f>
        <v/>
      </c>
      <c r="AD8" s="146" t="str">
        <f>IF('GREEN SHEET'!BV8="","",'GREEN SHEET'!BV8)</f>
        <v/>
      </c>
      <c r="AE8" s="146" t="str">
        <f>IF('GREEN SHEET'!BW8="","",'GREEN SHEET'!BW8)</f>
        <v/>
      </c>
      <c r="AF8" s="146" t="str">
        <f>IF('GREEN SHEET'!BX8="","",'GREEN SHEET'!BX8)</f>
        <v/>
      </c>
      <c r="AG8" s="177">
        <f>IF(AB8="","",RANK(AB8,AB$7:$AB$51,0))</f>
        <v>4</v>
      </c>
      <c r="AH8" s="177">
        <f t="shared" ref="AH8:AH53" si="8">IF(AG8="","",SMALL($AG$7:$AG$53,B8))</f>
        <v>2</v>
      </c>
      <c r="AI8" s="177" t="str">
        <f t="shared" ref="AI8:AI52" si="9">IF(ISNUMBER(SEARCH($G$55,$AD$7:$AD$53)),AH8,"")</f>
        <v/>
      </c>
      <c r="AJ8" s="177" t="str">
        <f t="shared" ref="AJ8:AJ52" si="10">IFERROR(SMALL($AI$7:$AI$53,AH8),"")</f>
        <v/>
      </c>
      <c r="AK8" s="36"/>
    </row>
    <row r="9" spans="1:37" ht="16.8" hidden="1" x14ac:dyDescent="0.25">
      <c r="A9" s="36"/>
      <c r="B9" s="176">
        <v>3</v>
      </c>
      <c r="C9" s="172">
        <f t="shared" si="7"/>
        <v>3</v>
      </c>
      <c r="D9" s="172">
        <f t="shared" si="6"/>
        <v>2</v>
      </c>
      <c r="E9" s="176">
        <f>IF(DATA!C7="","",DATA!C7)</f>
        <v>103</v>
      </c>
      <c r="F9" s="176">
        <f>IF(DATA!D7="","",DATA!D7)</f>
        <v>1251</v>
      </c>
      <c r="G9" s="150" t="str">
        <f>IF(DATA!E7="","",DATA!E7)</f>
        <v>ASHISH BALAI</v>
      </c>
      <c r="H9" s="150" t="str">
        <f>IF(DATA!F7="","",DATA!F7)</f>
        <v>DHARMI LAL BUNKAR</v>
      </c>
      <c r="I9" s="150" t="str">
        <f>IF(DATA!G7="","",DATA!G7)</f>
        <v>NIRMLA BUNKAR</v>
      </c>
      <c r="J9" s="157">
        <f>IF(DATA!H7="","",DATA!H7)</f>
        <v>41000</v>
      </c>
      <c r="K9" s="176" t="str">
        <f>IF(DATA!I7="","",DATA!I7)</f>
        <v>BOY</v>
      </c>
      <c r="L9" s="176" t="str">
        <f>IF(DATA!J7="","",DATA!J7)</f>
        <v>SC</v>
      </c>
      <c r="M9" s="150" t="str">
        <f>IF(DATA!K7="","",DATA!K7)</f>
        <v/>
      </c>
      <c r="N9" s="144">
        <f>IF('GREEN SHEET'!AB9="","",'GREEN SHEET'!AB9)</f>
        <v>153</v>
      </c>
      <c r="O9" s="144" t="str">
        <f t="shared" si="0"/>
        <v>B1</v>
      </c>
      <c r="P9" s="154">
        <f>IF('GREEN SHEET'!AT9="","",'GREEN SHEET'!AT9)</f>
        <v>121</v>
      </c>
      <c r="Q9" s="153" t="str">
        <f t="shared" si="1"/>
        <v>C1</v>
      </c>
      <c r="R9" s="144" t="e">
        <f>IF('GREEN SHEET'!#REF!="","",'GREEN SHEET'!#REF!)</f>
        <v>#REF!</v>
      </c>
      <c r="S9" s="144" t="e">
        <f t="shared" si="2"/>
        <v>#REF!</v>
      </c>
      <c r="T9" s="154">
        <f>IF('GREEN SHEET'!BL9="","",'GREEN SHEET'!BL9)</f>
        <v>111</v>
      </c>
      <c r="U9" s="154" t="str">
        <f t="shared" si="3"/>
        <v>C1</v>
      </c>
      <c r="V9" s="145" t="e">
        <f>IF('GREEN SHEET'!#REF!="","",'GREEN SHEET'!#REF!)</f>
        <v>#REF!</v>
      </c>
      <c r="W9" s="145" t="e">
        <f t="shared" si="4"/>
        <v>#REF!</v>
      </c>
      <c r="X9" s="154" t="e">
        <f>IF('GREEN SHEET'!#REF!="","",'GREEN SHEET'!#REF!)</f>
        <v>#REF!</v>
      </c>
      <c r="Y9" s="154" t="e">
        <f t="shared" si="5"/>
        <v>#REF!</v>
      </c>
      <c r="Z9" s="146">
        <f>IF('GREEN SHEET'!BN9="","0",'GREEN SHEET'!BN9)</f>
        <v>227</v>
      </c>
      <c r="AA9" s="146">
        <f>IF('GREEN SHEET'!BO9="","0",'GREEN SHEET'!BO9)</f>
        <v>158</v>
      </c>
      <c r="AB9" s="146">
        <f>ROUNDUP(IF('GREEN SHEET'!BT9="","0",'GREEN SHEET'!BT9),0)</f>
        <v>385</v>
      </c>
      <c r="AC9" s="166">
        <f>IF('GREEN SHEET'!BU9="","",'GREEN SHEET'!BU9)</f>
        <v>64.17</v>
      </c>
      <c r="AD9" s="146" t="str">
        <f>IF('GREEN SHEET'!BV9="","",'GREEN SHEET'!BV9)</f>
        <v>B2</v>
      </c>
      <c r="AE9" s="146">
        <f>IF('GREEN SHEET'!BW9="","",'GREEN SHEET'!BW9)</f>
        <v>1.9999999999999964</v>
      </c>
      <c r="AF9" s="146" t="str">
        <f>IF('GREEN SHEET'!BX9="","",'GREEN SHEET'!BX9)</f>
        <v>II</v>
      </c>
      <c r="AG9" s="177">
        <f>IF(AB9="","",RANK(AB9,AB$7:$AB$51,0))</f>
        <v>2</v>
      </c>
      <c r="AH9" s="177">
        <f t="shared" si="8"/>
        <v>3</v>
      </c>
      <c r="AI9" s="177" t="str">
        <f t="shared" si="9"/>
        <v/>
      </c>
      <c r="AJ9" s="177" t="str">
        <f t="shared" si="10"/>
        <v/>
      </c>
      <c r="AK9" s="36"/>
    </row>
    <row r="10" spans="1:37" ht="16.8" hidden="1" x14ac:dyDescent="0.25">
      <c r="A10" s="36"/>
      <c r="B10" s="176">
        <v>4</v>
      </c>
      <c r="C10" s="172">
        <f t="shared" si="7"/>
        <v>4</v>
      </c>
      <c r="D10" s="172">
        <f t="shared" si="6"/>
        <v>3</v>
      </c>
      <c r="E10" s="176">
        <f>IF(DATA!C8="","",DATA!C8)</f>
        <v>104</v>
      </c>
      <c r="F10" s="176">
        <f>IF(DATA!D8="","",DATA!D8)</f>
        <v>1212</v>
      </c>
      <c r="G10" s="150" t="str">
        <f>IF(DATA!E8="","",DATA!E8)</f>
        <v>ASHISH BALAI</v>
      </c>
      <c r="H10" s="150" t="str">
        <f>IF(DATA!F8="","",DATA!F8)</f>
        <v>DHARMI LAL BUNKAR</v>
      </c>
      <c r="I10" s="150" t="str">
        <f>IF(DATA!G8="","",DATA!G8)</f>
        <v>NIRMLA BUNKAR</v>
      </c>
      <c r="J10" s="157">
        <f>IF(DATA!H8="","",DATA!H8)</f>
        <v>41000</v>
      </c>
      <c r="K10" s="176" t="str">
        <f>IF(DATA!I8="","",DATA!I8)</f>
        <v>BOY</v>
      </c>
      <c r="L10" s="176" t="str">
        <f>IF(DATA!J8="","",DATA!J8)</f>
        <v>SC</v>
      </c>
      <c r="M10" s="150" t="str">
        <f>IF(DATA!K8="","",DATA!K8)</f>
        <v/>
      </c>
      <c r="N10" s="144">
        <f>IF('GREEN SHEET'!AB10="","",'GREEN SHEET'!AB10)</f>
        <v>126</v>
      </c>
      <c r="O10" s="144" t="str">
        <f t="shared" si="0"/>
        <v>B2</v>
      </c>
      <c r="P10" s="154">
        <f>IF('GREEN SHEET'!AT10="","",'GREEN SHEET'!AT10)</f>
        <v>127</v>
      </c>
      <c r="Q10" s="153" t="str">
        <f t="shared" si="1"/>
        <v>B2</v>
      </c>
      <c r="R10" s="144" t="e">
        <f>IF('GREEN SHEET'!#REF!="","",'GREEN SHEET'!#REF!)</f>
        <v>#REF!</v>
      </c>
      <c r="S10" s="144" t="e">
        <f t="shared" si="2"/>
        <v>#REF!</v>
      </c>
      <c r="T10" s="154">
        <f>IF('GREEN SHEET'!BL10="","",'GREEN SHEET'!BL10)</f>
        <v>128</v>
      </c>
      <c r="U10" s="154" t="str">
        <f t="shared" si="3"/>
        <v>B2</v>
      </c>
      <c r="V10" s="145" t="e">
        <f>IF('GREEN SHEET'!#REF!="","",'GREEN SHEET'!#REF!)</f>
        <v>#REF!</v>
      </c>
      <c r="W10" s="145" t="e">
        <f t="shared" si="4"/>
        <v>#REF!</v>
      </c>
      <c r="X10" s="154" t="e">
        <f>IF('GREEN SHEET'!#REF!="","",'GREEN SHEET'!#REF!)</f>
        <v>#REF!</v>
      </c>
      <c r="Y10" s="154" t="e">
        <f t="shared" si="5"/>
        <v>#REF!</v>
      </c>
      <c r="Z10" s="146">
        <f>IF('GREEN SHEET'!BN10="","0",'GREEN SHEET'!BN10)</f>
        <v>144</v>
      </c>
      <c r="AA10" s="146">
        <f>IF('GREEN SHEET'!BO10="","0",'GREEN SHEET'!BO10)</f>
        <v>237</v>
      </c>
      <c r="AB10" s="146">
        <f>ROUNDUP(IF('GREEN SHEET'!BT10="","0",'GREEN SHEET'!BT10),0)</f>
        <v>381</v>
      </c>
      <c r="AC10" s="166">
        <f>IF('GREEN SHEET'!BU10="","",'GREEN SHEET'!BU10)</f>
        <v>63.5</v>
      </c>
      <c r="AD10" s="146" t="str">
        <f>IF('GREEN SHEET'!BV10="","",'GREEN SHEET'!BV10)</f>
        <v>B2</v>
      </c>
      <c r="AE10" s="146">
        <f>IF('GREEN SHEET'!BW10="","",'GREEN SHEET'!BW10)</f>
        <v>2.9999999999999964</v>
      </c>
      <c r="AF10" s="146" t="str">
        <f>IF('GREEN SHEET'!BX10="","",'GREEN SHEET'!BX10)</f>
        <v>II</v>
      </c>
      <c r="AG10" s="177">
        <f>IF(AB10="","",RANK(AB10,AB$7:$AB$51,0))</f>
        <v>3</v>
      </c>
      <c r="AH10" s="177">
        <f t="shared" si="8"/>
        <v>4</v>
      </c>
      <c r="AI10" s="177" t="str">
        <f t="shared" si="9"/>
        <v/>
      </c>
      <c r="AJ10" s="177" t="str">
        <f t="shared" si="10"/>
        <v/>
      </c>
      <c r="AK10" s="36"/>
    </row>
    <row r="11" spans="1:37" ht="16.8" hidden="1" x14ac:dyDescent="0.25">
      <c r="A11" s="36"/>
      <c r="B11" s="176">
        <v>5</v>
      </c>
      <c r="C11" s="172">
        <f t="shared" si="7"/>
        <v>5</v>
      </c>
      <c r="D11" s="172" t="str">
        <f t="shared" si="6"/>
        <v/>
      </c>
      <c r="E11" s="176" t="str">
        <f>IF(DATA!C9="","",DATA!C9)</f>
        <v/>
      </c>
      <c r="F11" s="176" t="str">
        <f>IF(DATA!D9="","",DATA!D9)</f>
        <v/>
      </c>
      <c r="G11" s="150" t="str">
        <f>IF(DATA!E9="","",DATA!E9)</f>
        <v/>
      </c>
      <c r="H11" s="150" t="str">
        <f>IF(DATA!F9="","",DATA!F9)</f>
        <v/>
      </c>
      <c r="I11" s="150" t="str">
        <f>IF(DATA!G9="","",DATA!G9)</f>
        <v/>
      </c>
      <c r="J11" s="157" t="str">
        <f>IF(DATA!H9="","",DATA!H9)</f>
        <v/>
      </c>
      <c r="K11" s="176" t="str">
        <f>IF(DATA!I9="","",DATA!I9)</f>
        <v/>
      </c>
      <c r="L11" s="176" t="str">
        <f>IF(DATA!J9="","",DATA!J9)</f>
        <v/>
      </c>
      <c r="M11" s="150" t="str">
        <f>IF(DATA!K9="","",DATA!K9)</f>
        <v/>
      </c>
      <c r="N11" s="144" t="str">
        <f>IF('GREEN SHEET'!AB11="","",'GREEN SHEET'!AB11)</f>
        <v/>
      </c>
      <c r="O11" s="144" t="str">
        <f t="shared" si="0"/>
        <v/>
      </c>
      <c r="P11" s="154" t="str">
        <f>IF('GREEN SHEET'!AT11="","",'GREEN SHEET'!AT11)</f>
        <v/>
      </c>
      <c r="Q11" s="153" t="str">
        <f t="shared" si="1"/>
        <v/>
      </c>
      <c r="R11" s="144" t="e">
        <f>IF('GREEN SHEET'!#REF!="","",'GREEN SHEET'!#REF!)</f>
        <v>#REF!</v>
      </c>
      <c r="S11" s="144" t="e">
        <f t="shared" si="2"/>
        <v>#REF!</v>
      </c>
      <c r="T11" s="154" t="str">
        <f>IF('GREEN SHEET'!BL11="","",'GREEN SHEET'!BL11)</f>
        <v/>
      </c>
      <c r="U11" s="154" t="str">
        <f t="shared" si="3"/>
        <v/>
      </c>
      <c r="V11" s="145" t="e">
        <f>IF('GREEN SHEET'!#REF!="","",'GREEN SHEET'!#REF!)</f>
        <v>#REF!</v>
      </c>
      <c r="W11" s="145" t="e">
        <f t="shared" si="4"/>
        <v>#REF!</v>
      </c>
      <c r="X11" s="154" t="e">
        <f>IF('GREEN SHEET'!#REF!="","",'GREEN SHEET'!#REF!)</f>
        <v>#REF!</v>
      </c>
      <c r="Y11" s="154" t="e">
        <f t="shared" si="5"/>
        <v>#REF!</v>
      </c>
      <c r="Z11" s="146" t="str">
        <f>IF('GREEN SHEET'!BN11="","0",'GREEN SHEET'!BN11)</f>
        <v>0</v>
      </c>
      <c r="AA11" s="146" t="str">
        <f>IF('GREEN SHEET'!BO11="","0",'GREEN SHEET'!BO11)</f>
        <v>0</v>
      </c>
      <c r="AB11" s="146">
        <f>ROUNDUP(IF('GREEN SHEET'!BT11="","0",'GREEN SHEET'!BT11),0)</f>
        <v>0</v>
      </c>
      <c r="AC11" s="166" t="str">
        <f>IF('GREEN SHEET'!BU11="","",'GREEN SHEET'!BU11)</f>
        <v/>
      </c>
      <c r="AD11" s="146" t="str">
        <f>IF('GREEN SHEET'!BV11="","",'GREEN SHEET'!BV11)</f>
        <v/>
      </c>
      <c r="AE11" s="146" t="str">
        <f>IF('GREEN SHEET'!BW11="","",'GREEN SHEET'!BW11)</f>
        <v/>
      </c>
      <c r="AF11" s="146" t="str">
        <f>IF('GREEN SHEET'!BX11="","",'GREEN SHEET'!BX11)</f>
        <v/>
      </c>
      <c r="AG11" s="177">
        <f>IF(AB11="","",RANK(AB11,AB$7:$AB$51,0))</f>
        <v>5</v>
      </c>
      <c r="AH11" s="177">
        <f t="shared" si="8"/>
        <v>5</v>
      </c>
      <c r="AI11" s="177" t="str">
        <f t="shared" si="9"/>
        <v/>
      </c>
      <c r="AJ11" s="177" t="str">
        <f t="shared" si="10"/>
        <v/>
      </c>
      <c r="AK11" s="36"/>
    </row>
    <row r="12" spans="1:37" ht="16.8" hidden="1" x14ac:dyDescent="0.25">
      <c r="A12" s="36"/>
      <c r="B12" s="176">
        <v>6</v>
      </c>
      <c r="C12" s="172">
        <f t="shared" si="7"/>
        <v>5</v>
      </c>
      <c r="D12" s="172" t="str">
        <f t="shared" si="6"/>
        <v/>
      </c>
      <c r="E12" s="176" t="str">
        <f>IF(DATA!C10="","",DATA!C10)</f>
        <v/>
      </c>
      <c r="F12" s="176" t="str">
        <f>IF(DATA!D10="","",DATA!D10)</f>
        <v/>
      </c>
      <c r="G12" s="150" t="str">
        <f>IF(DATA!E10="","",DATA!E10)</f>
        <v/>
      </c>
      <c r="H12" s="150" t="str">
        <f>IF(DATA!F10="","",DATA!F10)</f>
        <v/>
      </c>
      <c r="I12" s="150" t="str">
        <f>IF(DATA!G10="","",DATA!G10)</f>
        <v/>
      </c>
      <c r="J12" s="157" t="str">
        <f>IF(DATA!H10="","",DATA!H10)</f>
        <v/>
      </c>
      <c r="K12" s="176" t="str">
        <f>IF(DATA!I10="","",DATA!I10)</f>
        <v/>
      </c>
      <c r="L12" s="176" t="str">
        <f>IF(DATA!J10="","",DATA!J10)</f>
        <v/>
      </c>
      <c r="M12" s="150" t="str">
        <f>IF(DATA!K10="","",DATA!K10)</f>
        <v/>
      </c>
      <c r="N12" s="144" t="str">
        <f>IF('GREEN SHEET'!AB12="","",'GREEN SHEET'!AB12)</f>
        <v/>
      </c>
      <c r="O12" s="144" t="str">
        <f t="shared" si="0"/>
        <v/>
      </c>
      <c r="P12" s="154" t="str">
        <f>IF('GREEN SHEET'!AT12="","",'GREEN SHEET'!AT12)</f>
        <v/>
      </c>
      <c r="Q12" s="153" t="str">
        <f t="shared" si="1"/>
        <v/>
      </c>
      <c r="R12" s="144" t="e">
        <f>IF('GREEN SHEET'!#REF!="","",'GREEN SHEET'!#REF!)</f>
        <v>#REF!</v>
      </c>
      <c r="S12" s="144" t="e">
        <f t="shared" si="2"/>
        <v>#REF!</v>
      </c>
      <c r="T12" s="154" t="str">
        <f>IF('GREEN SHEET'!BL12="","",'GREEN SHEET'!BL12)</f>
        <v/>
      </c>
      <c r="U12" s="154" t="str">
        <f t="shared" si="3"/>
        <v/>
      </c>
      <c r="V12" s="145" t="e">
        <f>IF('GREEN SHEET'!#REF!="","",'GREEN SHEET'!#REF!)</f>
        <v>#REF!</v>
      </c>
      <c r="W12" s="145" t="e">
        <f t="shared" si="4"/>
        <v>#REF!</v>
      </c>
      <c r="X12" s="154" t="e">
        <f>IF('GREEN SHEET'!#REF!="","",'GREEN SHEET'!#REF!)</f>
        <v>#REF!</v>
      </c>
      <c r="Y12" s="154" t="e">
        <f t="shared" si="5"/>
        <v>#REF!</v>
      </c>
      <c r="Z12" s="146" t="str">
        <f>IF('GREEN SHEET'!BN12="","0",'GREEN SHEET'!BN12)</f>
        <v>0</v>
      </c>
      <c r="AA12" s="146" t="str">
        <f>IF('GREEN SHEET'!BO12="","0",'GREEN SHEET'!BO12)</f>
        <v>0</v>
      </c>
      <c r="AB12" s="146">
        <f>ROUNDUP(IF('GREEN SHEET'!BT12="","0",'GREEN SHEET'!BT12),0)</f>
        <v>0</v>
      </c>
      <c r="AC12" s="166" t="str">
        <f>IF('GREEN SHEET'!BU12="","",'GREEN SHEET'!BU12)</f>
        <v/>
      </c>
      <c r="AD12" s="146" t="str">
        <f>IF('GREEN SHEET'!BV12="","",'GREEN SHEET'!BV12)</f>
        <v/>
      </c>
      <c r="AE12" s="146" t="str">
        <f>IF('GREEN SHEET'!BW12="","",'GREEN SHEET'!BW12)</f>
        <v/>
      </c>
      <c r="AF12" s="146" t="str">
        <f>IF('GREEN SHEET'!BX12="","",'GREEN SHEET'!BX12)</f>
        <v/>
      </c>
      <c r="AG12" s="177">
        <f>IF(AB12="","",RANK(AB12,AB$7:$AB$51,0))</f>
        <v>5</v>
      </c>
      <c r="AH12" s="177">
        <f t="shared" si="8"/>
        <v>5</v>
      </c>
      <c r="AI12" s="177" t="str">
        <f t="shared" si="9"/>
        <v/>
      </c>
      <c r="AJ12" s="177" t="str">
        <f t="shared" si="10"/>
        <v/>
      </c>
      <c r="AK12" s="36"/>
    </row>
    <row r="13" spans="1:37" ht="16.8" hidden="1" x14ac:dyDescent="0.25">
      <c r="A13" s="36"/>
      <c r="B13" s="176">
        <v>7</v>
      </c>
      <c r="C13" s="172">
        <f t="shared" si="7"/>
        <v>5</v>
      </c>
      <c r="D13" s="172" t="str">
        <f t="shared" si="6"/>
        <v/>
      </c>
      <c r="E13" s="176" t="str">
        <f>IF(DATA!C11="","",DATA!C11)</f>
        <v/>
      </c>
      <c r="F13" s="176" t="str">
        <f>IF(DATA!D11="","",DATA!D11)</f>
        <v/>
      </c>
      <c r="G13" s="150" t="str">
        <f>IF(DATA!E11="","",DATA!E11)</f>
        <v/>
      </c>
      <c r="H13" s="150" t="str">
        <f>IF(DATA!F11="","",DATA!F11)</f>
        <v/>
      </c>
      <c r="I13" s="150" t="str">
        <f>IF(DATA!G11="","",DATA!G11)</f>
        <v/>
      </c>
      <c r="J13" s="157" t="str">
        <f>IF(DATA!H11="","",DATA!H11)</f>
        <v/>
      </c>
      <c r="K13" s="176" t="str">
        <f>IF(DATA!I11="","",DATA!I11)</f>
        <v/>
      </c>
      <c r="L13" s="176" t="str">
        <f>IF(DATA!J11="","",DATA!J11)</f>
        <v/>
      </c>
      <c r="M13" s="150" t="str">
        <f>IF(DATA!K11="","",DATA!K11)</f>
        <v/>
      </c>
      <c r="N13" s="144" t="str">
        <f>IF('GREEN SHEET'!AB13="","",'GREEN SHEET'!AB13)</f>
        <v/>
      </c>
      <c r="O13" s="144" t="str">
        <f t="shared" si="0"/>
        <v/>
      </c>
      <c r="P13" s="154" t="str">
        <f>IF('GREEN SHEET'!AT13="","",'GREEN SHEET'!AT13)</f>
        <v/>
      </c>
      <c r="Q13" s="153" t="str">
        <f t="shared" si="1"/>
        <v/>
      </c>
      <c r="R13" s="144" t="e">
        <f>IF('GREEN SHEET'!#REF!="","",'GREEN SHEET'!#REF!)</f>
        <v>#REF!</v>
      </c>
      <c r="S13" s="144" t="e">
        <f t="shared" si="2"/>
        <v>#REF!</v>
      </c>
      <c r="T13" s="154" t="str">
        <f>IF('GREEN SHEET'!BL13="","",'GREEN SHEET'!BL13)</f>
        <v/>
      </c>
      <c r="U13" s="154" t="str">
        <f t="shared" si="3"/>
        <v/>
      </c>
      <c r="V13" s="145" t="e">
        <f>IF('GREEN SHEET'!#REF!="","",'GREEN SHEET'!#REF!)</f>
        <v>#REF!</v>
      </c>
      <c r="W13" s="145" t="e">
        <f t="shared" si="4"/>
        <v>#REF!</v>
      </c>
      <c r="X13" s="154" t="e">
        <f>IF('GREEN SHEET'!#REF!="","",'GREEN SHEET'!#REF!)</f>
        <v>#REF!</v>
      </c>
      <c r="Y13" s="154" t="e">
        <f t="shared" si="5"/>
        <v>#REF!</v>
      </c>
      <c r="Z13" s="146" t="str">
        <f>IF('GREEN SHEET'!BN13="","0",'GREEN SHEET'!BN13)</f>
        <v>0</v>
      </c>
      <c r="AA13" s="146" t="str">
        <f>IF('GREEN SHEET'!BO13="","0",'GREEN SHEET'!BO13)</f>
        <v>0</v>
      </c>
      <c r="AB13" s="146">
        <f>ROUNDUP(IF('GREEN SHEET'!BT13="","0",'GREEN SHEET'!BT13),0)</f>
        <v>0</v>
      </c>
      <c r="AC13" s="166" t="str">
        <f>IF('GREEN SHEET'!BU13="","",'GREEN SHEET'!BU13)</f>
        <v/>
      </c>
      <c r="AD13" s="146" t="str">
        <f>IF('GREEN SHEET'!BV13="","",'GREEN SHEET'!BV13)</f>
        <v/>
      </c>
      <c r="AE13" s="146" t="str">
        <f>IF('GREEN SHEET'!BW13="","",'GREEN SHEET'!BW13)</f>
        <v/>
      </c>
      <c r="AF13" s="146" t="str">
        <f>IF('GREEN SHEET'!BX13="","",'GREEN SHEET'!BX13)</f>
        <v/>
      </c>
      <c r="AG13" s="177">
        <f>IF(AB13="","",RANK(AB13,AB$7:$AB$51,0))</f>
        <v>5</v>
      </c>
      <c r="AH13" s="177">
        <f t="shared" si="8"/>
        <v>5</v>
      </c>
      <c r="AI13" s="177" t="str">
        <f t="shared" si="9"/>
        <v/>
      </c>
      <c r="AJ13" s="177" t="str">
        <f t="shared" si="10"/>
        <v/>
      </c>
      <c r="AK13" s="36"/>
    </row>
    <row r="14" spans="1:37" ht="16.8" hidden="1" x14ac:dyDescent="0.25">
      <c r="A14" s="36"/>
      <c r="B14" s="176">
        <v>8</v>
      </c>
      <c r="C14" s="172">
        <f t="shared" si="7"/>
        <v>5</v>
      </c>
      <c r="D14" s="172" t="str">
        <f t="shared" si="6"/>
        <v/>
      </c>
      <c r="E14" s="176" t="str">
        <f>IF(DATA!C12="","",DATA!C12)</f>
        <v/>
      </c>
      <c r="F14" s="176" t="str">
        <f>IF(DATA!D12="","",DATA!D12)</f>
        <v/>
      </c>
      <c r="G14" s="150" t="str">
        <f>IF(DATA!E12="","",DATA!E12)</f>
        <v/>
      </c>
      <c r="H14" s="150" t="str">
        <f>IF(DATA!F12="","",DATA!F12)</f>
        <v/>
      </c>
      <c r="I14" s="150" t="str">
        <f>IF(DATA!G12="","",DATA!G12)</f>
        <v/>
      </c>
      <c r="J14" s="157" t="str">
        <f>IF(DATA!H12="","",DATA!H12)</f>
        <v/>
      </c>
      <c r="K14" s="176" t="str">
        <f>IF(DATA!I12="","",DATA!I12)</f>
        <v/>
      </c>
      <c r="L14" s="176" t="str">
        <f>IF(DATA!J12="","",DATA!J12)</f>
        <v/>
      </c>
      <c r="M14" s="150" t="str">
        <f>IF(DATA!K12="","",DATA!K12)</f>
        <v/>
      </c>
      <c r="N14" s="144" t="str">
        <f>IF('GREEN SHEET'!AB14="","",'GREEN SHEET'!AB14)</f>
        <v/>
      </c>
      <c r="O14" s="144" t="str">
        <f t="shared" si="0"/>
        <v/>
      </c>
      <c r="P14" s="154" t="str">
        <f>IF('GREEN SHEET'!AT14="","",'GREEN SHEET'!AT14)</f>
        <v/>
      </c>
      <c r="Q14" s="153" t="str">
        <f t="shared" si="1"/>
        <v/>
      </c>
      <c r="R14" s="144" t="e">
        <f>IF('GREEN SHEET'!#REF!="","",'GREEN SHEET'!#REF!)</f>
        <v>#REF!</v>
      </c>
      <c r="S14" s="144" t="e">
        <f t="shared" si="2"/>
        <v>#REF!</v>
      </c>
      <c r="T14" s="154" t="str">
        <f>IF('GREEN SHEET'!BL14="","",'GREEN SHEET'!BL14)</f>
        <v/>
      </c>
      <c r="U14" s="154" t="str">
        <f t="shared" si="3"/>
        <v/>
      </c>
      <c r="V14" s="145" t="e">
        <f>IF('GREEN SHEET'!#REF!="","",'GREEN SHEET'!#REF!)</f>
        <v>#REF!</v>
      </c>
      <c r="W14" s="145" t="e">
        <f t="shared" si="4"/>
        <v>#REF!</v>
      </c>
      <c r="X14" s="154" t="e">
        <f>IF('GREEN SHEET'!#REF!="","",'GREEN SHEET'!#REF!)</f>
        <v>#REF!</v>
      </c>
      <c r="Y14" s="154" t="e">
        <f t="shared" si="5"/>
        <v>#REF!</v>
      </c>
      <c r="Z14" s="146" t="str">
        <f>IF('GREEN SHEET'!BN14="","0",'GREEN SHEET'!BN14)</f>
        <v>0</v>
      </c>
      <c r="AA14" s="146" t="str">
        <f>IF('GREEN SHEET'!BO14="","0",'GREEN SHEET'!BO14)</f>
        <v>0</v>
      </c>
      <c r="AB14" s="146">
        <f>ROUNDUP(IF('GREEN SHEET'!BT14="","0",'GREEN SHEET'!BT14),0)</f>
        <v>0</v>
      </c>
      <c r="AC14" s="166" t="str">
        <f>IF('GREEN SHEET'!BU14="","",'GREEN SHEET'!BU14)</f>
        <v/>
      </c>
      <c r="AD14" s="146" t="str">
        <f>IF('GREEN SHEET'!BV14="","",'GREEN SHEET'!BV14)</f>
        <v/>
      </c>
      <c r="AE14" s="146" t="str">
        <f>IF('GREEN SHEET'!BW14="","",'GREEN SHEET'!BW14)</f>
        <v/>
      </c>
      <c r="AF14" s="146" t="str">
        <f>IF('GREEN SHEET'!BX14="","",'GREEN SHEET'!BX14)</f>
        <v/>
      </c>
      <c r="AG14" s="177">
        <f>IF(AB14="","",RANK(AB14,AB$7:$AB$51,0))</f>
        <v>5</v>
      </c>
      <c r="AH14" s="177">
        <f t="shared" si="8"/>
        <v>5</v>
      </c>
      <c r="AI14" s="177" t="str">
        <f t="shared" si="9"/>
        <v/>
      </c>
      <c r="AJ14" s="177" t="str">
        <f t="shared" si="10"/>
        <v/>
      </c>
      <c r="AK14" s="36"/>
    </row>
    <row r="15" spans="1:37" ht="16.8" hidden="1" x14ac:dyDescent="0.25">
      <c r="A15" s="36"/>
      <c r="B15" s="176">
        <v>9</v>
      </c>
      <c r="C15" s="172">
        <f t="shared" si="7"/>
        <v>5</v>
      </c>
      <c r="D15" s="172" t="str">
        <f t="shared" si="6"/>
        <v/>
      </c>
      <c r="E15" s="176" t="str">
        <f>IF(DATA!C13="","",DATA!C13)</f>
        <v/>
      </c>
      <c r="F15" s="176" t="str">
        <f>IF(DATA!D13="","",DATA!D13)</f>
        <v/>
      </c>
      <c r="G15" s="150" t="str">
        <f>IF(DATA!E13="","",DATA!E13)</f>
        <v/>
      </c>
      <c r="H15" s="150" t="str">
        <f>IF(DATA!F13="","",DATA!F13)</f>
        <v/>
      </c>
      <c r="I15" s="150" t="str">
        <f>IF(DATA!G13="","",DATA!G13)</f>
        <v/>
      </c>
      <c r="J15" s="157" t="str">
        <f>IF(DATA!H13="","",DATA!H13)</f>
        <v/>
      </c>
      <c r="K15" s="176" t="str">
        <f>IF(DATA!I13="","",DATA!I13)</f>
        <v/>
      </c>
      <c r="L15" s="176" t="str">
        <f>IF(DATA!J13="","",DATA!J13)</f>
        <v/>
      </c>
      <c r="M15" s="150" t="str">
        <f>IF(DATA!K13="","",DATA!K13)</f>
        <v/>
      </c>
      <c r="N15" s="144" t="str">
        <f>IF('GREEN SHEET'!AB15="","",'GREEN SHEET'!AB15)</f>
        <v/>
      </c>
      <c r="O15" s="144" t="str">
        <f t="shared" si="0"/>
        <v/>
      </c>
      <c r="P15" s="154" t="str">
        <f>IF('GREEN SHEET'!AT15="","",'GREEN SHEET'!AT15)</f>
        <v/>
      </c>
      <c r="Q15" s="153" t="str">
        <f t="shared" si="1"/>
        <v/>
      </c>
      <c r="R15" s="144" t="e">
        <f>IF('GREEN SHEET'!#REF!="","",'GREEN SHEET'!#REF!)</f>
        <v>#REF!</v>
      </c>
      <c r="S15" s="144" t="e">
        <f t="shared" si="2"/>
        <v>#REF!</v>
      </c>
      <c r="T15" s="154" t="str">
        <f>IF('GREEN SHEET'!BL15="","",'GREEN SHEET'!BL15)</f>
        <v/>
      </c>
      <c r="U15" s="154" t="str">
        <f t="shared" si="3"/>
        <v/>
      </c>
      <c r="V15" s="145" t="e">
        <f>IF('GREEN SHEET'!#REF!="","",'GREEN SHEET'!#REF!)</f>
        <v>#REF!</v>
      </c>
      <c r="W15" s="145" t="e">
        <f t="shared" si="4"/>
        <v>#REF!</v>
      </c>
      <c r="X15" s="154" t="e">
        <f>IF('GREEN SHEET'!#REF!="","",'GREEN SHEET'!#REF!)</f>
        <v>#REF!</v>
      </c>
      <c r="Y15" s="154" t="e">
        <f t="shared" si="5"/>
        <v>#REF!</v>
      </c>
      <c r="Z15" s="146" t="str">
        <f>IF('GREEN SHEET'!BN15="","0",'GREEN SHEET'!BN15)</f>
        <v>0</v>
      </c>
      <c r="AA15" s="146" t="str">
        <f>IF('GREEN SHEET'!BO15="","0",'GREEN SHEET'!BO15)</f>
        <v>0</v>
      </c>
      <c r="AB15" s="146">
        <f>ROUNDUP(IF('GREEN SHEET'!BT15="","0",'GREEN SHEET'!BT15),0)</f>
        <v>0</v>
      </c>
      <c r="AC15" s="166" t="str">
        <f>IF('GREEN SHEET'!BU15="","",'GREEN SHEET'!BU15)</f>
        <v/>
      </c>
      <c r="AD15" s="146" t="str">
        <f>IF('GREEN SHEET'!BV15="","",'GREEN SHEET'!BV15)</f>
        <v/>
      </c>
      <c r="AE15" s="146" t="str">
        <f>IF('GREEN SHEET'!BW15="","",'GREEN SHEET'!BW15)</f>
        <v/>
      </c>
      <c r="AF15" s="146" t="str">
        <f>IF('GREEN SHEET'!BX15="","",'GREEN SHEET'!BX15)</f>
        <v/>
      </c>
      <c r="AG15" s="177">
        <f>IF(AB15="","",RANK(AB15,AB$7:$AB$51,0))</f>
        <v>5</v>
      </c>
      <c r="AH15" s="177">
        <f t="shared" si="8"/>
        <v>5</v>
      </c>
      <c r="AI15" s="177" t="str">
        <f t="shared" si="9"/>
        <v/>
      </c>
      <c r="AJ15" s="177" t="str">
        <f t="shared" si="10"/>
        <v/>
      </c>
      <c r="AK15" s="36"/>
    </row>
    <row r="16" spans="1:37" ht="16.8" hidden="1" x14ac:dyDescent="0.25">
      <c r="A16" s="36"/>
      <c r="B16" s="176">
        <v>10</v>
      </c>
      <c r="C16" s="172">
        <f t="shared" si="7"/>
        <v>5</v>
      </c>
      <c r="D16" s="172" t="str">
        <f t="shared" si="6"/>
        <v/>
      </c>
      <c r="E16" s="176" t="str">
        <f>IF(DATA!C14="","",DATA!C14)</f>
        <v/>
      </c>
      <c r="F16" s="176" t="str">
        <f>IF(DATA!D14="","",DATA!D14)</f>
        <v/>
      </c>
      <c r="G16" s="150" t="str">
        <f>IF(DATA!E14="","",DATA!E14)</f>
        <v/>
      </c>
      <c r="H16" s="150" t="str">
        <f>IF(DATA!F14="","",DATA!F14)</f>
        <v/>
      </c>
      <c r="I16" s="150" t="str">
        <f>IF(DATA!G14="","",DATA!G14)</f>
        <v/>
      </c>
      <c r="J16" s="157" t="str">
        <f>IF(DATA!H14="","",DATA!H14)</f>
        <v/>
      </c>
      <c r="K16" s="176" t="str">
        <f>IF(DATA!I14="","",DATA!I14)</f>
        <v/>
      </c>
      <c r="L16" s="176" t="str">
        <f>IF(DATA!J14="","",DATA!J14)</f>
        <v/>
      </c>
      <c r="M16" s="150" t="str">
        <f>IF(DATA!K14="","",DATA!K14)</f>
        <v/>
      </c>
      <c r="N16" s="144" t="str">
        <f>IF('GREEN SHEET'!AB16="","",'GREEN SHEET'!AB16)</f>
        <v/>
      </c>
      <c r="O16" s="144" t="str">
        <f t="shared" si="0"/>
        <v/>
      </c>
      <c r="P16" s="154" t="str">
        <f>IF('GREEN SHEET'!AT16="","",'GREEN SHEET'!AT16)</f>
        <v/>
      </c>
      <c r="Q16" s="153" t="str">
        <f t="shared" si="1"/>
        <v/>
      </c>
      <c r="R16" s="144" t="e">
        <f>IF('GREEN SHEET'!#REF!="","",'GREEN SHEET'!#REF!)</f>
        <v>#REF!</v>
      </c>
      <c r="S16" s="144" t="e">
        <f t="shared" si="2"/>
        <v>#REF!</v>
      </c>
      <c r="T16" s="154" t="str">
        <f>IF('GREEN SHEET'!BL16="","",'GREEN SHEET'!BL16)</f>
        <v/>
      </c>
      <c r="U16" s="154" t="str">
        <f t="shared" si="3"/>
        <v/>
      </c>
      <c r="V16" s="145" t="e">
        <f>IF('GREEN SHEET'!#REF!="","",'GREEN SHEET'!#REF!)</f>
        <v>#REF!</v>
      </c>
      <c r="W16" s="145" t="e">
        <f t="shared" si="4"/>
        <v>#REF!</v>
      </c>
      <c r="X16" s="154" t="e">
        <f>IF('GREEN SHEET'!#REF!="","",'GREEN SHEET'!#REF!)</f>
        <v>#REF!</v>
      </c>
      <c r="Y16" s="154" t="e">
        <f t="shared" si="5"/>
        <v>#REF!</v>
      </c>
      <c r="Z16" s="146" t="str">
        <f>IF('GREEN SHEET'!BN16="","0",'GREEN SHEET'!BN16)</f>
        <v>0</v>
      </c>
      <c r="AA16" s="146" t="str">
        <f>IF('GREEN SHEET'!BO16="","0",'GREEN SHEET'!BO16)</f>
        <v>0</v>
      </c>
      <c r="AB16" s="146">
        <f>ROUNDUP(IF('GREEN SHEET'!BT16="","0",'GREEN SHEET'!BT16),0)</f>
        <v>0</v>
      </c>
      <c r="AC16" s="166" t="str">
        <f>IF('GREEN SHEET'!BU16="","",'GREEN SHEET'!BU16)</f>
        <v/>
      </c>
      <c r="AD16" s="146" t="str">
        <f>IF('GREEN SHEET'!BV16="","",'GREEN SHEET'!BV16)</f>
        <v/>
      </c>
      <c r="AE16" s="146" t="str">
        <f>IF('GREEN SHEET'!BW16="","",'GREEN SHEET'!BW16)</f>
        <v/>
      </c>
      <c r="AF16" s="146" t="str">
        <f>IF('GREEN SHEET'!BX16="","",'GREEN SHEET'!BX16)</f>
        <v/>
      </c>
      <c r="AG16" s="177">
        <f>IF(AB16="","",RANK(AB16,AB$7:$AB$51,0))</f>
        <v>5</v>
      </c>
      <c r="AH16" s="177">
        <f t="shared" si="8"/>
        <v>5</v>
      </c>
      <c r="AI16" s="177" t="str">
        <f t="shared" si="9"/>
        <v/>
      </c>
      <c r="AJ16" s="177" t="str">
        <f t="shared" si="10"/>
        <v/>
      </c>
      <c r="AK16" s="36"/>
    </row>
    <row r="17" spans="1:37" ht="16.8" hidden="1" x14ac:dyDescent="0.25">
      <c r="A17" s="36"/>
      <c r="B17" s="176">
        <v>11</v>
      </c>
      <c r="C17" s="172">
        <f t="shared" si="7"/>
        <v>5</v>
      </c>
      <c r="D17" s="172" t="str">
        <f t="shared" si="6"/>
        <v/>
      </c>
      <c r="E17" s="176" t="str">
        <f>IF(DATA!C15="","",DATA!C15)</f>
        <v/>
      </c>
      <c r="F17" s="176" t="str">
        <f>IF(DATA!D15="","",DATA!D15)</f>
        <v/>
      </c>
      <c r="G17" s="150" t="str">
        <f>IF(DATA!E15="","",DATA!E15)</f>
        <v/>
      </c>
      <c r="H17" s="150" t="str">
        <f>IF(DATA!F15="","",DATA!F15)</f>
        <v/>
      </c>
      <c r="I17" s="150" t="str">
        <f>IF(DATA!G15="","",DATA!G15)</f>
        <v/>
      </c>
      <c r="J17" s="157" t="str">
        <f>IF(DATA!H15="","",DATA!H15)</f>
        <v/>
      </c>
      <c r="K17" s="176" t="str">
        <f>IF(DATA!I15="","",DATA!I15)</f>
        <v/>
      </c>
      <c r="L17" s="176" t="str">
        <f>IF(DATA!J15="","",DATA!J15)</f>
        <v/>
      </c>
      <c r="M17" s="150" t="str">
        <f>IF(DATA!K15="","",DATA!K15)</f>
        <v/>
      </c>
      <c r="N17" s="144" t="str">
        <f>IF('GREEN SHEET'!AB17="","",'GREEN SHEET'!AB17)</f>
        <v/>
      </c>
      <c r="O17" s="144" t="str">
        <f t="shared" si="0"/>
        <v/>
      </c>
      <c r="P17" s="154" t="str">
        <f>IF('GREEN SHEET'!AT17="","",'GREEN SHEET'!AT17)</f>
        <v/>
      </c>
      <c r="Q17" s="153" t="str">
        <f t="shared" si="1"/>
        <v/>
      </c>
      <c r="R17" s="144" t="e">
        <f>IF('GREEN SHEET'!#REF!="","",'GREEN SHEET'!#REF!)</f>
        <v>#REF!</v>
      </c>
      <c r="S17" s="144" t="e">
        <f t="shared" si="2"/>
        <v>#REF!</v>
      </c>
      <c r="T17" s="154" t="str">
        <f>IF('GREEN SHEET'!BL17="","",'GREEN SHEET'!BL17)</f>
        <v/>
      </c>
      <c r="U17" s="154" t="str">
        <f t="shared" si="3"/>
        <v/>
      </c>
      <c r="V17" s="145" t="e">
        <f>IF('GREEN SHEET'!#REF!="","",'GREEN SHEET'!#REF!)</f>
        <v>#REF!</v>
      </c>
      <c r="W17" s="145" t="e">
        <f t="shared" si="4"/>
        <v>#REF!</v>
      </c>
      <c r="X17" s="154" t="e">
        <f>IF('GREEN SHEET'!#REF!="","",'GREEN SHEET'!#REF!)</f>
        <v>#REF!</v>
      </c>
      <c r="Y17" s="154" t="e">
        <f t="shared" si="5"/>
        <v>#REF!</v>
      </c>
      <c r="Z17" s="146" t="str">
        <f>IF('GREEN SHEET'!BN17="","0",'GREEN SHEET'!BN17)</f>
        <v>0</v>
      </c>
      <c r="AA17" s="146" t="str">
        <f>IF('GREEN SHEET'!BO17="","0",'GREEN SHEET'!BO17)</f>
        <v>0</v>
      </c>
      <c r="AB17" s="146">
        <f>ROUNDUP(IF('GREEN SHEET'!BT17="","0",'GREEN SHEET'!BT17),0)</f>
        <v>0</v>
      </c>
      <c r="AC17" s="166" t="str">
        <f>IF('GREEN SHEET'!BU17="","",'GREEN SHEET'!BU17)</f>
        <v/>
      </c>
      <c r="AD17" s="146" t="str">
        <f>IF('GREEN SHEET'!BV17="","",'GREEN SHEET'!BV17)</f>
        <v/>
      </c>
      <c r="AE17" s="146" t="str">
        <f>IF('GREEN SHEET'!BW17="","",'GREEN SHEET'!BW17)</f>
        <v/>
      </c>
      <c r="AF17" s="146" t="str">
        <f>IF('GREEN SHEET'!BX17="","",'GREEN SHEET'!BX17)</f>
        <v/>
      </c>
      <c r="AG17" s="177">
        <f>IF(AB17="","",RANK(AB17,AB$7:$AB$51,0))</f>
        <v>5</v>
      </c>
      <c r="AH17" s="177">
        <f t="shared" si="8"/>
        <v>5</v>
      </c>
      <c r="AI17" s="177" t="str">
        <f t="shared" si="9"/>
        <v/>
      </c>
      <c r="AJ17" s="177" t="str">
        <f t="shared" si="10"/>
        <v/>
      </c>
      <c r="AK17" s="36"/>
    </row>
    <row r="18" spans="1:37" ht="16.8" hidden="1" x14ac:dyDescent="0.25">
      <c r="A18" s="36"/>
      <c r="B18" s="176">
        <v>12</v>
      </c>
      <c r="C18" s="172">
        <f t="shared" si="7"/>
        <v>5</v>
      </c>
      <c r="D18" s="172" t="str">
        <f t="shared" si="6"/>
        <v/>
      </c>
      <c r="E18" s="176" t="str">
        <f>IF(DATA!C16="","",DATA!C16)</f>
        <v/>
      </c>
      <c r="F18" s="176" t="str">
        <f>IF(DATA!D16="","",DATA!D16)</f>
        <v/>
      </c>
      <c r="G18" s="150" t="str">
        <f>IF(DATA!E16="","",DATA!E16)</f>
        <v/>
      </c>
      <c r="H18" s="150" t="str">
        <f>IF(DATA!F16="","",DATA!F16)</f>
        <v/>
      </c>
      <c r="I18" s="150" t="str">
        <f>IF(DATA!G16="","",DATA!G16)</f>
        <v/>
      </c>
      <c r="J18" s="157" t="str">
        <f>IF(DATA!H16="","",DATA!H16)</f>
        <v/>
      </c>
      <c r="K18" s="176" t="str">
        <f>IF(DATA!I16="","",DATA!I16)</f>
        <v/>
      </c>
      <c r="L18" s="176" t="str">
        <f>IF(DATA!J16="","",DATA!J16)</f>
        <v/>
      </c>
      <c r="M18" s="150" t="str">
        <f>IF(DATA!K16="","",DATA!K16)</f>
        <v/>
      </c>
      <c r="N18" s="144" t="str">
        <f>IF('GREEN SHEET'!AB18="","",'GREEN SHEET'!AB18)</f>
        <v/>
      </c>
      <c r="O18" s="144" t="str">
        <f t="shared" si="0"/>
        <v/>
      </c>
      <c r="P18" s="154" t="str">
        <f>IF('GREEN SHEET'!AT18="","",'GREEN SHEET'!AT18)</f>
        <v/>
      </c>
      <c r="Q18" s="153" t="str">
        <f t="shared" si="1"/>
        <v/>
      </c>
      <c r="R18" s="144" t="e">
        <f>IF('GREEN SHEET'!#REF!="","",'GREEN SHEET'!#REF!)</f>
        <v>#REF!</v>
      </c>
      <c r="S18" s="144" t="e">
        <f t="shared" si="2"/>
        <v>#REF!</v>
      </c>
      <c r="T18" s="154" t="str">
        <f>IF('GREEN SHEET'!BL18="","",'GREEN SHEET'!BL18)</f>
        <v/>
      </c>
      <c r="U18" s="154" t="str">
        <f t="shared" si="3"/>
        <v/>
      </c>
      <c r="V18" s="145" t="e">
        <f>IF('GREEN SHEET'!#REF!="","",'GREEN SHEET'!#REF!)</f>
        <v>#REF!</v>
      </c>
      <c r="W18" s="145" t="e">
        <f t="shared" si="4"/>
        <v>#REF!</v>
      </c>
      <c r="X18" s="154" t="e">
        <f>IF('GREEN SHEET'!#REF!="","",'GREEN SHEET'!#REF!)</f>
        <v>#REF!</v>
      </c>
      <c r="Y18" s="154" t="e">
        <f t="shared" si="5"/>
        <v>#REF!</v>
      </c>
      <c r="Z18" s="146" t="str">
        <f>IF('GREEN SHEET'!BN18="","0",'GREEN SHEET'!BN18)</f>
        <v>0</v>
      </c>
      <c r="AA18" s="146" t="str">
        <f>IF('GREEN SHEET'!BO18="","0",'GREEN SHEET'!BO18)</f>
        <v>0</v>
      </c>
      <c r="AB18" s="146">
        <f>ROUNDUP(IF('GREEN SHEET'!BT18="","0",'GREEN SHEET'!BT18),0)</f>
        <v>0</v>
      </c>
      <c r="AC18" s="166" t="str">
        <f>IF('GREEN SHEET'!BU18="","",'GREEN SHEET'!BU18)</f>
        <v/>
      </c>
      <c r="AD18" s="146" t="str">
        <f>IF('GREEN SHEET'!BV18="","",'GREEN SHEET'!BV18)</f>
        <v/>
      </c>
      <c r="AE18" s="146" t="str">
        <f>IF('GREEN SHEET'!BW18="","",'GREEN SHEET'!BW18)</f>
        <v/>
      </c>
      <c r="AF18" s="146" t="str">
        <f>IF('GREEN SHEET'!BX18="","",'GREEN SHEET'!BX18)</f>
        <v/>
      </c>
      <c r="AG18" s="177">
        <f>IF(AB18="","",RANK(AB18,AB$7:$AB$51,0))</f>
        <v>5</v>
      </c>
      <c r="AH18" s="177">
        <f t="shared" si="8"/>
        <v>5</v>
      </c>
      <c r="AI18" s="177" t="str">
        <f t="shared" si="9"/>
        <v/>
      </c>
      <c r="AJ18" s="177" t="str">
        <f t="shared" si="10"/>
        <v/>
      </c>
      <c r="AK18" s="36"/>
    </row>
    <row r="19" spans="1:37" ht="16.8" hidden="1" x14ac:dyDescent="0.25">
      <c r="A19" s="36"/>
      <c r="B19" s="176">
        <v>13</v>
      </c>
      <c r="C19" s="172">
        <f t="shared" si="7"/>
        <v>5</v>
      </c>
      <c r="D19" s="172" t="str">
        <f t="shared" si="6"/>
        <v/>
      </c>
      <c r="E19" s="176" t="str">
        <f>IF(DATA!C17="","",DATA!C17)</f>
        <v/>
      </c>
      <c r="F19" s="176" t="str">
        <f>IF(DATA!D17="","",DATA!D17)</f>
        <v/>
      </c>
      <c r="G19" s="150" t="str">
        <f>IF(DATA!E17="","",DATA!E17)</f>
        <v/>
      </c>
      <c r="H19" s="150" t="str">
        <f>IF(DATA!F17="","",DATA!F17)</f>
        <v/>
      </c>
      <c r="I19" s="150" t="str">
        <f>IF(DATA!G17="","",DATA!G17)</f>
        <v/>
      </c>
      <c r="J19" s="157" t="str">
        <f>IF(DATA!H17="","",DATA!H17)</f>
        <v/>
      </c>
      <c r="K19" s="176" t="str">
        <f>IF(DATA!I17="","",DATA!I17)</f>
        <v/>
      </c>
      <c r="L19" s="176" t="str">
        <f>IF(DATA!J17="","",DATA!J17)</f>
        <v/>
      </c>
      <c r="M19" s="150" t="str">
        <f>IF(DATA!K17="","",DATA!K17)</f>
        <v/>
      </c>
      <c r="N19" s="144" t="str">
        <f>IF('GREEN SHEET'!AB19="","",'GREEN SHEET'!AB19)</f>
        <v/>
      </c>
      <c r="O19" s="144" t="str">
        <f t="shared" si="0"/>
        <v/>
      </c>
      <c r="P19" s="154" t="str">
        <f>IF('GREEN SHEET'!AT19="","",'GREEN SHEET'!AT19)</f>
        <v/>
      </c>
      <c r="Q19" s="153" t="str">
        <f t="shared" si="1"/>
        <v/>
      </c>
      <c r="R19" s="144" t="e">
        <f>IF('GREEN SHEET'!#REF!="","",'GREEN SHEET'!#REF!)</f>
        <v>#REF!</v>
      </c>
      <c r="S19" s="144" t="e">
        <f t="shared" si="2"/>
        <v>#REF!</v>
      </c>
      <c r="T19" s="154" t="str">
        <f>IF('GREEN SHEET'!BL19="","",'GREEN SHEET'!BL19)</f>
        <v/>
      </c>
      <c r="U19" s="154" t="str">
        <f t="shared" si="3"/>
        <v/>
      </c>
      <c r="V19" s="145" t="e">
        <f>IF('GREEN SHEET'!#REF!="","",'GREEN SHEET'!#REF!)</f>
        <v>#REF!</v>
      </c>
      <c r="W19" s="145" t="e">
        <f t="shared" si="4"/>
        <v>#REF!</v>
      </c>
      <c r="X19" s="154" t="e">
        <f>IF('GREEN SHEET'!#REF!="","",'GREEN SHEET'!#REF!)</f>
        <v>#REF!</v>
      </c>
      <c r="Y19" s="154" t="e">
        <f t="shared" si="5"/>
        <v>#REF!</v>
      </c>
      <c r="Z19" s="146" t="str">
        <f>IF('GREEN SHEET'!BN19="","0",'GREEN SHEET'!BN19)</f>
        <v>0</v>
      </c>
      <c r="AA19" s="146" t="str">
        <f>IF('GREEN SHEET'!BO19="","0",'GREEN SHEET'!BO19)</f>
        <v>0</v>
      </c>
      <c r="AB19" s="146">
        <f>ROUNDUP(IF('GREEN SHEET'!BT19="","0",'GREEN SHEET'!BT19),0)</f>
        <v>0</v>
      </c>
      <c r="AC19" s="166" t="str">
        <f>IF('GREEN SHEET'!BU19="","",'GREEN SHEET'!BU19)</f>
        <v/>
      </c>
      <c r="AD19" s="146" t="str">
        <f>IF('GREEN SHEET'!BV19="","",'GREEN SHEET'!BV19)</f>
        <v/>
      </c>
      <c r="AE19" s="146" t="str">
        <f>IF('GREEN SHEET'!BW19="","",'GREEN SHEET'!BW19)</f>
        <v/>
      </c>
      <c r="AF19" s="146" t="str">
        <f>IF('GREEN SHEET'!BX19="","",'GREEN SHEET'!BX19)</f>
        <v/>
      </c>
      <c r="AG19" s="177">
        <f>IF(AB19="","",RANK(AB19,AB$7:$AB$51,0))</f>
        <v>5</v>
      </c>
      <c r="AH19" s="177">
        <f t="shared" si="8"/>
        <v>5</v>
      </c>
      <c r="AI19" s="177" t="str">
        <f t="shared" si="9"/>
        <v/>
      </c>
      <c r="AJ19" s="177" t="str">
        <f t="shared" si="10"/>
        <v/>
      </c>
      <c r="AK19" s="36"/>
    </row>
    <row r="20" spans="1:37" ht="16.8" hidden="1" x14ac:dyDescent="0.25">
      <c r="A20" s="36"/>
      <c r="B20" s="176">
        <v>14</v>
      </c>
      <c r="C20" s="172">
        <f t="shared" si="7"/>
        <v>5</v>
      </c>
      <c r="D20" s="172" t="str">
        <f t="shared" si="6"/>
        <v/>
      </c>
      <c r="E20" s="176" t="str">
        <f>IF(DATA!C18="","",DATA!C18)</f>
        <v/>
      </c>
      <c r="F20" s="176" t="str">
        <f>IF(DATA!D18="","",DATA!D18)</f>
        <v/>
      </c>
      <c r="G20" s="150" t="str">
        <f>IF(DATA!E18="","",DATA!E18)</f>
        <v/>
      </c>
      <c r="H20" s="150" t="str">
        <f>IF(DATA!F18="","",DATA!F18)</f>
        <v/>
      </c>
      <c r="I20" s="150" t="str">
        <f>IF(DATA!G18="","",DATA!G18)</f>
        <v/>
      </c>
      <c r="J20" s="157" t="str">
        <f>IF(DATA!H18="","",DATA!H18)</f>
        <v/>
      </c>
      <c r="K20" s="176" t="str">
        <f>IF(DATA!I18="","",DATA!I18)</f>
        <v/>
      </c>
      <c r="L20" s="176" t="str">
        <f>IF(DATA!J18="","",DATA!J18)</f>
        <v/>
      </c>
      <c r="M20" s="150" t="str">
        <f>IF(DATA!K18="","",DATA!K18)</f>
        <v/>
      </c>
      <c r="N20" s="144" t="str">
        <f>IF('GREEN SHEET'!AB20="","",'GREEN SHEET'!AB20)</f>
        <v/>
      </c>
      <c r="O20" s="144" t="str">
        <f t="shared" si="0"/>
        <v/>
      </c>
      <c r="P20" s="154" t="str">
        <f>IF('GREEN SHEET'!AT20="","",'GREEN SHEET'!AT20)</f>
        <v/>
      </c>
      <c r="Q20" s="153" t="str">
        <f t="shared" si="1"/>
        <v/>
      </c>
      <c r="R20" s="144" t="e">
        <f>IF('GREEN SHEET'!#REF!="","",'GREEN SHEET'!#REF!)</f>
        <v>#REF!</v>
      </c>
      <c r="S20" s="144" t="e">
        <f t="shared" si="2"/>
        <v>#REF!</v>
      </c>
      <c r="T20" s="154" t="str">
        <f>IF('GREEN SHEET'!BL20="","",'GREEN SHEET'!BL20)</f>
        <v/>
      </c>
      <c r="U20" s="154" t="str">
        <f t="shared" si="3"/>
        <v/>
      </c>
      <c r="V20" s="145" t="e">
        <f>IF('GREEN SHEET'!#REF!="","",'GREEN SHEET'!#REF!)</f>
        <v>#REF!</v>
      </c>
      <c r="W20" s="145" t="e">
        <f t="shared" si="4"/>
        <v>#REF!</v>
      </c>
      <c r="X20" s="154" t="e">
        <f>IF('GREEN SHEET'!#REF!="","",'GREEN SHEET'!#REF!)</f>
        <v>#REF!</v>
      </c>
      <c r="Y20" s="154" t="e">
        <f t="shared" si="5"/>
        <v>#REF!</v>
      </c>
      <c r="Z20" s="146" t="str">
        <f>IF('GREEN SHEET'!BN20="","0",'GREEN SHEET'!BN20)</f>
        <v>0</v>
      </c>
      <c r="AA20" s="146" t="str">
        <f>IF('GREEN SHEET'!BO20="","0",'GREEN SHEET'!BO20)</f>
        <v>0</v>
      </c>
      <c r="AB20" s="146">
        <f>ROUNDUP(IF('GREEN SHEET'!BT20="","0",'GREEN SHEET'!BT20),0)</f>
        <v>0</v>
      </c>
      <c r="AC20" s="166" t="str">
        <f>IF('GREEN SHEET'!BU20="","",'GREEN SHEET'!BU20)</f>
        <v/>
      </c>
      <c r="AD20" s="146" t="str">
        <f>IF('GREEN SHEET'!BV20="","",'GREEN SHEET'!BV20)</f>
        <v/>
      </c>
      <c r="AE20" s="146" t="str">
        <f>IF('GREEN SHEET'!BW20="","",'GREEN SHEET'!BW20)</f>
        <v/>
      </c>
      <c r="AF20" s="146" t="str">
        <f>IF('GREEN SHEET'!BX20="","",'GREEN SHEET'!BX20)</f>
        <v/>
      </c>
      <c r="AG20" s="177">
        <f>IF(AB20="","",RANK(AB20,AB$7:$AB$51,0))</f>
        <v>5</v>
      </c>
      <c r="AH20" s="177">
        <f t="shared" si="8"/>
        <v>5</v>
      </c>
      <c r="AI20" s="177" t="str">
        <f t="shared" si="9"/>
        <v/>
      </c>
      <c r="AJ20" s="177" t="str">
        <f t="shared" si="10"/>
        <v/>
      </c>
      <c r="AK20" s="36"/>
    </row>
    <row r="21" spans="1:37" ht="16.8" hidden="1" x14ac:dyDescent="0.25">
      <c r="A21" s="36"/>
      <c r="B21" s="176">
        <v>15</v>
      </c>
      <c r="C21" s="172">
        <f t="shared" si="7"/>
        <v>5</v>
      </c>
      <c r="D21" s="172" t="str">
        <f t="shared" si="6"/>
        <v/>
      </c>
      <c r="E21" s="176" t="str">
        <f>IF(DATA!C19="","",DATA!C19)</f>
        <v/>
      </c>
      <c r="F21" s="176" t="str">
        <f>IF(DATA!D19="","",DATA!D19)</f>
        <v/>
      </c>
      <c r="G21" s="150" t="str">
        <f>IF(DATA!E19="","",DATA!E19)</f>
        <v/>
      </c>
      <c r="H21" s="150" t="str">
        <f>IF(DATA!F19="","",DATA!F19)</f>
        <v/>
      </c>
      <c r="I21" s="150" t="str">
        <f>IF(DATA!G19="","",DATA!G19)</f>
        <v/>
      </c>
      <c r="J21" s="157" t="str">
        <f>IF(DATA!H19="","",DATA!H19)</f>
        <v/>
      </c>
      <c r="K21" s="176" t="str">
        <f>IF(DATA!I19="","",DATA!I19)</f>
        <v/>
      </c>
      <c r="L21" s="176" t="str">
        <f>IF(DATA!J19="","",DATA!J19)</f>
        <v/>
      </c>
      <c r="M21" s="150" t="str">
        <f>IF(DATA!K19="","",DATA!K19)</f>
        <v/>
      </c>
      <c r="N21" s="144" t="str">
        <f>IF('GREEN SHEET'!AB21="","",'GREEN SHEET'!AB21)</f>
        <v/>
      </c>
      <c r="O21" s="144" t="str">
        <f t="shared" si="0"/>
        <v/>
      </c>
      <c r="P21" s="154" t="str">
        <f>IF('GREEN SHEET'!AT21="","",'GREEN SHEET'!AT21)</f>
        <v/>
      </c>
      <c r="Q21" s="153" t="str">
        <f t="shared" si="1"/>
        <v/>
      </c>
      <c r="R21" s="144" t="e">
        <f>IF('GREEN SHEET'!#REF!="","",'GREEN SHEET'!#REF!)</f>
        <v>#REF!</v>
      </c>
      <c r="S21" s="144" t="e">
        <f t="shared" si="2"/>
        <v>#REF!</v>
      </c>
      <c r="T21" s="154" t="str">
        <f>IF('GREEN SHEET'!BL21="","",'GREEN SHEET'!BL21)</f>
        <v/>
      </c>
      <c r="U21" s="154" t="str">
        <f t="shared" si="3"/>
        <v/>
      </c>
      <c r="V21" s="145" t="e">
        <f>IF('GREEN SHEET'!#REF!="","",'GREEN SHEET'!#REF!)</f>
        <v>#REF!</v>
      </c>
      <c r="W21" s="145" t="e">
        <f t="shared" si="4"/>
        <v>#REF!</v>
      </c>
      <c r="X21" s="154" t="e">
        <f>IF('GREEN SHEET'!#REF!="","",'GREEN SHEET'!#REF!)</f>
        <v>#REF!</v>
      </c>
      <c r="Y21" s="154" t="e">
        <f t="shared" si="5"/>
        <v>#REF!</v>
      </c>
      <c r="Z21" s="146" t="str">
        <f>IF('GREEN SHEET'!BN21="","0",'GREEN SHEET'!BN21)</f>
        <v>0</v>
      </c>
      <c r="AA21" s="146" t="str">
        <f>IF('GREEN SHEET'!BO21="","0",'GREEN SHEET'!BO21)</f>
        <v>0</v>
      </c>
      <c r="AB21" s="146">
        <f>ROUNDUP(IF('GREEN SHEET'!BT21="","0",'GREEN SHEET'!BT21),0)</f>
        <v>0</v>
      </c>
      <c r="AC21" s="166" t="str">
        <f>IF('GREEN SHEET'!BU21="","",'GREEN SHEET'!BU21)</f>
        <v/>
      </c>
      <c r="AD21" s="146" t="str">
        <f>IF('GREEN SHEET'!BV21="","",'GREEN SHEET'!BV21)</f>
        <v/>
      </c>
      <c r="AE21" s="146" t="str">
        <f>IF('GREEN SHEET'!BW21="","",'GREEN SHEET'!BW21)</f>
        <v/>
      </c>
      <c r="AF21" s="146" t="str">
        <f>IF('GREEN SHEET'!BX21="","",'GREEN SHEET'!BX21)</f>
        <v/>
      </c>
      <c r="AG21" s="177">
        <f>IF(AB21="","",RANK(AB21,AB$7:$AB$51,0))</f>
        <v>5</v>
      </c>
      <c r="AH21" s="177">
        <f t="shared" si="8"/>
        <v>5</v>
      </c>
      <c r="AI21" s="177" t="str">
        <f t="shared" si="9"/>
        <v/>
      </c>
      <c r="AJ21" s="177" t="str">
        <f t="shared" si="10"/>
        <v/>
      </c>
      <c r="AK21" s="36"/>
    </row>
    <row r="22" spans="1:37" ht="16.8" hidden="1" x14ac:dyDescent="0.25">
      <c r="A22" s="36"/>
      <c r="B22" s="176">
        <v>16</v>
      </c>
      <c r="C22" s="172">
        <f t="shared" si="7"/>
        <v>5</v>
      </c>
      <c r="D22" s="172" t="str">
        <f t="shared" si="6"/>
        <v/>
      </c>
      <c r="E22" s="176" t="str">
        <f>IF(DATA!C20="","",DATA!C20)</f>
        <v/>
      </c>
      <c r="F22" s="176" t="str">
        <f>IF(DATA!D20="","",DATA!D20)</f>
        <v/>
      </c>
      <c r="G22" s="150" t="str">
        <f>IF(DATA!E20="","",DATA!E20)</f>
        <v/>
      </c>
      <c r="H22" s="150" t="str">
        <f>IF(DATA!F20="","",DATA!F20)</f>
        <v/>
      </c>
      <c r="I22" s="150" t="str">
        <f>IF(DATA!G20="","",DATA!G20)</f>
        <v/>
      </c>
      <c r="J22" s="157" t="str">
        <f>IF(DATA!H20="","",DATA!H20)</f>
        <v/>
      </c>
      <c r="K22" s="176" t="str">
        <f>IF(DATA!I20="","",DATA!I20)</f>
        <v/>
      </c>
      <c r="L22" s="176" t="str">
        <f>IF(DATA!J20="","",DATA!J20)</f>
        <v/>
      </c>
      <c r="M22" s="150" t="str">
        <f>IF(DATA!K20="","",DATA!K20)</f>
        <v/>
      </c>
      <c r="N22" s="144" t="str">
        <f>IF('GREEN SHEET'!AB22="","",'GREEN SHEET'!AB22)</f>
        <v/>
      </c>
      <c r="O22" s="144" t="str">
        <f t="shared" si="0"/>
        <v/>
      </c>
      <c r="P22" s="154" t="str">
        <f>IF('GREEN SHEET'!AT22="","",'GREEN SHEET'!AT22)</f>
        <v/>
      </c>
      <c r="Q22" s="153" t="str">
        <f t="shared" si="1"/>
        <v/>
      </c>
      <c r="R22" s="144" t="e">
        <f>IF('GREEN SHEET'!#REF!="","",'GREEN SHEET'!#REF!)</f>
        <v>#REF!</v>
      </c>
      <c r="S22" s="144" t="e">
        <f t="shared" si="2"/>
        <v>#REF!</v>
      </c>
      <c r="T22" s="154" t="str">
        <f>IF('GREEN SHEET'!BL22="","",'GREEN SHEET'!BL22)</f>
        <v/>
      </c>
      <c r="U22" s="154" t="str">
        <f t="shared" si="3"/>
        <v/>
      </c>
      <c r="V22" s="145" t="e">
        <f>IF('GREEN SHEET'!#REF!="","",'GREEN SHEET'!#REF!)</f>
        <v>#REF!</v>
      </c>
      <c r="W22" s="145" t="e">
        <f t="shared" si="4"/>
        <v>#REF!</v>
      </c>
      <c r="X22" s="154" t="e">
        <f>IF('GREEN SHEET'!#REF!="","",'GREEN SHEET'!#REF!)</f>
        <v>#REF!</v>
      </c>
      <c r="Y22" s="154" t="e">
        <f t="shared" si="5"/>
        <v>#REF!</v>
      </c>
      <c r="Z22" s="146" t="str">
        <f>IF('GREEN SHEET'!BN22="","0",'GREEN SHEET'!BN22)</f>
        <v>0</v>
      </c>
      <c r="AA22" s="146" t="str">
        <f>IF('GREEN SHEET'!BO22="","0",'GREEN SHEET'!BO22)</f>
        <v>0</v>
      </c>
      <c r="AB22" s="146">
        <f>ROUNDUP(IF('GREEN SHEET'!BT22="","0",'GREEN SHEET'!BT22),0)</f>
        <v>0</v>
      </c>
      <c r="AC22" s="166" t="str">
        <f>IF('GREEN SHEET'!BU22="","",'GREEN SHEET'!BU22)</f>
        <v/>
      </c>
      <c r="AD22" s="146" t="str">
        <f>IF('GREEN SHEET'!BV22="","",'GREEN SHEET'!BV22)</f>
        <v/>
      </c>
      <c r="AE22" s="146" t="str">
        <f>IF('GREEN SHEET'!BW22="","",'GREEN SHEET'!BW22)</f>
        <v/>
      </c>
      <c r="AF22" s="146" t="str">
        <f>IF('GREEN SHEET'!BX22="","",'GREEN SHEET'!BX22)</f>
        <v/>
      </c>
      <c r="AG22" s="177">
        <f>IF(AB22="","",RANK(AB22,AB$7:$AB$51,0))</f>
        <v>5</v>
      </c>
      <c r="AH22" s="177">
        <f t="shared" si="8"/>
        <v>5</v>
      </c>
      <c r="AI22" s="177" t="str">
        <f t="shared" si="9"/>
        <v/>
      </c>
      <c r="AJ22" s="177" t="str">
        <f t="shared" si="10"/>
        <v/>
      </c>
      <c r="AK22" s="36"/>
    </row>
    <row r="23" spans="1:37" ht="16.8" hidden="1" x14ac:dyDescent="0.25">
      <c r="A23" s="36"/>
      <c r="B23" s="176">
        <v>17</v>
      </c>
      <c r="C23" s="172">
        <f t="shared" si="7"/>
        <v>5</v>
      </c>
      <c r="D23" s="172" t="str">
        <f t="shared" si="6"/>
        <v/>
      </c>
      <c r="E23" s="176" t="str">
        <f>IF(DATA!C21="","",DATA!C21)</f>
        <v/>
      </c>
      <c r="F23" s="176" t="str">
        <f>IF(DATA!D21="","",DATA!D21)</f>
        <v/>
      </c>
      <c r="G23" s="150" t="str">
        <f>IF(DATA!E21="","",DATA!E21)</f>
        <v/>
      </c>
      <c r="H23" s="150" t="str">
        <f>IF(DATA!F21="","",DATA!F21)</f>
        <v/>
      </c>
      <c r="I23" s="150" t="str">
        <f>IF(DATA!G21="","",DATA!G21)</f>
        <v/>
      </c>
      <c r="J23" s="157" t="str">
        <f>IF(DATA!H21="","",DATA!H21)</f>
        <v/>
      </c>
      <c r="K23" s="176" t="str">
        <f>IF(DATA!I21="","",DATA!I21)</f>
        <v/>
      </c>
      <c r="L23" s="176" t="str">
        <f>IF(DATA!J21="","",DATA!J21)</f>
        <v/>
      </c>
      <c r="M23" s="150" t="str">
        <f>IF(DATA!K21="","",DATA!K21)</f>
        <v/>
      </c>
      <c r="N23" s="144" t="str">
        <f>IF('GREEN SHEET'!AB23="","",'GREEN SHEET'!AB23)</f>
        <v/>
      </c>
      <c r="O23" s="144" t="str">
        <f t="shared" si="0"/>
        <v/>
      </c>
      <c r="P23" s="154" t="str">
        <f>IF('GREEN SHEET'!AT23="","",'GREEN SHEET'!AT23)</f>
        <v/>
      </c>
      <c r="Q23" s="153" t="str">
        <f t="shared" si="1"/>
        <v/>
      </c>
      <c r="R23" s="144" t="e">
        <f>IF('GREEN SHEET'!#REF!="","",'GREEN SHEET'!#REF!)</f>
        <v>#REF!</v>
      </c>
      <c r="S23" s="144" t="e">
        <f t="shared" si="2"/>
        <v>#REF!</v>
      </c>
      <c r="T23" s="154" t="str">
        <f>IF('GREEN SHEET'!BL23="","",'GREEN SHEET'!BL23)</f>
        <v/>
      </c>
      <c r="U23" s="154" t="str">
        <f t="shared" si="3"/>
        <v/>
      </c>
      <c r="V23" s="145" t="e">
        <f>IF('GREEN SHEET'!#REF!="","",'GREEN SHEET'!#REF!)</f>
        <v>#REF!</v>
      </c>
      <c r="W23" s="145" t="e">
        <f t="shared" si="4"/>
        <v>#REF!</v>
      </c>
      <c r="X23" s="154" t="e">
        <f>IF('GREEN SHEET'!#REF!="","",'GREEN SHEET'!#REF!)</f>
        <v>#REF!</v>
      </c>
      <c r="Y23" s="154" t="e">
        <f t="shared" si="5"/>
        <v>#REF!</v>
      </c>
      <c r="Z23" s="146" t="str">
        <f>IF('GREEN SHEET'!BN23="","0",'GREEN SHEET'!BN23)</f>
        <v>0</v>
      </c>
      <c r="AA23" s="146" t="str">
        <f>IF('GREEN SHEET'!BO23="","0",'GREEN SHEET'!BO23)</f>
        <v>0</v>
      </c>
      <c r="AB23" s="146">
        <f>ROUNDUP(IF('GREEN SHEET'!BT23="","0",'GREEN SHEET'!BT23),0)</f>
        <v>0</v>
      </c>
      <c r="AC23" s="166" t="str">
        <f>IF('GREEN SHEET'!BU23="","",'GREEN SHEET'!BU23)</f>
        <v/>
      </c>
      <c r="AD23" s="146" t="str">
        <f>IF('GREEN SHEET'!BV23="","",'GREEN SHEET'!BV23)</f>
        <v/>
      </c>
      <c r="AE23" s="146" t="str">
        <f>IF('GREEN SHEET'!BW23="","",'GREEN SHEET'!BW23)</f>
        <v/>
      </c>
      <c r="AF23" s="146" t="str">
        <f>IF('GREEN SHEET'!BX23="","",'GREEN SHEET'!BX23)</f>
        <v/>
      </c>
      <c r="AG23" s="177">
        <f>IF(AB23="","",RANK(AB23,AB$7:$AB$51,0))</f>
        <v>5</v>
      </c>
      <c r="AH23" s="177">
        <f t="shared" si="8"/>
        <v>5</v>
      </c>
      <c r="AI23" s="177" t="str">
        <f t="shared" si="9"/>
        <v/>
      </c>
      <c r="AJ23" s="177" t="str">
        <f t="shared" si="10"/>
        <v/>
      </c>
      <c r="AK23" s="36"/>
    </row>
    <row r="24" spans="1:37" ht="16.8" hidden="1" x14ac:dyDescent="0.25">
      <c r="A24" s="36"/>
      <c r="B24" s="176">
        <v>18</v>
      </c>
      <c r="C24" s="172">
        <f t="shared" si="7"/>
        <v>5</v>
      </c>
      <c r="D24" s="172" t="str">
        <f t="shared" si="6"/>
        <v/>
      </c>
      <c r="E24" s="176" t="str">
        <f>IF(DATA!C22="","",DATA!C22)</f>
        <v/>
      </c>
      <c r="F24" s="176" t="str">
        <f>IF(DATA!D22="","",DATA!D22)</f>
        <v/>
      </c>
      <c r="G24" s="150" t="str">
        <f>IF(DATA!E22="","",DATA!E22)</f>
        <v/>
      </c>
      <c r="H24" s="150" t="str">
        <f>IF(DATA!F22="","",DATA!F22)</f>
        <v/>
      </c>
      <c r="I24" s="150" t="str">
        <f>IF(DATA!G22="","",DATA!G22)</f>
        <v/>
      </c>
      <c r="J24" s="157" t="str">
        <f>IF(DATA!H22="","",DATA!H22)</f>
        <v/>
      </c>
      <c r="K24" s="176" t="str">
        <f>IF(DATA!I22="","",DATA!I22)</f>
        <v/>
      </c>
      <c r="L24" s="176" t="str">
        <f>IF(DATA!J22="","",DATA!J22)</f>
        <v/>
      </c>
      <c r="M24" s="150" t="str">
        <f>IF(DATA!K22="","",DATA!K22)</f>
        <v/>
      </c>
      <c r="N24" s="144" t="str">
        <f>IF('GREEN SHEET'!AB24="","",'GREEN SHEET'!AB24)</f>
        <v/>
      </c>
      <c r="O24" s="144" t="str">
        <f t="shared" si="0"/>
        <v/>
      </c>
      <c r="P24" s="154" t="str">
        <f>IF('GREEN SHEET'!AT24="","",'GREEN SHEET'!AT24)</f>
        <v/>
      </c>
      <c r="Q24" s="153" t="str">
        <f t="shared" si="1"/>
        <v/>
      </c>
      <c r="R24" s="144" t="e">
        <f>IF('GREEN SHEET'!#REF!="","",'GREEN SHEET'!#REF!)</f>
        <v>#REF!</v>
      </c>
      <c r="S24" s="144" t="e">
        <f t="shared" si="2"/>
        <v>#REF!</v>
      </c>
      <c r="T24" s="154" t="str">
        <f>IF('GREEN SHEET'!BL24="","",'GREEN SHEET'!BL24)</f>
        <v/>
      </c>
      <c r="U24" s="154" t="str">
        <f t="shared" si="3"/>
        <v/>
      </c>
      <c r="V24" s="145" t="e">
        <f>IF('GREEN SHEET'!#REF!="","",'GREEN SHEET'!#REF!)</f>
        <v>#REF!</v>
      </c>
      <c r="W24" s="145" t="e">
        <f t="shared" si="4"/>
        <v>#REF!</v>
      </c>
      <c r="X24" s="154" t="e">
        <f>IF('GREEN SHEET'!#REF!="","",'GREEN SHEET'!#REF!)</f>
        <v>#REF!</v>
      </c>
      <c r="Y24" s="154" t="e">
        <f t="shared" si="5"/>
        <v>#REF!</v>
      </c>
      <c r="Z24" s="146" t="str">
        <f>IF('GREEN SHEET'!BN24="","0",'GREEN SHEET'!BN24)</f>
        <v>0</v>
      </c>
      <c r="AA24" s="146" t="str">
        <f>IF('GREEN SHEET'!BO24="","0",'GREEN SHEET'!BO24)</f>
        <v>0</v>
      </c>
      <c r="AB24" s="146">
        <f>ROUNDUP(IF('GREEN SHEET'!BT24="","0",'GREEN SHEET'!BT24),0)</f>
        <v>0</v>
      </c>
      <c r="AC24" s="166" t="str">
        <f>IF('GREEN SHEET'!BU24="","",'GREEN SHEET'!BU24)</f>
        <v/>
      </c>
      <c r="AD24" s="146" t="str">
        <f>IF('GREEN SHEET'!BV24="","",'GREEN SHEET'!BV24)</f>
        <v/>
      </c>
      <c r="AE24" s="146" t="str">
        <f>IF('GREEN SHEET'!BW24="","",'GREEN SHEET'!BW24)</f>
        <v/>
      </c>
      <c r="AF24" s="146" t="str">
        <f>IF('GREEN SHEET'!BX24="","",'GREEN SHEET'!BX24)</f>
        <v/>
      </c>
      <c r="AG24" s="177">
        <f>IF(AB24="","",RANK(AB24,AB$7:$AB$51,0))</f>
        <v>5</v>
      </c>
      <c r="AH24" s="177">
        <f t="shared" si="8"/>
        <v>5</v>
      </c>
      <c r="AI24" s="177" t="str">
        <f t="shared" si="9"/>
        <v/>
      </c>
      <c r="AJ24" s="177" t="str">
        <f t="shared" si="10"/>
        <v/>
      </c>
      <c r="AK24" s="36"/>
    </row>
    <row r="25" spans="1:37" ht="16.8" hidden="1" x14ac:dyDescent="0.25">
      <c r="A25" s="36"/>
      <c r="B25" s="176">
        <v>19</v>
      </c>
      <c r="C25" s="172">
        <f t="shared" si="7"/>
        <v>5</v>
      </c>
      <c r="D25" s="172" t="str">
        <f t="shared" si="6"/>
        <v/>
      </c>
      <c r="E25" s="176" t="str">
        <f>IF(DATA!C23="","",DATA!C23)</f>
        <v/>
      </c>
      <c r="F25" s="176" t="str">
        <f>IF(DATA!D23="","",DATA!D23)</f>
        <v/>
      </c>
      <c r="G25" s="150" t="str">
        <f>IF(DATA!E23="","",DATA!E23)</f>
        <v/>
      </c>
      <c r="H25" s="150" t="str">
        <f>IF(DATA!F23="","",DATA!F23)</f>
        <v/>
      </c>
      <c r="I25" s="150" t="str">
        <f>IF(DATA!G23="","",DATA!G23)</f>
        <v/>
      </c>
      <c r="J25" s="157" t="str">
        <f>IF(DATA!H23="","",DATA!H23)</f>
        <v/>
      </c>
      <c r="K25" s="176" t="str">
        <f>IF(DATA!I23="","",DATA!I23)</f>
        <v/>
      </c>
      <c r="L25" s="176" t="str">
        <f>IF(DATA!J23="","",DATA!J23)</f>
        <v/>
      </c>
      <c r="M25" s="150" t="str">
        <f>IF(DATA!K23="","",DATA!K23)</f>
        <v/>
      </c>
      <c r="N25" s="144" t="str">
        <f>IF('GREEN SHEET'!AB25="","",'GREEN SHEET'!AB25)</f>
        <v/>
      </c>
      <c r="O25" s="144" t="str">
        <f t="shared" si="0"/>
        <v/>
      </c>
      <c r="P25" s="154" t="str">
        <f>IF('GREEN SHEET'!AT25="","",'GREEN SHEET'!AT25)</f>
        <v/>
      </c>
      <c r="Q25" s="153" t="str">
        <f t="shared" si="1"/>
        <v/>
      </c>
      <c r="R25" s="144" t="e">
        <f>IF('GREEN SHEET'!#REF!="","",'GREEN SHEET'!#REF!)</f>
        <v>#REF!</v>
      </c>
      <c r="S25" s="144" t="e">
        <f t="shared" si="2"/>
        <v>#REF!</v>
      </c>
      <c r="T25" s="154" t="str">
        <f>IF('GREEN SHEET'!BL25="","",'GREEN SHEET'!BL25)</f>
        <v/>
      </c>
      <c r="U25" s="154" t="str">
        <f t="shared" si="3"/>
        <v/>
      </c>
      <c r="V25" s="145" t="e">
        <f>IF('GREEN SHEET'!#REF!="","",'GREEN SHEET'!#REF!)</f>
        <v>#REF!</v>
      </c>
      <c r="W25" s="145" t="e">
        <f t="shared" si="4"/>
        <v>#REF!</v>
      </c>
      <c r="X25" s="154" t="e">
        <f>IF('GREEN SHEET'!#REF!="","",'GREEN SHEET'!#REF!)</f>
        <v>#REF!</v>
      </c>
      <c r="Y25" s="154" t="e">
        <f t="shared" si="5"/>
        <v>#REF!</v>
      </c>
      <c r="Z25" s="146" t="str">
        <f>IF('GREEN SHEET'!BN25="","0",'GREEN SHEET'!BN25)</f>
        <v>0</v>
      </c>
      <c r="AA25" s="146" t="str">
        <f>IF('GREEN SHEET'!BO25="","0",'GREEN SHEET'!BO25)</f>
        <v>0</v>
      </c>
      <c r="AB25" s="146">
        <f>ROUNDUP(IF('GREEN SHEET'!BT25="","0",'GREEN SHEET'!BT25),0)</f>
        <v>0</v>
      </c>
      <c r="AC25" s="166" t="str">
        <f>IF('GREEN SHEET'!BU25="","",'GREEN SHEET'!BU25)</f>
        <v/>
      </c>
      <c r="AD25" s="146" t="str">
        <f>IF('GREEN SHEET'!BV25="","",'GREEN SHEET'!BV25)</f>
        <v/>
      </c>
      <c r="AE25" s="146" t="str">
        <f>IF('GREEN SHEET'!BW25="","",'GREEN SHEET'!BW25)</f>
        <v/>
      </c>
      <c r="AF25" s="146" t="str">
        <f>IF('GREEN SHEET'!BX25="","",'GREEN SHEET'!BX25)</f>
        <v/>
      </c>
      <c r="AG25" s="177">
        <f>IF(AB25="","",RANK(AB25,AB$7:$AB$51,0))</f>
        <v>5</v>
      </c>
      <c r="AH25" s="177">
        <f t="shared" si="8"/>
        <v>5</v>
      </c>
      <c r="AI25" s="177" t="str">
        <f t="shared" si="9"/>
        <v/>
      </c>
      <c r="AJ25" s="177" t="str">
        <f t="shared" si="10"/>
        <v/>
      </c>
      <c r="AK25" s="36"/>
    </row>
    <row r="26" spans="1:37" ht="16.8" hidden="1" x14ac:dyDescent="0.25">
      <c r="A26" s="36"/>
      <c r="B26" s="176">
        <v>20</v>
      </c>
      <c r="C26" s="172">
        <f t="shared" si="7"/>
        <v>5</v>
      </c>
      <c r="D26" s="172" t="str">
        <f t="shared" si="6"/>
        <v/>
      </c>
      <c r="E26" s="176" t="str">
        <f>IF(DATA!C24="","",DATA!C24)</f>
        <v/>
      </c>
      <c r="F26" s="176" t="str">
        <f>IF(DATA!D24="","",DATA!D24)</f>
        <v/>
      </c>
      <c r="G26" s="150" t="str">
        <f>IF(DATA!E24="","",DATA!E24)</f>
        <v/>
      </c>
      <c r="H26" s="150" t="str">
        <f>IF(DATA!F24="","",DATA!F24)</f>
        <v/>
      </c>
      <c r="I26" s="150" t="str">
        <f>IF(DATA!G24="","",DATA!G24)</f>
        <v/>
      </c>
      <c r="J26" s="157" t="str">
        <f>IF(DATA!H24="","",DATA!H24)</f>
        <v/>
      </c>
      <c r="K26" s="176" t="str">
        <f>IF(DATA!I24="","",DATA!I24)</f>
        <v/>
      </c>
      <c r="L26" s="176" t="str">
        <f>IF(DATA!J24="","",DATA!J24)</f>
        <v/>
      </c>
      <c r="M26" s="150" t="str">
        <f>IF(DATA!K24="","",DATA!K24)</f>
        <v/>
      </c>
      <c r="N26" s="144" t="str">
        <f>IF('GREEN SHEET'!AB26="","",'GREEN SHEET'!AB26)</f>
        <v/>
      </c>
      <c r="O26" s="144" t="str">
        <f t="shared" si="0"/>
        <v/>
      </c>
      <c r="P26" s="154" t="str">
        <f>IF('GREEN SHEET'!AT26="","",'GREEN SHEET'!AT26)</f>
        <v/>
      </c>
      <c r="Q26" s="153" t="str">
        <f t="shared" si="1"/>
        <v/>
      </c>
      <c r="R26" s="144" t="e">
        <f>IF('GREEN SHEET'!#REF!="","",'GREEN SHEET'!#REF!)</f>
        <v>#REF!</v>
      </c>
      <c r="S26" s="144" t="e">
        <f t="shared" si="2"/>
        <v>#REF!</v>
      </c>
      <c r="T26" s="154" t="str">
        <f>IF('GREEN SHEET'!BL26="","",'GREEN SHEET'!BL26)</f>
        <v/>
      </c>
      <c r="U26" s="154" t="str">
        <f t="shared" si="3"/>
        <v/>
      </c>
      <c r="V26" s="145" t="e">
        <f>IF('GREEN SHEET'!#REF!="","",'GREEN SHEET'!#REF!)</f>
        <v>#REF!</v>
      </c>
      <c r="W26" s="145" t="e">
        <f t="shared" si="4"/>
        <v>#REF!</v>
      </c>
      <c r="X26" s="154" t="e">
        <f>IF('GREEN SHEET'!#REF!="","",'GREEN SHEET'!#REF!)</f>
        <v>#REF!</v>
      </c>
      <c r="Y26" s="154" t="e">
        <f t="shared" si="5"/>
        <v>#REF!</v>
      </c>
      <c r="Z26" s="146" t="str">
        <f>IF('GREEN SHEET'!BN26="","0",'GREEN SHEET'!BN26)</f>
        <v>0</v>
      </c>
      <c r="AA26" s="146" t="str">
        <f>IF('GREEN SHEET'!BO26="","0",'GREEN SHEET'!BO26)</f>
        <v>0</v>
      </c>
      <c r="AB26" s="146">
        <f>ROUNDUP(IF('GREEN SHEET'!BT26="","0",'GREEN SHEET'!BT26),0)</f>
        <v>0</v>
      </c>
      <c r="AC26" s="166" t="str">
        <f>IF('GREEN SHEET'!BU26="","",'GREEN SHEET'!BU26)</f>
        <v/>
      </c>
      <c r="AD26" s="146" t="str">
        <f>IF('GREEN SHEET'!BV26="","",'GREEN SHEET'!BV26)</f>
        <v/>
      </c>
      <c r="AE26" s="146" t="str">
        <f>IF('GREEN SHEET'!BW26="","",'GREEN SHEET'!BW26)</f>
        <v/>
      </c>
      <c r="AF26" s="146" t="str">
        <f>IF('GREEN SHEET'!BX26="","",'GREEN SHEET'!BX26)</f>
        <v/>
      </c>
      <c r="AG26" s="177">
        <f>IF(AB26="","",RANK(AB26,AB$7:$AB$51,0))</f>
        <v>5</v>
      </c>
      <c r="AH26" s="177">
        <f t="shared" si="8"/>
        <v>5</v>
      </c>
      <c r="AI26" s="177" t="str">
        <f t="shared" si="9"/>
        <v/>
      </c>
      <c r="AJ26" s="177" t="str">
        <f t="shared" si="10"/>
        <v/>
      </c>
      <c r="AK26" s="36"/>
    </row>
    <row r="27" spans="1:37" ht="16.8" hidden="1" x14ac:dyDescent="0.25">
      <c r="A27" s="36"/>
      <c r="B27" s="176">
        <v>21</v>
      </c>
      <c r="C27" s="172">
        <f t="shared" si="7"/>
        <v>5</v>
      </c>
      <c r="D27" s="172" t="str">
        <f t="shared" si="6"/>
        <v/>
      </c>
      <c r="E27" s="176" t="str">
        <f>IF(DATA!C25="","",DATA!C25)</f>
        <v/>
      </c>
      <c r="F27" s="176" t="str">
        <f>IF(DATA!D25="","",DATA!D25)</f>
        <v/>
      </c>
      <c r="G27" s="150" t="str">
        <f>IF(DATA!E25="","",DATA!E25)</f>
        <v/>
      </c>
      <c r="H27" s="150" t="str">
        <f>IF(DATA!F25="","",DATA!F25)</f>
        <v/>
      </c>
      <c r="I27" s="150" t="str">
        <f>IF(DATA!G25="","",DATA!G25)</f>
        <v/>
      </c>
      <c r="J27" s="157" t="str">
        <f>IF(DATA!H25="","",DATA!H25)</f>
        <v/>
      </c>
      <c r="K27" s="176" t="str">
        <f>IF(DATA!I25="","",DATA!I25)</f>
        <v/>
      </c>
      <c r="L27" s="176" t="str">
        <f>IF(DATA!J25="","",DATA!J25)</f>
        <v/>
      </c>
      <c r="M27" s="150" t="str">
        <f>IF(DATA!K25="","",DATA!K25)</f>
        <v/>
      </c>
      <c r="N27" s="144" t="str">
        <f>IF('GREEN SHEET'!AB27="","",'GREEN SHEET'!AB27)</f>
        <v/>
      </c>
      <c r="O27" s="144" t="str">
        <f t="shared" si="0"/>
        <v/>
      </c>
      <c r="P27" s="154" t="str">
        <f>IF('GREEN SHEET'!AT27="","",'GREEN SHEET'!AT27)</f>
        <v/>
      </c>
      <c r="Q27" s="153" t="str">
        <f t="shared" si="1"/>
        <v/>
      </c>
      <c r="R27" s="144" t="e">
        <f>IF('GREEN SHEET'!#REF!="","",'GREEN SHEET'!#REF!)</f>
        <v>#REF!</v>
      </c>
      <c r="S27" s="144" t="e">
        <f t="shared" si="2"/>
        <v>#REF!</v>
      </c>
      <c r="T27" s="154" t="str">
        <f>IF('GREEN SHEET'!BL27="","",'GREEN SHEET'!BL27)</f>
        <v/>
      </c>
      <c r="U27" s="154" t="str">
        <f t="shared" si="3"/>
        <v/>
      </c>
      <c r="V27" s="145" t="e">
        <f>IF('GREEN SHEET'!#REF!="","",'GREEN SHEET'!#REF!)</f>
        <v>#REF!</v>
      </c>
      <c r="W27" s="145" t="e">
        <f t="shared" si="4"/>
        <v>#REF!</v>
      </c>
      <c r="X27" s="154" t="e">
        <f>IF('GREEN SHEET'!#REF!="","",'GREEN SHEET'!#REF!)</f>
        <v>#REF!</v>
      </c>
      <c r="Y27" s="154" t="e">
        <f t="shared" si="5"/>
        <v>#REF!</v>
      </c>
      <c r="Z27" s="146" t="str">
        <f>IF('GREEN SHEET'!BN27="","0",'GREEN SHEET'!BN27)</f>
        <v>0</v>
      </c>
      <c r="AA27" s="146" t="str">
        <f>IF('GREEN SHEET'!BO27="","0",'GREEN SHEET'!BO27)</f>
        <v>0</v>
      </c>
      <c r="AB27" s="146">
        <f>ROUNDUP(IF('GREEN SHEET'!BT27="","0",'GREEN SHEET'!BT27),0)</f>
        <v>0</v>
      </c>
      <c r="AC27" s="166" t="str">
        <f>IF('GREEN SHEET'!BU27="","",'GREEN SHEET'!BU27)</f>
        <v/>
      </c>
      <c r="AD27" s="146" t="str">
        <f>IF('GREEN SHEET'!BV27="","",'GREEN SHEET'!BV27)</f>
        <v/>
      </c>
      <c r="AE27" s="146" t="str">
        <f>IF('GREEN SHEET'!BW27="","",'GREEN SHEET'!BW27)</f>
        <v/>
      </c>
      <c r="AF27" s="146" t="str">
        <f>IF('GREEN SHEET'!BX27="","",'GREEN SHEET'!BX27)</f>
        <v/>
      </c>
      <c r="AG27" s="177">
        <f>IF(AB27="","",RANK(AB27,AB$7:$AB$51,0))</f>
        <v>5</v>
      </c>
      <c r="AH27" s="177">
        <f t="shared" si="8"/>
        <v>5</v>
      </c>
      <c r="AI27" s="177" t="str">
        <f t="shared" si="9"/>
        <v/>
      </c>
      <c r="AJ27" s="177" t="str">
        <f t="shared" si="10"/>
        <v/>
      </c>
      <c r="AK27" s="36"/>
    </row>
    <row r="28" spans="1:37" ht="16.8" hidden="1" x14ac:dyDescent="0.25">
      <c r="A28" s="36"/>
      <c r="B28" s="176">
        <v>22</v>
      </c>
      <c r="C28" s="172">
        <f t="shared" si="7"/>
        <v>5</v>
      </c>
      <c r="D28" s="172" t="str">
        <f t="shared" si="6"/>
        <v/>
      </c>
      <c r="E28" s="176" t="str">
        <f>IF(DATA!C26="","",DATA!C26)</f>
        <v/>
      </c>
      <c r="F28" s="176" t="str">
        <f>IF(DATA!D26="","",DATA!D26)</f>
        <v/>
      </c>
      <c r="G28" s="150" t="str">
        <f>IF(DATA!E26="","",DATA!E26)</f>
        <v/>
      </c>
      <c r="H28" s="150" t="str">
        <f>IF(DATA!F26="","",DATA!F26)</f>
        <v/>
      </c>
      <c r="I28" s="150" t="str">
        <f>IF(DATA!G26="","",DATA!G26)</f>
        <v/>
      </c>
      <c r="J28" s="157" t="str">
        <f>IF(DATA!H26="","",DATA!H26)</f>
        <v/>
      </c>
      <c r="K28" s="176" t="str">
        <f>IF(DATA!I26="","",DATA!I26)</f>
        <v/>
      </c>
      <c r="L28" s="176" t="str">
        <f>IF(DATA!J26="","",DATA!J26)</f>
        <v/>
      </c>
      <c r="M28" s="150" t="str">
        <f>IF(DATA!K26="","",DATA!K26)</f>
        <v/>
      </c>
      <c r="N28" s="144" t="str">
        <f>IF('GREEN SHEET'!AB28="","",'GREEN SHEET'!AB28)</f>
        <v/>
      </c>
      <c r="O28" s="144" t="str">
        <f t="shared" si="0"/>
        <v/>
      </c>
      <c r="P28" s="154" t="str">
        <f>IF('GREEN SHEET'!AT28="","",'GREEN SHEET'!AT28)</f>
        <v/>
      </c>
      <c r="Q28" s="153" t="str">
        <f t="shared" si="1"/>
        <v/>
      </c>
      <c r="R28" s="144" t="e">
        <f>IF('GREEN SHEET'!#REF!="","",'GREEN SHEET'!#REF!)</f>
        <v>#REF!</v>
      </c>
      <c r="S28" s="144" t="e">
        <f t="shared" si="2"/>
        <v>#REF!</v>
      </c>
      <c r="T28" s="154" t="str">
        <f>IF('GREEN SHEET'!BL28="","",'GREEN SHEET'!BL28)</f>
        <v/>
      </c>
      <c r="U28" s="154" t="str">
        <f t="shared" si="3"/>
        <v/>
      </c>
      <c r="V28" s="145" t="e">
        <f>IF('GREEN SHEET'!#REF!="","",'GREEN SHEET'!#REF!)</f>
        <v>#REF!</v>
      </c>
      <c r="W28" s="145" t="e">
        <f t="shared" si="4"/>
        <v>#REF!</v>
      </c>
      <c r="X28" s="154" t="e">
        <f>IF('GREEN SHEET'!#REF!="","",'GREEN SHEET'!#REF!)</f>
        <v>#REF!</v>
      </c>
      <c r="Y28" s="154" t="e">
        <f t="shared" si="5"/>
        <v>#REF!</v>
      </c>
      <c r="Z28" s="146" t="str">
        <f>IF('GREEN SHEET'!BN28="","0",'GREEN SHEET'!BN28)</f>
        <v>0</v>
      </c>
      <c r="AA28" s="146" t="str">
        <f>IF('GREEN SHEET'!BO28="","0",'GREEN SHEET'!BO28)</f>
        <v>0</v>
      </c>
      <c r="AB28" s="146">
        <f>ROUNDUP(IF('GREEN SHEET'!BT28="","0",'GREEN SHEET'!BT28),0)</f>
        <v>0</v>
      </c>
      <c r="AC28" s="166" t="str">
        <f>IF('GREEN SHEET'!BU28="","",'GREEN SHEET'!BU28)</f>
        <v/>
      </c>
      <c r="AD28" s="146" t="str">
        <f>IF('GREEN SHEET'!BV28="","",'GREEN SHEET'!BV28)</f>
        <v/>
      </c>
      <c r="AE28" s="146" t="str">
        <f>IF('GREEN SHEET'!BW28="","",'GREEN SHEET'!BW28)</f>
        <v/>
      </c>
      <c r="AF28" s="146" t="str">
        <f>IF('GREEN SHEET'!BX28="","",'GREEN SHEET'!BX28)</f>
        <v/>
      </c>
      <c r="AG28" s="177">
        <f>IF(AB28="","",RANK(AB28,AB$7:$AB$51,0))</f>
        <v>5</v>
      </c>
      <c r="AH28" s="177">
        <f t="shared" si="8"/>
        <v>5</v>
      </c>
      <c r="AI28" s="177" t="str">
        <f t="shared" si="9"/>
        <v/>
      </c>
      <c r="AJ28" s="177" t="str">
        <f t="shared" si="10"/>
        <v/>
      </c>
      <c r="AK28" s="36"/>
    </row>
    <row r="29" spans="1:37" ht="16.8" hidden="1" x14ac:dyDescent="0.25">
      <c r="A29" s="36"/>
      <c r="B29" s="176">
        <v>23</v>
      </c>
      <c r="C29" s="172">
        <f t="shared" si="7"/>
        <v>5</v>
      </c>
      <c r="D29" s="172" t="str">
        <f t="shared" si="6"/>
        <v/>
      </c>
      <c r="E29" s="176" t="str">
        <f>IF(DATA!C27="","",DATA!C27)</f>
        <v/>
      </c>
      <c r="F29" s="176" t="str">
        <f>IF(DATA!D27="","",DATA!D27)</f>
        <v/>
      </c>
      <c r="G29" s="150" t="str">
        <f>IF(DATA!E27="","",DATA!E27)</f>
        <v/>
      </c>
      <c r="H29" s="150" t="str">
        <f>IF(DATA!F27="","",DATA!F27)</f>
        <v/>
      </c>
      <c r="I29" s="150" t="str">
        <f>IF(DATA!G27="","",DATA!G27)</f>
        <v/>
      </c>
      <c r="J29" s="157" t="str">
        <f>IF(DATA!H27="","",DATA!H27)</f>
        <v/>
      </c>
      <c r="K29" s="176" t="str">
        <f>IF(DATA!I27="","",DATA!I27)</f>
        <v/>
      </c>
      <c r="L29" s="176" t="str">
        <f>IF(DATA!J27="","",DATA!J27)</f>
        <v/>
      </c>
      <c r="M29" s="150" t="str">
        <f>IF(DATA!K27="","",DATA!K27)</f>
        <v/>
      </c>
      <c r="N29" s="144" t="str">
        <f>IF('GREEN SHEET'!AB29="","",'GREEN SHEET'!AB29)</f>
        <v/>
      </c>
      <c r="O29" s="144" t="str">
        <f t="shared" si="0"/>
        <v/>
      </c>
      <c r="P29" s="154" t="str">
        <f>IF('GREEN SHEET'!AT29="","",'GREEN SHEET'!AT29)</f>
        <v/>
      </c>
      <c r="Q29" s="153" t="str">
        <f t="shared" si="1"/>
        <v/>
      </c>
      <c r="R29" s="144" t="e">
        <f>IF('GREEN SHEET'!#REF!="","",'GREEN SHEET'!#REF!)</f>
        <v>#REF!</v>
      </c>
      <c r="S29" s="144" t="e">
        <f t="shared" si="2"/>
        <v>#REF!</v>
      </c>
      <c r="T29" s="154" t="str">
        <f>IF('GREEN SHEET'!BL29="","",'GREEN SHEET'!BL29)</f>
        <v/>
      </c>
      <c r="U29" s="154" t="str">
        <f t="shared" si="3"/>
        <v/>
      </c>
      <c r="V29" s="145" t="e">
        <f>IF('GREEN SHEET'!#REF!="","",'GREEN SHEET'!#REF!)</f>
        <v>#REF!</v>
      </c>
      <c r="W29" s="145" t="e">
        <f t="shared" si="4"/>
        <v>#REF!</v>
      </c>
      <c r="X29" s="154" t="e">
        <f>IF('GREEN SHEET'!#REF!="","",'GREEN SHEET'!#REF!)</f>
        <v>#REF!</v>
      </c>
      <c r="Y29" s="154" t="e">
        <f t="shared" si="5"/>
        <v>#REF!</v>
      </c>
      <c r="Z29" s="146" t="str">
        <f>IF('GREEN SHEET'!BN29="","0",'GREEN SHEET'!BN29)</f>
        <v>0</v>
      </c>
      <c r="AA29" s="146" t="str">
        <f>IF('GREEN SHEET'!BO29="","0",'GREEN SHEET'!BO29)</f>
        <v>0</v>
      </c>
      <c r="AB29" s="146">
        <f>ROUNDUP(IF('GREEN SHEET'!BT29="","0",'GREEN SHEET'!BT29),0)</f>
        <v>0</v>
      </c>
      <c r="AC29" s="166" t="str">
        <f>IF('GREEN SHEET'!BU29="","",'GREEN SHEET'!BU29)</f>
        <v/>
      </c>
      <c r="AD29" s="146" t="str">
        <f>IF('GREEN SHEET'!BV29="","",'GREEN SHEET'!BV29)</f>
        <v/>
      </c>
      <c r="AE29" s="146" t="str">
        <f>IF('GREEN SHEET'!BW29="","",'GREEN SHEET'!BW29)</f>
        <v/>
      </c>
      <c r="AF29" s="146" t="str">
        <f>IF('GREEN SHEET'!BX29="","",'GREEN SHEET'!BX29)</f>
        <v/>
      </c>
      <c r="AG29" s="177">
        <f>IF(AB29="","",RANK(AB29,AB$7:$AB$51,0))</f>
        <v>5</v>
      </c>
      <c r="AH29" s="177">
        <f t="shared" si="8"/>
        <v>5</v>
      </c>
      <c r="AI29" s="177" t="str">
        <f t="shared" si="9"/>
        <v/>
      </c>
      <c r="AJ29" s="177" t="str">
        <f t="shared" si="10"/>
        <v/>
      </c>
      <c r="AK29" s="36"/>
    </row>
    <row r="30" spans="1:37" ht="16.8" hidden="1" x14ac:dyDescent="0.25">
      <c r="A30" s="36"/>
      <c r="B30" s="176">
        <v>24</v>
      </c>
      <c r="C30" s="172">
        <f t="shared" si="7"/>
        <v>5</v>
      </c>
      <c r="D30" s="172" t="str">
        <f t="shared" si="6"/>
        <v/>
      </c>
      <c r="E30" s="176" t="str">
        <f>IF(DATA!C28="","",DATA!C28)</f>
        <v/>
      </c>
      <c r="F30" s="176" t="str">
        <f>IF(DATA!D28="","",DATA!D28)</f>
        <v/>
      </c>
      <c r="G30" s="150" t="str">
        <f>IF(DATA!E28="","",DATA!E28)</f>
        <v/>
      </c>
      <c r="H30" s="150" t="str">
        <f>IF(DATA!F28="","",DATA!F28)</f>
        <v/>
      </c>
      <c r="I30" s="150" t="str">
        <f>IF(DATA!G28="","",DATA!G28)</f>
        <v/>
      </c>
      <c r="J30" s="157" t="str">
        <f>IF(DATA!H28="","",DATA!H28)</f>
        <v/>
      </c>
      <c r="K30" s="176" t="str">
        <f>IF(DATA!I28="","",DATA!I28)</f>
        <v/>
      </c>
      <c r="L30" s="176" t="str">
        <f>IF(DATA!J28="","",DATA!J28)</f>
        <v/>
      </c>
      <c r="M30" s="150" t="str">
        <f>IF(DATA!K28="","",DATA!K28)</f>
        <v/>
      </c>
      <c r="N30" s="144" t="str">
        <f>IF('GREEN SHEET'!AB30="","",'GREEN SHEET'!AB30)</f>
        <v/>
      </c>
      <c r="O30" s="144" t="str">
        <f t="shared" si="0"/>
        <v/>
      </c>
      <c r="P30" s="154" t="str">
        <f>IF('GREEN SHEET'!AT30="","",'GREEN SHEET'!AT30)</f>
        <v/>
      </c>
      <c r="Q30" s="153" t="str">
        <f t="shared" si="1"/>
        <v/>
      </c>
      <c r="R30" s="144" t="e">
        <f>IF('GREEN SHEET'!#REF!="","",'GREEN SHEET'!#REF!)</f>
        <v>#REF!</v>
      </c>
      <c r="S30" s="144" t="e">
        <f t="shared" si="2"/>
        <v>#REF!</v>
      </c>
      <c r="T30" s="154" t="str">
        <f>IF('GREEN SHEET'!BL30="","",'GREEN SHEET'!BL30)</f>
        <v/>
      </c>
      <c r="U30" s="154" t="str">
        <f t="shared" si="3"/>
        <v/>
      </c>
      <c r="V30" s="145" t="e">
        <f>IF('GREEN SHEET'!#REF!="","",'GREEN SHEET'!#REF!)</f>
        <v>#REF!</v>
      </c>
      <c r="W30" s="145" t="e">
        <f t="shared" si="4"/>
        <v>#REF!</v>
      </c>
      <c r="X30" s="154" t="e">
        <f>IF('GREEN SHEET'!#REF!="","",'GREEN SHEET'!#REF!)</f>
        <v>#REF!</v>
      </c>
      <c r="Y30" s="154" t="e">
        <f t="shared" si="5"/>
        <v>#REF!</v>
      </c>
      <c r="Z30" s="146" t="str">
        <f>IF('GREEN SHEET'!BN30="","0",'GREEN SHEET'!BN30)</f>
        <v>0</v>
      </c>
      <c r="AA30" s="146" t="str">
        <f>IF('GREEN SHEET'!BO30="","0",'GREEN SHEET'!BO30)</f>
        <v>0</v>
      </c>
      <c r="AB30" s="146">
        <f>ROUNDUP(IF('GREEN SHEET'!BT30="","0",'GREEN SHEET'!BT30),0)</f>
        <v>0</v>
      </c>
      <c r="AC30" s="166" t="str">
        <f>IF('GREEN SHEET'!BU30="","",'GREEN SHEET'!BU30)</f>
        <v/>
      </c>
      <c r="AD30" s="146" t="str">
        <f>IF('GREEN SHEET'!BV30="","",'GREEN SHEET'!BV30)</f>
        <v/>
      </c>
      <c r="AE30" s="146" t="str">
        <f>IF('GREEN SHEET'!BW30="","",'GREEN SHEET'!BW30)</f>
        <v/>
      </c>
      <c r="AF30" s="146" t="str">
        <f>IF('GREEN SHEET'!BX30="","",'GREEN SHEET'!BX30)</f>
        <v/>
      </c>
      <c r="AG30" s="177">
        <f>IF(AB30="","",RANK(AB30,AB$7:$AB$51,0))</f>
        <v>5</v>
      </c>
      <c r="AH30" s="177">
        <f t="shared" si="8"/>
        <v>5</v>
      </c>
      <c r="AI30" s="177" t="str">
        <f t="shared" si="9"/>
        <v/>
      </c>
      <c r="AJ30" s="177" t="str">
        <f t="shared" si="10"/>
        <v/>
      </c>
      <c r="AK30" s="36"/>
    </row>
    <row r="31" spans="1:37" ht="16.8" hidden="1" x14ac:dyDescent="0.25">
      <c r="A31" s="36"/>
      <c r="B31" s="176">
        <v>25</v>
      </c>
      <c r="C31" s="172">
        <f t="shared" si="7"/>
        <v>5</v>
      </c>
      <c r="D31" s="172" t="str">
        <f t="shared" si="6"/>
        <v/>
      </c>
      <c r="E31" s="176" t="str">
        <f>IF(DATA!C29="","",DATA!C29)</f>
        <v/>
      </c>
      <c r="F31" s="176" t="str">
        <f>IF(DATA!D29="","",DATA!D29)</f>
        <v/>
      </c>
      <c r="G31" s="150" t="str">
        <f>IF(DATA!E29="","",DATA!E29)</f>
        <v/>
      </c>
      <c r="H31" s="150" t="str">
        <f>IF(DATA!F29="","",DATA!F29)</f>
        <v/>
      </c>
      <c r="I31" s="150" t="str">
        <f>IF(DATA!G29="","",DATA!G29)</f>
        <v/>
      </c>
      <c r="J31" s="157" t="str">
        <f>IF(DATA!H29="","",DATA!H29)</f>
        <v/>
      </c>
      <c r="K31" s="176" t="str">
        <f>IF(DATA!I29="","",DATA!I29)</f>
        <v/>
      </c>
      <c r="L31" s="176" t="str">
        <f>IF(DATA!J29="","",DATA!J29)</f>
        <v/>
      </c>
      <c r="M31" s="150" t="str">
        <f>IF(DATA!K29="","",DATA!K29)</f>
        <v/>
      </c>
      <c r="N31" s="144" t="str">
        <f>IF('GREEN SHEET'!AB31="","",'GREEN SHEET'!AB31)</f>
        <v/>
      </c>
      <c r="O31" s="144" t="str">
        <f t="shared" si="0"/>
        <v/>
      </c>
      <c r="P31" s="154" t="str">
        <f>IF('GREEN SHEET'!AT31="","",'GREEN SHEET'!AT31)</f>
        <v/>
      </c>
      <c r="Q31" s="153" t="str">
        <f t="shared" si="1"/>
        <v/>
      </c>
      <c r="R31" s="144" t="e">
        <f>IF('GREEN SHEET'!#REF!="","",'GREEN SHEET'!#REF!)</f>
        <v>#REF!</v>
      </c>
      <c r="S31" s="144" t="e">
        <f t="shared" si="2"/>
        <v>#REF!</v>
      </c>
      <c r="T31" s="154" t="str">
        <f>IF('GREEN SHEET'!BL31="","",'GREEN SHEET'!BL31)</f>
        <v/>
      </c>
      <c r="U31" s="154" t="str">
        <f t="shared" si="3"/>
        <v/>
      </c>
      <c r="V31" s="145" t="e">
        <f>IF('GREEN SHEET'!#REF!="","",'GREEN SHEET'!#REF!)</f>
        <v>#REF!</v>
      </c>
      <c r="W31" s="145" t="e">
        <f t="shared" si="4"/>
        <v>#REF!</v>
      </c>
      <c r="X31" s="154" t="e">
        <f>IF('GREEN SHEET'!#REF!="","",'GREEN SHEET'!#REF!)</f>
        <v>#REF!</v>
      </c>
      <c r="Y31" s="154" t="e">
        <f t="shared" si="5"/>
        <v>#REF!</v>
      </c>
      <c r="Z31" s="146" t="str">
        <f>IF('GREEN SHEET'!BN31="","0",'GREEN SHEET'!BN31)</f>
        <v>0</v>
      </c>
      <c r="AA31" s="146" t="str">
        <f>IF('GREEN SHEET'!BO31="","0",'GREEN SHEET'!BO31)</f>
        <v>0</v>
      </c>
      <c r="AB31" s="146">
        <f>ROUNDUP(IF('GREEN SHEET'!BT31="","0",'GREEN SHEET'!BT31),0)</f>
        <v>0</v>
      </c>
      <c r="AC31" s="166" t="str">
        <f>IF('GREEN SHEET'!BU31="","",'GREEN SHEET'!BU31)</f>
        <v/>
      </c>
      <c r="AD31" s="146" t="str">
        <f>IF('GREEN SHEET'!BV31="","",'GREEN SHEET'!BV31)</f>
        <v/>
      </c>
      <c r="AE31" s="146" t="str">
        <f>IF('GREEN SHEET'!BW31="","",'GREEN SHEET'!BW31)</f>
        <v/>
      </c>
      <c r="AF31" s="146" t="str">
        <f>IF('GREEN SHEET'!BX31="","",'GREEN SHEET'!BX31)</f>
        <v/>
      </c>
      <c r="AG31" s="177">
        <f>IF(AB31="","",RANK(AB31,AB$7:$AB$51,0))</f>
        <v>5</v>
      </c>
      <c r="AH31" s="177">
        <f t="shared" si="8"/>
        <v>5</v>
      </c>
      <c r="AI31" s="177" t="str">
        <f t="shared" si="9"/>
        <v/>
      </c>
      <c r="AJ31" s="177" t="str">
        <f t="shared" si="10"/>
        <v/>
      </c>
      <c r="AK31" s="36"/>
    </row>
    <row r="32" spans="1:37" ht="16.8" hidden="1" x14ac:dyDescent="0.25">
      <c r="A32" s="36"/>
      <c r="B32" s="176">
        <v>26</v>
      </c>
      <c r="C32" s="172">
        <f t="shared" si="7"/>
        <v>5</v>
      </c>
      <c r="D32" s="172" t="str">
        <f t="shared" si="6"/>
        <v/>
      </c>
      <c r="E32" s="176" t="str">
        <f>IF(DATA!C30="","",DATA!C30)</f>
        <v/>
      </c>
      <c r="F32" s="176" t="str">
        <f>IF(DATA!D30="","",DATA!D30)</f>
        <v/>
      </c>
      <c r="G32" s="150" t="str">
        <f>IF(DATA!E30="","",DATA!E30)</f>
        <v/>
      </c>
      <c r="H32" s="150" t="str">
        <f>IF(DATA!F30="","",DATA!F30)</f>
        <v/>
      </c>
      <c r="I32" s="150" t="str">
        <f>IF(DATA!G30="","",DATA!G30)</f>
        <v/>
      </c>
      <c r="J32" s="157" t="str">
        <f>IF(DATA!H30="","",DATA!H30)</f>
        <v/>
      </c>
      <c r="K32" s="176" t="str">
        <f>IF(DATA!I30="","",DATA!I30)</f>
        <v/>
      </c>
      <c r="L32" s="176" t="str">
        <f>IF(DATA!J30="","",DATA!J30)</f>
        <v/>
      </c>
      <c r="M32" s="150" t="str">
        <f>IF(DATA!K30="","",DATA!K30)</f>
        <v/>
      </c>
      <c r="N32" s="144" t="str">
        <f>IF('GREEN SHEET'!AB32="","",'GREEN SHEET'!AB32)</f>
        <v/>
      </c>
      <c r="O32" s="144" t="str">
        <f t="shared" si="0"/>
        <v/>
      </c>
      <c r="P32" s="154" t="str">
        <f>IF('GREEN SHEET'!AT32="","",'GREEN SHEET'!AT32)</f>
        <v/>
      </c>
      <c r="Q32" s="153" t="str">
        <f t="shared" si="1"/>
        <v/>
      </c>
      <c r="R32" s="144" t="e">
        <f>IF('GREEN SHEET'!#REF!="","",'GREEN SHEET'!#REF!)</f>
        <v>#REF!</v>
      </c>
      <c r="S32" s="144" t="e">
        <f t="shared" si="2"/>
        <v>#REF!</v>
      </c>
      <c r="T32" s="154" t="str">
        <f>IF('GREEN SHEET'!BL32="","",'GREEN SHEET'!BL32)</f>
        <v/>
      </c>
      <c r="U32" s="154" t="str">
        <f t="shared" si="3"/>
        <v/>
      </c>
      <c r="V32" s="145" t="e">
        <f>IF('GREEN SHEET'!#REF!="","",'GREEN SHEET'!#REF!)</f>
        <v>#REF!</v>
      </c>
      <c r="W32" s="145" t="e">
        <f t="shared" si="4"/>
        <v>#REF!</v>
      </c>
      <c r="X32" s="154" t="e">
        <f>IF('GREEN SHEET'!#REF!="","",'GREEN SHEET'!#REF!)</f>
        <v>#REF!</v>
      </c>
      <c r="Y32" s="154" t="e">
        <f t="shared" si="5"/>
        <v>#REF!</v>
      </c>
      <c r="Z32" s="146" t="str">
        <f>IF('GREEN SHEET'!BN32="","0",'GREEN SHEET'!BN32)</f>
        <v>0</v>
      </c>
      <c r="AA32" s="146" t="str">
        <f>IF('GREEN SHEET'!BO32="","0",'GREEN SHEET'!BO32)</f>
        <v>0</v>
      </c>
      <c r="AB32" s="146">
        <f>ROUNDUP(IF('GREEN SHEET'!BT32="","0",'GREEN SHEET'!BT32),0)</f>
        <v>0</v>
      </c>
      <c r="AC32" s="166" t="str">
        <f>IF('GREEN SHEET'!BU32="","",'GREEN SHEET'!BU32)</f>
        <v/>
      </c>
      <c r="AD32" s="146" t="str">
        <f>IF('GREEN SHEET'!BV32="","",'GREEN SHEET'!BV32)</f>
        <v/>
      </c>
      <c r="AE32" s="146" t="str">
        <f>IF('GREEN SHEET'!BW32="","",'GREEN SHEET'!BW32)</f>
        <v/>
      </c>
      <c r="AF32" s="146" t="str">
        <f>IF('GREEN SHEET'!BX32="","",'GREEN SHEET'!BX32)</f>
        <v/>
      </c>
      <c r="AG32" s="177">
        <f>IF(AB32="","",RANK(AB32,AB$7:$AB$51,0))</f>
        <v>5</v>
      </c>
      <c r="AH32" s="177">
        <f t="shared" si="8"/>
        <v>5</v>
      </c>
      <c r="AI32" s="177" t="str">
        <f t="shared" si="9"/>
        <v/>
      </c>
      <c r="AJ32" s="177" t="str">
        <f t="shared" si="10"/>
        <v/>
      </c>
      <c r="AK32" s="36"/>
    </row>
    <row r="33" spans="1:37" ht="16.8" hidden="1" x14ac:dyDescent="0.25">
      <c r="A33" s="36"/>
      <c r="B33" s="176">
        <v>27</v>
      </c>
      <c r="C33" s="172">
        <f t="shared" si="7"/>
        <v>5</v>
      </c>
      <c r="D33" s="172" t="str">
        <f t="shared" si="6"/>
        <v/>
      </c>
      <c r="E33" s="176" t="str">
        <f>IF(DATA!C31="","",DATA!C31)</f>
        <v/>
      </c>
      <c r="F33" s="176" t="str">
        <f>IF(DATA!D31="","",DATA!D31)</f>
        <v/>
      </c>
      <c r="G33" s="150" t="str">
        <f>IF(DATA!E31="","",DATA!E31)</f>
        <v/>
      </c>
      <c r="H33" s="150" t="str">
        <f>IF(DATA!F31="","",DATA!F31)</f>
        <v/>
      </c>
      <c r="I33" s="150" t="str">
        <f>IF(DATA!G31="","",DATA!G31)</f>
        <v/>
      </c>
      <c r="J33" s="157" t="str">
        <f>IF(DATA!H31="","",DATA!H31)</f>
        <v/>
      </c>
      <c r="K33" s="176" t="str">
        <f>IF(DATA!I31="","",DATA!I31)</f>
        <v/>
      </c>
      <c r="L33" s="176" t="str">
        <f>IF(DATA!J31="","",DATA!J31)</f>
        <v/>
      </c>
      <c r="M33" s="150" t="str">
        <f>IF(DATA!K31="","",DATA!K31)</f>
        <v/>
      </c>
      <c r="N33" s="144" t="str">
        <f>IF('GREEN SHEET'!AB33="","",'GREEN SHEET'!AB33)</f>
        <v/>
      </c>
      <c r="O33" s="144" t="str">
        <f t="shared" si="0"/>
        <v/>
      </c>
      <c r="P33" s="154" t="str">
        <f>IF('GREEN SHEET'!AT33="","",'GREEN SHEET'!AT33)</f>
        <v/>
      </c>
      <c r="Q33" s="153" t="str">
        <f t="shared" si="1"/>
        <v/>
      </c>
      <c r="R33" s="144" t="e">
        <f>IF('GREEN SHEET'!#REF!="","",'GREEN SHEET'!#REF!)</f>
        <v>#REF!</v>
      </c>
      <c r="S33" s="144" t="e">
        <f t="shared" si="2"/>
        <v>#REF!</v>
      </c>
      <c r="T33" s="154" t="str">
        <f>IF('GREEN SHEET'!BL33="","",'GREEN SHEET'!BL33)</f>
        <v/>
      </c>
      <c r="U33" s="154" t="str">
        <f t="shared" si="3"/>
        <v/>
      </c>
      <c r="V33" s="145" t="e">
        <f>IF('GREEN SHEET'!#REF!="","",'GREEN SHEET'!#REF!)</f>
        <v>#REF!</v>
      </c>
      <c r="W33" s="145" t="e">
        <f t="shared" si="4"/>
        <v>#REF!</v>
      </c>
      <c r="X33" s="154" t="e">
        <f>IF('GREEN SHEET'!#REF!="","",'GREEN SHEET'!#REF!)</f>
        <v>#REF!</v>
      </c>
      <c r="Y33" s="154" t="e">
        <f t="shared" si="5"/>
        <v>#REF!</v>
      </c>
      <c r="Z33" s="146" t="str">
        <f>IF('GREEN SHEET'!BN33="","0",'GREEN SHEET'!BN33)</f>
        <v>0</v>
      </c>
      <c r="AA33" s="146" t="str">
        <f>IF('GREEN SHEET'!BO33="","0",'GREEN SHEET'!BO33)</f>
        <v>0</v>
      </c>
      <c r="AB33" s="146">
        <f>ROUNDUP(IF('GREEN SHEET'!BT33="","0",'GREEN SHEET'!BT33),0)</f>
        <v>0</v>
      </c>
      <c r="AC33" s="166" t="str">
        <f>IF('GREEN SHEET'!BU33="","",'GREEN SHEET'!BU33)</f>
        <v/>
      </c>
      <c r="AD33" s="146" t="str">
        <f>IF('GREEN SHEET'!BV33="","",'GREEN SHEET'!BV33)</f>
        <v/>
      </c>
      <c r="AE33" s="146" t="str">
        <f>IF('GREEN SHEET'!BW33="","",'GREEN SHEET'!BW33)</f>
        <v/>
      </c>
      <c r="AF33" s="146" t="str">
        <f>IF('GREEN SHEET'!BX33="","",'GREEN SHEET'!BX33)</f>
        <v/>
      </c>
      <c r="AG33" s="177">
        <f>IF(AB33="","",RANK(AB33,AB$7:$AB$51,0))</f>
        <v>5</v>
      </c>
      <c r="AH33" s="177">
        <f t="shared" si="8"/>
        <v>5</v>
      </c>
      <c r="AI33" s="177" t="str">
        <f t="shared" si="9"/>
        <v/>
      </c>
      <c r="AJ33" s="177" t="str">
        <f t="shared" si="10"/>
        <v/>
      </c>
      <c r="AK33" s="36"/>
    </row>
    <row r="34" spans="1:37" ht="16.8" hidden="1" x14ac:dyDescent="0.25">
      <c r="A34" s="36"/>
      <c r="B34" s="176">
        <v>28</v>
      </c>
      <c r="C34" s="172">
        <f t="shared" si="7"/>
        <v>5</v>
      </c>
      <c r="D34" s="172" t="str">
        <f t="shared" si="6"/>
        <v/>
      </c>
      <c r="E34" s="176" t="str">
        <f>IF(DATA!C32="","",DATA!C32)</f>
        <v/>
      </c>
      <c r="F34" s="176" t="str">
        <f>IF(DATA!D32="","",DATA!D32)</f>
        <v/>
      </c>
      <c r="G34" s="150" t="str">
        <f>IF(DATA!E32="","",DATA!E32)</f>
        <v/>
      </c>
      <c r="H34" s="150" t="str">
        <f>IF(DATA!F32="","",DATA!F32)</f>
        <v/>
      </c>
      <c r="I34" s="150" t="str">
        <f>IF(DATA!G32="","",DATA!G32)</f>
        <v/>
      </c>
      <c r="J34" s="157" t="str">
        <f>IF(DATA!H32="","",DATA!H32)</f>
        <v/>
      </c>
      <c r="K34" s="176" t="str">
        <f>IF(DATA!I32="","",DATA!I32)</f>
        <v/>
      </c>
      <c r="L34" s="176" t="str">
        <f>IF(DATA!J32="","",DATA!J32)</f>
        <v/>
      </c>
      <c r="M34" s="150" t="str">
        <f>IF(DATA!K32="","",DATA!K32)</f>
        <v/>
      </c>
      <c r="N34" s="144" t="str">
        <f>IF('GREEN SHEET'!AB34="","",'GREEN SHEET'!AB34)</f>
        <v/>
      </c>
      <c r="O34" s="144" t="str">
        <f t="shared" si="0"/>
        <v/>
      </c>
      <c r="P34" s="154" t="str">
        <f>IF('GREEN SHEET'!AT34="","",'GREEN SHEET'!AT34)</f>
        <v/>
      </c>
      <c r="Q34" s="153" t="str">
        <f t="shared" si="1"/>
        <v/>
      </c>
      <c r="R34" s="144" t="e">
        <f>IF('GREEN SHEET'!#REF!="","",'GREEN SHEET'!#REF!)</f>
        <v>#REF!</v>
      </c>
      <c r="S34" s="144" t="e">
        <f t="shared" si="2"/>
        <v>#REF!</v>
      </c>
      <c r="T34" s="154" t="str">
        <f>IF('GREEN SHEET'!BL34="","",'GREEN SHEET'!BL34)</f>
        <v/>
      </c>
      <c r="U34" s="154" t="str">
        <f t="shared" si="3"/>
        <v/>
      </c>
      <c r="V34" s="145" t="e">
        <f>IF('GREEN SHEET'!#REF!="","",'GREEN SHEET'!#REF!)</f>
        <v>#REF!</v>
      </c>
      <c r="W34" s="145" t="e">
        <f t="shared" si="4"/>
        <v>#REF!</v>
      </c>
      <c r="X34" s="154" t="e">
        <f>IF('GREEN SHEET'!#REF!="","",'GREEN SHEET'!#REF!)</f>
        <v>#REF!</v>
      </c>
      <c r="Y34" s="154" t="e">
        <f t="shared" si="5"/>
        <v>#REF!</v>
      </c>
      <c r="Z34" s="146" t="str">
        <f>IF('GREEN SHEET'!BN34="","0",'GREEN SHEET'!BN34)</f>
        <v>0</v>
      </c>
      <c r="AA34" s="146" t="str">
        <f>IF('GREEN SHEET'!BO34="","0",'GREEN SHEET'!BO34)</f>
        <v>0</v>
      </c>
      <c r="AB34" s="146">
        <f>ROUNDUP(IF('GREEN SHEET'!BT34="","0",'GREEN SHEET'!BT34),0)</f>
        <v>0</v>
      </c>
      <c r="AC34" s="166" t="str">
        <f>IF('GREEN SHEET'!BU34="","",'GREEN SHEET'!BU34)</f>
        <v/>
      </c>
      <c r="AD34" s="146" t="str">
        <f>IF('GREEN SHEET'!BV34="","",'GREEN SHEET'!BV34)</f>
        <v/>
      </c>
      <c r="AE34" s="146" t="str">
        <f>IF('GREEN SHEET'!BW34="","",'GREEN SHEET'!BW34)</f>
        <v/>
      </c>
      <c r="AF34" s="146" t="str">
        <f>IF('GREEN SHEET'!BX34="","",'GREEN SHEET'!BX34)</f>
        <v/>
      </c>
      <c r="AG34" s="177">
        <f>IF(AB34="","",RANK(AB34,AB$7:$AB$51,0))</f>
        <v>5</v>
      </c>
      <c r="AH34" s="177">
        <f t="shared" si="8"/>
        <v>5</v>
      </c>
      <c r="AI34" s="177" t="str">
        <f t="shared" si="9"/>
        <v/>
      </c>
      <c r="AJ34" s="177" t="str">
        <f t="shared" si="10"/>
        <v/>
      </c>
      <c r="AK34" s="36"/>
    </row>
    <row r="35" spans="1:37" ht="16.8" hidden="1" x14ac:dyDescent="0.25">
      <c r="A35" s="36"/>
      <c r="B35" s="176">
        <v>29</v>
      </c>
      <c r="C35" s="172">
        <f t="shared" si="7"/>
        <v>5</v>
      </c>
      <c r="D35" s="172" t="str">
        <f t="shared" si="6"/>
        <v/>
      </c>
      <c r="E35" s="176" t="str">
        <f>IF(DATA!C33="","",DATA!C33)</f>
        <v/>
      </c>
      <c r="F35" s="176" t="str">
        <f>IF(DATA!D33="","",DATA!D33)</f>
        <v/>
      </c>
      <c r="G35" s="150" t="str">
        <f>IF(DATA!E33="","",DATA!E33)</f>
        <v/>
      </c>
      <c r="H35" s="150" t="str">
        <f>IF(DATA!F33="","",DATA!F33)</f>
        <v/>
      </c>
      <c r="I35" s="150" t="str">
        <f>IF(DATA!G33="","",DATA!G33)</f>
        <v/>
      </c>
      <c r="J35" s="157" t="str">
        <f>IF(DATA!H33="","",DATA!H33)</f>
        <v/>
      </c>
      <c r="K35" s="176" t="str">
        <f>IF(DATA!I33="","",DATA!I33)</f>
        <v/>
      </c>
      <c r="L35" s="176" t="str">
        <f>IF(DATA!J33="","",DATA!J33)</f>
        <v/>
      </c>
      <c r="M35" s="150" t="str">
        <f>IF(DATA!K33="","",DATA!K33)</f>
        <v/>
      </c>
      <c r="N35" s="144" t="str">
        <f>IF('GREEN SHEET'!AB35="","",'GREEN SHEET'!AB35)</f>
        <v/>
      </c>
      <c r="O35" s="144" t="str">
        <f t="shared" si="0"/>
        <v/>
      </c>
      <c r="P35" s="154" t="str">
        <f>IF('GREEN SHEET'!AT35="","",'GREEN SHEET'!AT35)</f>
        <v/>
      </c>
      <c r="Q35" s="153" t="str">
        <f t="shared" si="1"/>
        <v/>
      </c>
      <c r="R35" s="144" t="e">
        <f>IF('GREEN SHEET'!#REF!="","",'GREEN SHEET'!#REF!)</f>
        <v>#REF!</v>
      </c>
      <c r="S35" s="144" t="e">
        <f t="shared" si="2"/>
        <v>#REF!</v>
      </c>
      <c r="T35" s="154" t="str">
        <f>IF('GREEN SHEET'!BL35="","",'GREEN SHEET'!BL35)</f>
        <v/>
      </c>
      <c r="U35" s="154" t="str">
        <f t="shared" si="3"/>
        <v/>
      </c>
      <c r="V35" s="145" t="e">
        <f>IF('GREEN SHEET'!#REF!="","",'GREEN SHEET'!#REF!)</f>
        <v>#REF!</v>
      </c>
      <c r="W35" s="145" t="e">
        <f t="shared" si="4"/>
        <v>#REF!</v>
      </c>
      <c r="X35" s="154" t="e">
        <f>IF('GREEN SHEET'!#REF!="","",'GREEN SHEET'!#REF!)</f>
        <v>#REF!</v>
      </c>
      <c r="Y35" s="154" t="e">
        <f t="shared" si="5"/>
        <v>#REF!</v>
      </c>
      <c r="Z35" s="146" t="str">
        <f>IF('GREEN SHEET'!BN35="","0",'GREEN SHEET'!BN35)</f>
        <v>0</v>
      </c>
      <c r="AA35" s="146" t="str">
        <f>IF('GREEN SHEET'!BO35="","0",'GREEN SHEET'!BO35)</f>
        <v>0</v>
      </c>
      <c r="AB35" s="146">
        <f>ROUNDUP(IF('GREEN SHEET'!BT35="","0",'GREEN SHEET'!BT35),0)</f>
        <v>0</v>
      </c>
      <c r="AC35" s="166" t="str">
        <f>IF('GREEN SHEET'!BU35="","",'GREEN SHEET'!BU35)</f>
        <v/>
      </c>
      <c r="AD35" s="146" t="str">
        <f>IF('GREEN SHEET'!BV35="","",'GREEN SHEET'!BV35)</f>
        <v/>
      </c>
      <c r="AE35" s="146" t="str">
        <f>IF('GREEN SHEET'!BW35="","",'GREEN SHEET'!BW35)</f>
        <v/>
      </c>
      <c r="AF35" s="146" t="str">
        <f>IF('GREEN SHEET'!BX35="","",'GREEN SHEET'!BX35)</f>
        <v/>
      </c>
      <c r="AG35" s="177">
        <f>IF(AB35="","",RANK(AB35,AB$7:$AB$51,0))</f>
        <v>5</v>
      </c>
      <c r="AH35" s="177">
        <f t="shared" si="8"/>
        <v>5</v>
      </c>
      <c r="AI35" s="177" t="str">
        <f t="shared" si="9"/>
        <v/>
      </c>
      <c r="AJ35" s="177" t="str">
        <f t="shared" si="10"/>
        <v/>
      </c>
      <c r="AK35" s="36"/>
    </row>
    <row r="36" spans="1:37" ht="16.8" hidden="1" x14ac:dyDescent="0.25">
      <c r="A36" s="36"/>
      <c r="B36" s="176">
        <v>30</v>
      </c>
      <c r="C36" s="172">
        <f t="shared" si="7"/>
        <v>5</v>
      </c>
      <c r="D36" s="172" t="str">
        <f t="shared" si="6"/>
        <v/>
      </c>
      <c r="E36" s="176" t="str">
        <f>IF(DATA!C34="","",DATA!C34)</f>
        <v/>
      </c>
      <c r="F36" s="176" t="str">
        <f>IF(DATA!D34="","",DATA!D34)</f>
        <v/>
      </c>
      <c r="G36" s="150" t="str">
        <f>IF(DATA!E34="","",DATA!E34)</f>
        <v/>
      </c>
      <c r="H36" s="150" t="str">
        <f>IF(DATA!F34="","",DATA!F34)</f>
        <v/>
      </c>
      <c r="I36" s="150" t="str">
        <f>IF(DATA!G34="","",DATA!G34)</f>
        <v/>
      </c>
      <c r="J36" s="157" t="str">
        <f>IF(DATA!H34="","",DATA!H34)</f>
        <v/>
      </c>
      <c r="K36" s="176" t="str">
        <f>IF(DATA!I34="","",DATA!I34)</f>
        <v/>
      </c>
      <c r="L36" s="176" t="str">
        <f>IF(DATA!J34="","",DATA!J34)</f>
        <v/>
      </c>
      <c r="M36" s="150" t="str">
        <f>IF(DATA!K34="","",DATA!K34)</f>
        <v/>
      </c>
      <c r="N36" s="144" t="str">
        <f>IF('GREEN SHEET'!AB36="","",'GREEN SHEET'!AB36)</f>
        <v/>
      </c>
      <c r="O36" s="144" t="str">
        <f t="shared" si="0"/>
        <v/>
      </c>
      <c r="P36" s="154" t="str">
        <f>IF('GREEN SHEET'!AT36="","",'GREEN SHEET'!AT36)</f>
        <v/>
      </c>
      <c r="Q36" s="153" t="str">
        <f t="shared" si="1"/>
        <v/>
      </c>
      <c r="R36" s="144" t="e">
        <f>IF('GREEN SHEET'!#REF!="","",'GREEN SHEET'!#REF!)</f>
        <v>#REF!</v>
      </c>
      <c r="S36" s="144" t="e">
        <f t="shared" si="2"/>
        <v>#REF!</v>
      </c>
      <c r="T36" s="154" t="str">
        <f>IF('GREEN SHEET'!BL36="","",'GREEN SHEET'!BL36)</f>
        <v/>
      </c>
      <c r="U36" s="154" t="str">
        <f t="shared" si="3"/>
        <v/>
      </c>
      <c r="V36" s="145" t="e">
        <f>IF('GREEN SHEET'!#REF!="","",'GREEN SHEET'!#REF!)</f>
        <v>#REF!</v>
      </c>
      <c r="W36" s="145" t="e">
        <f t="shared" si="4"/>
        <v>#REF!</v>
      </c>
      <c r="X36" s="154" t="e">
        <f>IF('GREEN SHEET'!#REF!="","",'GREEN SHEET'!#REF!)</f>
        <v>#REF!</v>
      </c>
      <c r="Y36" s="154" t="e">
        <f t="shared" si="5"/>
        <v>#REF!</v>
      </c>
      <c r="Z36" s="146" t="str">
        <f>IF('GREEN SHEET'!BN36="","0",'GREEN SHEET'!BN36)</f>
        <v>0</v>
      </c>
      <c r="AA36" s="146" t="str">
        <f>IF('GREEN SHEET'!BO36="","0",'GREEN SHEET'!BO36)</f>
        <v>0</v>
      </c>
      <c r="AB36" s="146">
        <f>ROUNDUP(IF('GREEN SHEET'!BT36="","0",'GREEN SHEET'!BT36),0)</f>
        <v>0</v>
      </c>
      <c r="AC36" s="166" t="str">
        <f>IF('GREEN SHEET'!BU36="","",'GREEN SHEET'!BU36)</f>
        <v/>
      </c>
      <c r="AD36" s="146" t="str">
        <f>IF('GREEN SHEET'!BV36="","",'GREEN SHEET'!BV36)</f>
        <v/>
      </c>
      <c r="AE36" s="146" t="str">
        <f>IF('GREEN SHEET'!BW36="","",'GREEN SHEET'!BW36)</f>
        <v/>
      </c>
      <c r="AF36" s="146" t="str">
        <f>IF('GREEN SHEET'!BX36="","",'GREEN SHEET'!BX36)</f>
        <v/>
      </c>
      <c r="AG36" s="177">
        <f>IF(AB36="","",RANK(AB36,AB$7:$AB$51,0))</f>
        <v>5</v>
      </c>
      <c r="AH36" s="177">
        <f t="shared" si="8"/>
        <v>5</v>
      </c>
      <c r="AI36" s="177" t="str">
        <f t="shared" si="9"/>
        <v/>
      </c>
      <c r="AJ36" s="177" t="str">
        <f t="shared" si="10"/>
        <v/>
      </c>
      <c r="AK36" s="36"/>
    </row>
    <row r="37" spans="1:37" ht="16.8" hidden="1" x14ac:dyDescent="0.25">
      <c r="A37" s="36"/>
      <c r="B37" s="176">
        <v>31</v>
      </c>
      <c r="C37" s="172">
        <f t="shared" si="7"/>
        <v>5</v>
      </c>
      <c r="D37" s="172" t="str">
        <f t="shared" si="6"/>
        <v/>
      </c>
      <c r="E37" s="176" t="str">
        <f>IF(DATA!C35="","",DATA!C35)</f>
        <v/>
      </c>
      <c r="F37" s="176" t="str">
        <f>IF(DATA!D35="","",DATA!D35)</f>
        <v/>
      </c>
      <c r="G37" s="150" t="str">
        <f>IF(DATA!E35="","",DATA!E35)</f>
        <v/>
      </c>
      <c r="H37" s="150" t="str">
        <f>IF(DATA!F35="","",DATA!F35)</f>
        <v/>
      </c>
      <c r="I37" s="150" t="str">
        <f>IF(DATA!G35="","",DATA!G35)</f>
        <v/>
      </c>
      <c r="J37" s="157" t="str">
        <f>IF(DATA!H35="","",DATA!H35)</f>
        <v/>
      </c>
      <c r="K37" s="176" t="str">
        <f>IF(DATA!I35="","",DATA!I35)</f>
        <v/>
      </c>
      <c r="L37" s="176" t="str">
        <f>IF(DATA!J35="","",DATA!J35)</f>
        <v/>
      </c>
      <c r="M37" s="150" t="str">
        <f>IF(DATA!K35="","",DATA!K35)</f>
        <v/>
      </c>
      <c r="N37" s="144" t="str">
        <f>IF('GREEN SHEET'!AB37="","",'GREEN SHEET'!AB37)</f>
        <v/>
      </c>
      <c r="O37" s="144" t="str">
        <f t="shared" si="0"/>
        <v/>
      </c>
      <c r="P37" s="154" t="str">
        <f>IF('GREEN SHEET'!AT37="","",'GREEN SHEET'!AT37)</f>
        <v/>
      </c>
      <c r="Q37" s="153" t="str">
        <f t="shared" si="1"/>
        <v/>
      </c>
      <c r="R37" s="144" t="e">
        <f>IF('GREEN SHEET'!#REF!="","",'GREEN SHEET'!#REF!)</f>
        <v>#REF!</v>
      </c>
      <c r="S37" s="144" t="e">
        <f t="shared" si="2"/>
        <v>#REF!</v>
      </c>
      <c r="T37" s="154" t="str">
        <f>IF('GREEN SHEET'!BL37="","",'GREEN SHEET'!BL37)</f>
        <v/>
      </c>
      <c r="U37" s="154" t="str">
        <f t="shared" si="3"/>
        <v/>
      </c>
      <c r="V37" s="145" t="e">
        <f>IF('GREEN SHEET'!#REF!="","",'GREEN SHEET'!#REF!)</f>
        <v>#REF!</v>
      </c>
      <c r="W37" s="145" t="e">
        <f t="shared" si="4"/>
        <v>#REF!</v>
      </c>
      <c r="X37" s="154" t="e">
        <f>IF('GREEN SHEET'!#REF!="","",'GREEN SHEET'!#REF!)</f>
        <v>#REF!</v>
      </c>
      <c r="Y37" s="154" t="e">
        <f t="shared" si="5"/>
        <v>#REF!</v>
      </c>
      <c r="Z37" s="146" t="str">
        <f>IF('GREEN SHEET'!BN37="","0",'GREEN SHEET'!BN37)</f>
        <v>0</v>
      </c>
      <c r="AA37" s="146" t="str">
        <f>IF('GREEN SHEET'!BO37="","0",'GREEN SHEET'!BO37)</f>
        <v>0</v>
      </c>
      <c r="AB37" s="146">
        <f>ROUNDUP(IF('GREEN SHEET'!BT37="","0",'GREEN SHEET'!BT37),0)</f>
        <v>0</v>
      </c>
      <c r="AC37" s="166" t="str">
        <f>IF('GREEN SHEET'!BU37="","",'GREEN SHEET'!BU37)</f>
        <v/>
      </c>
      <c r="AD37" s="146" t="str">
        <f>IF('GREEN SHEET'!BV37="","",'GREEN SHEET'!BV37)</f>
        <v/>
      </c>
      <c r="AE37" s="146" t="str">
        <f>IF('GREEN SHEET'!BW37="","",'GREEN SHEET'!BW37)</f>
        <v/>
      </c>
      <c r="AF37" s="146" t="str">
        <f>IF('GREEN SHEET'!BX37="","",'GREEN SHEET'!BX37)</f>
        <v/>
      </c>
      <c r="AG37" s="177">
        <f>IF(AB37="","",RANK(AB37,AB$7:$AB$51,0))</f>
        <v>5</v>
      </c>
      <c r="AH37" s="177">
        <f t="shared" si="8"/>
        <v>5</v>
      </c>
      <c r="AI37" s="177" t="str">
        <f t="shared" si="9"/>
        <v/>
      </c>
      <c r="AJ37" s="177" t="str">
        <f t="shared" si="10"/>
        <v/>
      </c>
      <c r="AK37" s="36"/>
    </row>
    <row r="38" spans="1:37" ht="16.8" hidden="1" x14ac:dyDescent="0.25">
      <c r="A38" s="36"/>
      <c r="B38" s="176">
        <v>32</v>
      </c>
      <c r="C38" s="172">
        <f t="shared" si="7"/>
        <v>5</v>
      </c>
      <c r="D38" s="172" t="str">
        <f t="shared" si="6"/>
        <v/>
      </c>
      <c r="E38" s="176" t="str">
        <f>IF(DATA!C36="","",DATA!C36)</f>
        <v/>
      </c>
      <c r="F38" s="176" t="str">
        <f>IF(DATA!D36="","",DATA!D36)</f>
        <v/>
      </c>
      <c r="G38" s="150" t="str">
        <f>IF(DATA!E36="","",DATA!E36)</f>
        <v/>
      </c>
      <c r="H38" s="150" t="str">
        <f>IF(DATA!F36="","",DATA!F36)</f>
        <v/>
      </c>
      <c r="I38" s="150" t="str">
        <f>IF(DATA!G36="","",DATA!G36)</f>
        <v/>
      </c>
      <c r="J38" s="157" t="str">
        <f>IF(DATA!H36="","",DATA!H36)</f>
        <v/>
      </c>
      <c r="K38" s="176" t="str">
        <f>IF(DATA!I36="","",DATA!I36)</f>
        <v/>
      </c>
      <c r="L38" s="176" t="str">
        <f>IF(DATA!J36="","",DATA!J36)</f>
        <v/>
      </c>
      <c r="M38" s="150" t="str">
        <f>IF(DATA!K36="","",DATA!K36)</f>
        <v/>
      </c>
      <c r="N38" s="144" t="str">
        <f>IF('GREEN SHEET'!AB38="","",'GREEN SHEET'!AB38)</f>
        <v/>
      </c>
      <c r="O38" s="144" t="str">
        <f t="shared" si="0"/>
        <v/>
      </c>
      <c r="P38" s="154" t="str">
        <f>IF('GREEN SHEET'!AT38="","",'GREEN SHEET'!AT38)</f>
        <v/>
      </c>
      <c r="Q38" s="153" t="str">
        <f t="shared" si="1"/>
        <v/>
      </c>
      <c r="R38" s="144" t="e">
        <f>IF('GREEN SHEET'!#REF!="","",'GREEN SHEET'!#REF!)</f>
        <v>#REF!</v>
      </c>
      <c r="S38" s="144" t="e">
        <f t="shared" si="2"/>
        <v>#REF!</v>
      </c>
      <c r="T38" s="154" t="str">
        <f>IF('GREEN SHEET'!BL38="","",'GREEN SHEET'!BL38)</f>
        <v/>
      </c>
      <c r="U38" s="154" t="str">
        <f t="shared" si="3"/>
        <v/>
      </c>
      <c r="V38" s="145" t="e">
        <f>IF('GREEN SHEET'!#REF!="","",'GREEN SHEET'!#REF!)</f>
        <v>#REF!</v>
      </c>
      <c r="W38" s="145" t="e">
        <f t="shared" si="4"/>
        <v>#REF!</v>
      </c>
      <c r="X38" s="154" t="e">
        <f>IF('GREEN SHEET'!#REF!="","",'GREEN SHEET'!#REF!)</f>
        <v>#REF!</v>
      </c>
      <c r="Y38" s="154" t="e">
        <f t="shared" si="5"/>
        <v>#REF!</v>
      </c>
      <c r="Z38" s="146" t="str">
        <f>IF('GREEN SHEET'!BN38="","0",'GREEN SHEET'!BN38)</f>
        <v>0</v>
      </c>
      <c r="AA38" s="146" t="str">
        <f>IF('GREEN SHEET'!BO38="","0",'GREEN SHEET'!BO38)</f>
        <v>0</v>
      </c>
      <c r="AB38" s="146">
        <f>ROUNDUP(IF('GREEN SHEET'!BT38="","0",'GREEN SHEET'!BT38),0)</f>
        <v>0</v>
      </c>
      <c r="AC38" s="166" t="str">
        <f>IF('GREEN SHEET'!BU38="","",'GREEN SHEET'!BU38)</f>
        <v/>
      </c>
      <c r="AD38" s="146" t="str">
        <f>IF('GREEN SHEET'!BV38="","",'GREEN SHEET'!BV38)</f>
        <v/>
      </c>
      <c r="AE38" s="146" t="str">
        <f>IF('GREEN SHEET'!BW38="","",'GREEN SHEET'!BW38)</f>
        <v/>
      </c>
      <c r="AF38" s="146" t="str">
        <f>IF('GREEN SHEET'!BX38="","",'GREEN SHEET'!BX38)</f>
        <v/>
      </c>
      <c r="AG38" s="177">
        <f>IF(AB38="","",RANK(AB38,AB$7:$AB$51,0))</f>
        <v>5</v>
      </c>
      <c r="AH38" s="177">
        <f t="shared" si="8"/>
        <v>5</v>
      </c>
      <c r="AI38" s="177" t="str">
        <f t="shared" si="9"/>
        <v/>
      </c>
      <c r="AJ38" s="177" t="str">
        <f t="shared" si="10"/>
        <v/>
      </c>
      <c r="AK38" s="36"/>
    </row>
    <row r="39" spans="1:37" ht="16.8" hidden="1" x14ac:dyDescent="0.25">
      <c r="A39" s="36"/>
      <c r="B39" s="176">
        <v>33</v>
      </c>
      <c r="C39" s="172">
        <f t="shared" si="7"/>
        <v>5</v>
      </c>
      <c r="D39" s="172" t="str">
        <f t="shared" si="6"/>
        <v/>
      </c>
      <c r="E39" s="176" t="str">
        <f>IF(DATA!C37="","",DATA!C37)</f>
        <v/>
      </c>
      <c r="F39" s="176" t="str">
        <f>IF(DATA!D37="","",DATA!D37)</f>
        <v/>
      </c>
      <c r="G39" s="150" t="str">
        <f>IF(DATA!E37="","",DATA!E37)</f>
        <v/>
      </c>
      <c r="H39" s="150" t="str">
        <f>IF(DATA!F37="","",DATA!F37)</f>
        <v/>
      </c>
      <c r="I39" s="150" t="str">
        <f>IF(DATA!G37="","",DATA!G37)</f>
        <v/>
      </c>
      <c r="J39" s="157" t="str">
        <f>IF(DATA!H37="","",DATA!H37)</f>
        <v/>
      </c>
      <c r="K39" s="176" t="str">
        <f>IF(DATA!I37="","",DATA!I37)</f>
        <v/>
      </c>
      <c r="L39" s="176" t="str">
        <f>IF(DATA!J37="","",DATA!J37)</f>
        <v/>
      </c>
      <c r="M39" s="150" t="str">
        <f>IF(DATA!K37="","",DATA!K37)</f>
        <v/>
      </c>
      <c r="N39" s="144" t="str">
        <f>IF('GREEN SHEET'!AB39="","",'GREEN SHEET'!AB39)</f>
        <v/>
      </c>
      <c r="O39" s="144" t="str">
        <f t="shared" si="0"/>
        <v/>
      </c>
      <c r="P39" s="154" t="str">
        <f>IF('GREEN SHEET'!AT39="","",'GREEN SHEET'!AT39)</f>
        <v/>
      </c>
      <c r="Q39" s="153" t="str">
        <f t="shared" si="1"/>
        <v/>
      </c>
      <c r="R39" s="144" t="e">
        <f>IF('GREEN SHEET'!#REF!="","",'GREEN SHEET'!#REF!)</f>
        <v>#REF!</v>
      </c>
      <c r="S39" s="144" t="e">
        <f t="shared" si="2"/>
        <v>#REF!</v>
      </c>
      <c r="T39" s="154" t="str">
        <f>IF('GREEN SHEET'!BL39="","",'GREEN SHEET'!BL39)</f>
        <v/>
      </c>
      <c r="U39" s="154" t="str">
        <f t="shared" si="3"/>
        <v/>
      </c>
      <c r="V39" s="145" t="e">
        <f>IF('GREEN SHEET'!#REF!="","",'GREEN SHEET'!#REF!)</f>
        <v>#REF!</v>
      </c>
      <c r="W39" s="145" t="e">
        <f t="shared" si="4"/>
        <v>#REF!</v>
      </c>
      <c r="X39" s="154" t="e">
        <f>IF('GREEN SHEET'!#REF!="","",'GREEN SHEET'!#REF!)</f>
        <v>#REF!</v>
      </c>
      <c r="Y39" s="154" t="e">
        <f t="shared" si="5"/>
        <v>#REF!</v>
      </c>
      <c r="Z39" s="146" t="str">
        <f>IF('GREEN SHEET'!BN39="","0",'GREEN SHEET'!BN39)</f>
        <v>0</v>
      </c>
      <c r="AA39" s="146" t="str">
        <f>IF('GREEN SHEET'!BO39="","0",'GREEN SHEET'!BO39)</f>
        <v>0</v>
      </c>
      <c r="AB39" s="146">
        <f>ROUNDUP(IF('GREEN SHEET'!BT39="","0",'GREEN SHEET'!BT39),0)</f>
        <v>0</v>
      </c>
      <c r="AC39" s="166" t="str">
        <f>IF('GREEN SHEET'!BU39="","",'GREEN SHEET'!BU39)</f>
        <v/>
      </c>
      <c r="AD39" s="146" t="str">
        <f>IF('GREEN SHEET'!BV39="","",'GREEN SHEET'!BV39)</f>
        <v/>
      </c>
      <c r="AE39" s="146" t="str">
        <f>IF('GREEN SHEET'!BW39="","",'GREEN SHEET'!BW39)</f>
        <v/>
      </c>
      <c r="AF39" s="146" t="str">
        <f>IF('GREEN SHEET'!BX39="","",'GREEN SHEET'!BX39)</f>
        <v/>
      </c>
      <c r="AG39" s="177">
        <f>IF(AB39="","",RANK(AB39,AB$7:$AB$51,0))</f>
        <v>5</v>
      </c>
      <c r="AH39" s="177">
        <f t="shared" si="8"/>
        <v>5</v>
      </c>
      <c r="AI39" s="177" t="str">
        <f t="shared" si="9"/>
        <v/>
      </c>
      <c r="AJ39" s="177" t="str">
        <f t="shared" si="10"/>
        <v/>
      </c>
      <c r="AK39" s="36"/>
    </row>
    <row r="40" spans="1:37" ht="16.8" hidden="1" x14ac:dyDescent="0.25">
      <c r="A40" s="36"/>
      <c r="B40" s="176">
        <v>34</v>
      </c>
      <c r="C40" s="172">
        <f t="shared" si="7"/>
        <v>5</v>
      </c>
      <c r="D40" s="172" t="str">
        <f t="shared" si="6"/>
        <v/>
      </c>
      <c r="E40" s="176" t="str">
        <f>IF(DATA!C38="","",DATA!C38)</f>
        <v/>
      </c>
      <c r="F40" s="176" t="str">
        <f>IF(DATA!D38="","",DATA!D38)</f>
        <v/>
      </c>
      <c r="G40" s="150" t="str">
        <f>IF(DATA!E38="","",DATA!E38)</f>
        <v/>
      </c>
      <c r="H40" s="150" t="str">
        <f>IF(DATA!F38="","",DATA!F38)</f>
        <v/>
      </c>
      <c r="I40" s="150" t="str">
        <f>IF(DATA!G38="","",DATA!G38)</f>
        <v/>
      </c>
      <c r="J40" s="157" t="str">
        <f>IF(DATA!H38="","",DATA!H38)</f>
        <v/>
      </c>
      <c r="K40" s="176" t="str">
        <f>IF(DATA!I38="","",DATA!I38)</f>
        <v/>
      </c>
      <c r="L40" s="176" t="str">
        <f>IF(DATA!J38="","",DATA!J38)</f>
        <v/>
      </c>
      <c r="M40" s="150" t="str">
        <f>IF(DATA!K38="","",DATA!K38)</f>
        <v/>
      </c>
      <c r="N40" s="144" t="str">
        <f>IF('GREEN SHEET'!AB40="","",'GREEN SHEET'!AB40)</f>
        <v/>
      </c>
      <c r="O40" s="144" t="str">
        <f t="shared" si="0"/>
        <v/>
      </c>
      <c r="P40" s="154" t="str">
        <f>IF('GREEN SHEET'!AT40="","",'GREEN SHEET'!AT40)</f>
        <v/>
      </c>
      <c r="Q40" s="153" t="str">
        <f t="shared" si="1"/>
        <v/>
      </c>
      <c r="R40" s="144" t="e">
        <f>IF('GREEN SHEET'!#REF!="","",'GREEN SHEET'!#REF!)</f>
        <v>#REF!</v>
      </c>
      <c r="S40" s="144" t="e">
        <f t="shared" si="2"/>
        <v>#REF!</v>
      </c>
      <c r="T40" s="154" t="str">
        <f>IF('GREEN SHEET'!BL40="","",'GREEN SHEET'!BL40)</f>
        <v/>
      </c>
      <c r="U40" s="154" t="str">
        <f t="shared" si="3"/>
        <v/>
      </c>
      <c r="V40" s="145" t="e">
        <f>IF('GREEN SHEET'!#REF!="","",'GREEN SHEET'!#REF!)</f>
        <v>#REF!</v>
      </c>
      <c r="W40" s="145" t="e">
        <f t="shared" si="4"/>
        <v>#REF!</v>
      </c>
      <c r="X40" s="154" t="e">
        <f>IF('GREEN SHEET'!#REF!="","",'GREEN SHEET'!#REF!)</f>
        <v>#REF!</v>
      </c>
      <c r="Y40" s="154" t="e">
        <f t="shared" si="5"/>
        <v>#REF!</v>
      </c>
      <c r="Z40" s="146" t="str">
        <f>IF('GREEN SHEET'!BN40="","0",'GREEN SHEET'!BN40)</f>
        <v>0</v>
      </c>
      <c r="AA40" s="146" t="str">
        <f>IF('GREEN SHEET'!BO40="","0",'GREEN SHEET'!BO40)</f>
        <v>0</v>
      </c>
      <c r="AB40" s="146">
        <f>ROUNDUP(IF('GREEN SHEET'!BT40="","0",'GREEN SHEET'!BT40),0)</f>
        <v>0</v>
      </c>
      <c r="AC40" s="166" t="str">
        <f>IF('GREEN SHEET'!BU40="","",'GREEN SHEET'!BU40)</f>
        <v/>
      </c>
      <c r="AD40" s="146" t="str">
        <f>IF('GREEN SHEET'!BV40="","",'GREEN SHEET'!BV40)</f>
        <v/>
      </c>
      <c r="AE40" s="146" t="str">
        <f>IF('GREEN SHEET'!BW40="","",'GREEN SHEET'!BW40)</f>
        <v/>
      </c>
      <c r="AF40" s="146" t="str">
        <f>IF('GREEN SHEET'!BX40="","",'GREEN SHEET'!BX40)</f>
        <v/>
      </c>
      <c r="AG40" s="177">
        <f>IF(AB40="","",RANK(AB40,AB$7:$AB$51,0))</f>
        <v>5</v>
      </c>
      <c r="AH40" s="177">
        <f t="shared" si="8"/>
        <v>5</v>
      </c>
      <c r="AI40" s="177" t="str">
        <f t="shared" si="9"/>
        <v/>
      </c>
      <c r="AJ40" s="177" t="str">
        <f t="shared" si="10"/>
        <v/>
      </c>
      <c r="AK40" s="36"/>
    </row>
    <row r="41" spans="1:37" ht="16.8" hidden="1" x14ac:dyDescent="0.25">
      <c r="A41" s="36"/>
      <c r="B41" s="176">
        <v>35</v>
      </c>
      <c r="C41" s="172">
        <f t="shared" si="7"/>
        <v>5</v>
      </c>
      <c r="D41" s="172" t="str">
        <f t="shared" si="6"/>
        <v/>
      </c>
      <c r="E41" s="176" t="str">
        <f>IF(DATA!C39="","",DATA!C39)</f>
        <v/>
      </c>
      <c r="F41" s="176" t="str">
        <f>IF(DATA!D39="","",DATA!D39)</f>
        <v/>
      </c>
      <c r="G41" s="150" t="str">
        <f>IF(DATA!E39="","",DATA!E39)</f>
        <v/>
      </c>
      <c r="H41" s="150" t="str">
        <f>IF(DATA!F39="","",DATA!F39)</f>
        <v/>
      </c>
      <c r="I41" s="150" t="str">
        <f>IF(DATA!G39="","",DATA!G39)</f>
        <v/>
      </c>
      <c r="J41" s="157" t="str">
        <f>IF(DATA!H39="","",DATA!H39)</f>
        <v/>
      </c>
      <c r="K41" s="176" t="str">
        <f>IF(DATA!I39="","",DATA!I39)</f>
        <v/>
      </c>
      <c r="L41" s="176" t="str">
        <f>IF(DATA!J39="","",DATA!J39)</f>
        <v/>
      </c>
      <c r="M41" s="150" t="str">
        <f>IF(DATA!K39="","",DATA!K39)</f>
        <v/>
      </c>
      <c r="N41" s="144" t="str">
        <f>IF('GREEN SHEET'!AB41="","",'GREEN SHEET'!AB41)</f>
        <v/>
      </c>
      <c r="O41" s="144" t="str">
        <f t="shared" si="0"/>
        <v/>
      </c>
      <c r="P41" s="154" t="str">
        <f>IF('GREEN SHEET'!AT41="","",'GREEN SHEET'!AT41)</f>
        <v/>
      </c>
      <c r="Q41" s="153" t="str">
        <f t="shared" si="1"/>
        <v/>
      </c>
      <c r="R41" s="144" t="e">
        <f>IF('GREEN SHEET'!#REF!="","",'GREEN SHEET'!#REF!)</f>
        <v>#REF!</v>
      </c>
      <c r="S41" s="144" t="e">
        <f t="shared" si="2"/>
        <v>#REF!</v>
      </c>
      <c r="T41" s="154" t="str">
        <f>IF('GREEN SHEET'!BL41="","",'GREEN SHEET'!BL41)</f>
        <v/>
      </c>
      <c r="U41" s="154" t="str">
        <f t="shared" si="3"/>
        <v/>
      </c>
      <c r="V41" s="145" t="e">
        <f>IF('GREEN SHEET'!#REF!="","",'GREEN SHEET'!#REF!)</f>
        <v>#REF!</v>
      </c>
      <c r="W41" s="145" t="e">
        <f t="shared" si="4"/>
        <v>#REF!</v>
      </c>
      <c r="X41" s="154" t="e">
        <f>IF('GREEN SHEET'!#REF!="","",'GREEN SHEET'!#REF!)</f>
        <v>#REF!</v>
      </c>
      <c r="Y41" s="154" t="e">
        <f t="shared" si="5"/>
        <v>#REF!</v>
      </c>
      <c r="Z41" s="146" t="str">
        <f>IF('GREEN SHEET'!BN41="","0",'GREEN SHEET'!BN41)</f>
        <v>0</v>
      </c>
      <c r="AA41" s="146" t="str">
        <f>IF('GREEN SHEET'!BO41="","0",'GREEN SHEET'!BO41)</f>
        <v>0</v>
      </c>
      <c r="AB41" s="146">
        <f>ROUNDUP(IF('GREEN SHEET'!BT41="","0",'GREEN SHEET'!BT41),0)</f>
        <v>0</v>
      </c>
      <c r="AC41" s="166" t="str">
        <f>IF('GREEN SHEET'!BU41="","",'GREEN SHEET'!BU41)</f>
        <v/>
      </c>
      <c r="AD41" s="146" t="str">
        <f>IF('GREEN SHEET'!BV41="","",'GREEN SHEET'!BV41)</f>
        <v/>
      </c>
      <c r="AE41" s="146" t="str">
        <f>IF('GREEN SHEET'!BW41="","",'GREEN SHEET'!BW41)</f>
        <v/>
      </c>
      <c r="AF41" s="146" t="str">
        <f>IF('GREEN SHEET'!BX41="","",'GREEN SHEET'!BX41)</f>
        <v/>
      </c>
      <c r="AG41" s="177">
        <f>IF(AB41="","",RANK(AB41,AB$7:$AB$51,0))</f>
        <v>5</v>
      </c>
      <c r="AH41" s="177">
        <f t="shared" si="8"/>
        <v>5</v>
      </c>
      <c r="AI41" s="177" t="str">
        <f t="shared" si="9"/>
        <v/>
      </c>
      <c r="AJ41" s="177" t="str">
        <f t="shared" si="10"/>
        <v/>
      </c>
      <c r="AK41" s="36"/>
    </row>
    <row r="42" spans="1:37" ht="16.8" hidden="1" x14ac:dyDescent="0.25">
      <c r="A42" s="36"/>
      <c r="B42" s="176">
        <v>36</v>
      </c>
      <c r="C42" s="172">
        <f t="shared" si="7"/>
        <v>5</v>
      </c>
      <c r="D42" s="172" t="str">
        <f t="shared" si="6"/>
        <v/>
      </c>
      <c r="E42" s="176" t="str">
        <f>IF(DATA!C40="","",DATA!C40)</f>
        <v/>
      </c>
      <c r="F42" s="176" t="str">
        <f>IF(DATA!D40="","",DATA!D40)</f>
        <v/>
      </c>
      <c r="G42" s="150" t="str">
        <f>IF(DATA!E40="","",DATA!E40)</f>
        <v/>
      </c>
      <c r="H42" s="150" t="str">
        <f>IF(DATA!F40="","",DATA!F40)</f>
        <v/>
      </c>
      <c r="I42" s="150" t="str">
        <f>IF(DATA!G40="","",DATA!G40)</f>
        <v/>
      </c>
      <c r="J42" s="157" t="str">
        <f>IF(DATA!H40="","",DATA!H40)</f>
        <v/>
      </c>
      <c r="K42" s="176" t="str">
        <f>IF(DATA!I40="","",DATA!I40)</f>
        <v/>
      </c>
      <c r="L42" s="176" t="str">
        <f>IF(DATA!J40="","",DATA!J40)</f>
        <v/>
      </c>
      <c r="M42" s="150" t="str">
        <f>IF(DATA!K40="","",DATA!K40)</f>
        <v/>
      </c>
      <c r="N42" s="144" t="str">
        <f>IF('GREEN SHEET'!AB42="","",'GREEN SHEET'!AB42)</f>
        <v/>
      </c>
      <c r="O42" s="144" t="str">
        <f t="shared" si="0"/>
        <v/>
      </c>
      <c r="P42" s="154" t="str">
        <f>IF('GREEN SHEET'!AT42="","",'GREEN SHEET'!AT42)</f>
        <v/>
      </c>
      <c r="Q42" s="153" t="str">
        <f t="shared" si="1"/>
        <v/>
      </c>
      <c r="R42" s="144" t="e">
        <f>IF('GREEN SHEET'!#REF!="","",'GREEN SHEET'!#REF!)</f>
        <v>#REF!</v>
      </c>
      <c r="S42" s="144" t="e">
        <f t="shared" si="2"/>
        <v>#REF!</v>
      </c>
      <c r="T42" s="154" t="str">
        <f>IF('GREEN SHEET'!BL42="","",'GREEN SHEET'!BL42)</f>
        <v/>
      </c>
      <c r="U42" s="154" t="str">
        <f t="shared" si="3"/>
        <v/>
      </c>
      <c r="V42" s="145" t="e">
        <f>IF('GREEN SHEET'!#REF!="","",'GREEN SHEET'!#REF!)</f>
        <v>#REF!</v>
      </c>
      <c r="W42" s="145" t="e">
        <f t="shared" si="4"/>
        <v>#REF!</v>
      </c>
      <c r="X42" s="154" t="e">
        <f>IF('GREEN SHEET'!#REF!="","",'GREEN SHEET'!#REF!)</f>
        <v>#REF!</v>
      </c>
      <c r="Y42" s="154" t="e">
        <f t="shared" si="5"/>
        <v>#REF!</v>
      </c>
      <c r="Z42" s="146" t="str">
        <f>IF('GREEN SHEET'!BN42="","0",'GREEN SHEET'!BN42)</f>
        <v>0</v>
      </c>
      <c r="AA42" s="146" t="str">
        <f>IF('GREEN SHEET'!BO42="","0",'GREEN SHEET'!BO42)</f>
        <v>0</v>
      </c>
      <c r="AB42" s="146">
        <f>ROUNDUP(IF('GREEN SHEET'!BT42="","0",'GREEN SHEET'!BT42),0)</f>
        <v>0</v>
      </c>
      <c r="AC42" s="166" t="str">
        <f>IF('GREEN SHEET'!BU42="","",'GREEN SHEET'!BU42)</f>
        <v/>
      </c>
      <c r="AD42" s="146" t="str">
        <f>IF('GREEN SHEET'!BV42="","",'GREEN SHEET'!BV42)</f>
        <v/>
      </c>
      <c r="AE42" s="146" t="str">
        <f>IF('GREEN SHEET'!BW42="","",'GREEN SHEET'!BW42)</f>
        <v/>
      </c>
      <c r="AF42" s="146" t="str">
        <f>IF('GREEN SHEET'!BX42="","",'GREEN SHEET'!BX42)</f>
        <v/>
      </c>
      <c r="AG42" s="177">
        <f>IF(AB42="","",RANK(AB42,AB$7:$AB$51,0))</f>
        <v>5</v>
      </c>
      <c r="AH42" s="177">
        <f t="shared" si="8"/>
        <v>5</v>
      </c>
      <c r="AI42" s="177" t="str">
        <f t="shared" si="9"/>
        <v/>
      </c>
      <c r="AJ42" s="177" t="str">
        <f t="shared" si="10"/>
        <v/>
      </c>
      <c r="AK42" s="36"/>
    </row>
    <row r="43" spans="1:37" ht="16.8" hidden="1" x14ac:dyDescent="0.25">
      <c r="A43" s="36"/>
      <c r="B43" s="176">
        <v>37</v>
      </c>
      <c r="C43" s="172">
        <f t="shared" si="7"/>
        <v>5</v>
      </c>
      <c r="D43" s="172" t="str">
        <f t="shared" si="6"/>
        <v/>
      </c>
      <c r="E43" s="176" t="str">
        <f>IF(DATA!C41="","",DATA!C41)</f>
        <v/>
      </c>
      <c r="F43" s="176" t="str">
        <f>IF(DATA!D41="","",DATA!D41)</f>
        <v/>
      </c>
      <c r="G43" s="150" t="str">
        <f>IF(DATA!E41="","",DATA!E41)</f>
        <v/>
      </c>
      <c r="H43" s="150" t="str">
        <f>IF(DATA!F41="","",DATA!F41)</f>
        <v/>
      </c>
      <c r="I43" s="150" t="str">
        <f>IF(DATA!G41="","",DATA!G41)</f>
        <v/>
      </c>
      <c r="J43" s="157" t="str">
        <f>IF(DATA!H41="","",DATA!H41)</f>
        <v/>
      </c>
      <c r="K43" s="176" t="str">
        <f>IF(DATA!I41="","",DATA!I41)</f>
        <v/>
      </c>
      <c r="L43" s="176" t="str">
        <f>IF(DATA!J41="","",DATA!J41)</f>
        <v/>
      </c>
      <c r="M43" s="150" t="str">
        <f>IF(DATA!K41="","",DATA!K41)</f>
        <v/>
      </c>
      <c r="N43" s="144" t="str">
        <f>IF('GREEN SHEET'!AB43="","",'GREEN SHEET'!AB43)</f>
        <v/>
      </c>
      <c r="O43" s="144" t="str">
        <f t="shared" si="0"/>
        <v/>
      </c>
      <c r="P43" s="154" t="str">
        <f>IF('GREEN SHEET'!AT43="","",'GREEN SHEET'!AT43)</f>
        <v/>
      </c>
      <c r="Q43" s="153" t="str">
        <f t="shared" si="1"/>
        <v/>
      </c>
      <c r="R43" s="144" t="e">
        <f>IF('GREEN SHEET'!#REF!="","",'GREEN SHEET'!#REF!)</f>
        <v>#REF!</v>
      </c>
      <c r="S43" s="144" t="e">
        <f t="shared" si="2"/>
        <v>#REF!</v>
      </c>
      <c r="T43" s="154" t="str">
        <f>IF('GREEN SHEET'!BL43="","",'GREEN SHEET'!BL43)</f>
        <v/>
      </c>
      <c r="U43" s="154" t="str">
        <f t="shared" si="3"/>
        <v/>
      </c>
      <c r="V43" s="145" t="e">
        <f>IF('GREEN SHEET'!#REF!="","",'GREEN SHEET'!#REF!)</f>
        <v>#REF!</v>
      </c>
      <c r="W43" s="145" t="e">
        <f t="shared" si="4"/>
        <v>#REF!</v>
      </c>
      <c r="X43" s="154" t="e">
        <f>IF('GREEN SHEET'!#REF!="","",'GREEN SHEET'!#REF!)</f>
        <v>#REF!</v>
      </c>
      <c r="Y43" s="154" t="e">
        <f t="shared" si="5"/>
        <v>#REF!</v>
      </c>
      <c r="Z43" s="146" t="str">
        <f>IF('GREEN SHEET'!BN43="","0",'GREEN SHEET'!BN43)</f>
        <v>0</v>
      </c>
      <c r="AA43" s="146" t="str">
        <f>IF('GREEN SHEET'!BO43="","0",'GREEN SHEET'!BO43)</f>
        <v>0</v>
      </c>
      <c r="AB43" s="146">
        <f>ROUNDUP(IF('GREEN SHEET'!BT43="","0",'GREEN SHEET'!BT43),0)</f>
        <v>0</v>
      </c>
      <c r="AC43" s="166" t="str">
        <f>IF('GREEN SHEET'!BU43="","",'GREEN SHEET'!BU43)</f>
        <v/>
      </c>
      <c r="AD43" s="146" t="str">
        <f>IF('GREEN SHEET'!BV43="","",'GREEN SHEET'!BV43)</f>
        <v/>
      </c>
      <c r="AE43" s="146" t="str">
        <f>IF('GREEN SHEET'!BW43="","",'GREEN SHEET'!BW43)</f>
        <v/>
      </c>
      <c r="AF43" s="146" t="str">
        <f>IF('GREEN SHEET'!BX43="","",'GREEN SHEET'!BX43)</f>
        <v/>
      </c>
      <c r="AG43" s="177">
        <f>IF(AB43="","",RANK(AB43,AB$7:$AB$51,0))</f>
        <v>5</v>
      </c>
      <c r="AH43" s="177">
        <f t="shared" si="8"/>
        <v>5</v>
      </c>
      <c r="AI43" s="177" t="str">
        <f t="shared" si="9"/>
        <v/>
      </c>
      <c r="AJ43" s="177" t="str">
        <f t="shared" si="10"/>
        <v/>
      </c>
      <c r="AK43" s="36"/>
    </row>
    <row r="44" spans="1:37" ht="16.8" hidden="1" x14ac:dyDescent="0.25">
      <c r="A44" s="36"/>
      <c r="B44" s="176">
        <v>38</v>
      </c>
      <c r="C44" s="172">
        <f t="shared" si="7"/>
        <v>5</v>
      </c>
      <c r="D44" s="172" t="str">
        <f t="shared" si="6"/>
        <v/>
      </c>
      <c r="E44" s="176" t="str">
        <f>IF(DATA!C42="","",DATA!C42)</f>
        <v/>
      </c>
      <c r="F44" s="176" t="str">
        <f>IF(DATA!D42="","",DATA!D42)</f>
        <v/>
      </c>
      <c r="G44" s="150" t="str">
        <f>IF(DATA!E42="","",DATA!E42)</f>
        <v/>
      </c>
      <c r="H44" s="150" t="str">
        <f>IF(DATA!F42="","",DATA!F42)</f>
        <v/>
      </c>
      <c r="I44" s="150" t="str">
        <f>IF(DATA!G42="","",DATA!G42)</f>
        <v/>
      </c>
      <c r="J44" s="157" t="str">
        <f>IF(DATA!H42="","",DATA!H42)</f>
        <v/>
      </c>
      <c r="K44" s="176" t="str">
        <f>IF(DATA!I42="","",DATA!I42)</f>
        <v/>
      </c>
      <c r="L44" s="176" t="str">
        <f>IF(DATA!J42="","",DATA!J42)</f>
        <v/>
      </c>
      <c r="M44" s="150" t="str">
        <f>IF(DATA!K42="","",DATA!K42)</f>
        <v/>
      </c>
      <c r="N44" s="144" t="str">
        <f>IF('GREEN SHEET'!AB44="","",'GREEN SHEET'!AB44)</f>
        <v/>
      </c>
      <c r="O44" s="144" t="str">
        <f t="shared" si="0"/>
        <v/>
      </c>
      <c r="P44" s="154" t="str">
        <f>IF('GREEN SHEET'!AT44="","",'GREEN SHEET'!AT44)</f>
        <v/>
      </c>
      <c r="Q44" s="153" t="str">
        <f t="shared" si="1"/>
        <v/>
      </c>
      <c r="R44" s="144" t="e">
        <f>IF('GREEN SHEET'!#REF!="","",'GREEN SHEET'!#REF!)</f>
        <v>#REF!</v>
      </c>
      <c r="S44" s="144" t="e">
        <f t="shared" si="2"/>
        <v>#REF!</v>
      </c>
      <c r="T44" s="154" t="str">
        <f>IF('GREEN SHEET'!BL44="","",'GREEN SHEET'!BL44)</f>
        <v/>
      </c>
      <c r="U44" s="154" t="str">
        <f t="shared" si="3"/>
        <v/>
      </c>
      <c r="V44" s="145" t="e">
        <f>IF('GREEN SHEET'!#REF!="","",'GREEN SHEET'!#REF!)</f>
        <v>#REF!</v>
      </c>
      <c r="W44" s="145" t="e">
        <f t="shared" si="4"/>
        <v>#REF!</v>
      </c>
      <c r="X44" s="154" t="e">
        <f>IF('GREEN SHEET'!#REF!="","",'GREEN SHEET'!#REF!)</f>
        <v>#REF!</v>
      </c>
      <c r="Y44" s="154" t="e">
        <f t="shared" si="5"/>
        <v>#REF!</v>
      </c>
      <c r="Z44" s="146" t="str">
        <f>IF('GREEN SHEET'!BN44="","0",'GREEN SHEET'!BN44)</f>
        <v>0</v>
      </c>
      <c r="AA44" s="146" t="str">
        <f>IF('GREEN SHEET'!BO44="","0",'GREEN SHEET'!BO44)</f>
        <v>0</v>
      </c>
      <c r="AB44" s="146">
        <f>ROUNDUP(IF('GREEN SHEET'!BT44="","0",'GREEN SHEET'!BT44),0)</f>
        <v>0</v>
      </c>
      <c r="AC44" s="166" t="str">
        <f>IF('GREEN SHEET'!BU44="","",'GREEN SHEET'!BU44)</f>
        <v/>
      </c>
      <c r="AD44" s="146" t="str">
        <f>IF('GREEN SHEET'!BV44="","",'GREEN SHEET'!BV44)</f>
        <v/>
      </c>
      <c r="AE44" s="146" t="str">
        <f>IF('GREEN SHEET'!BW44="","",'GREEN SHEET'!BW44)</f>
        <v/>
      </c>
      <c r="AF44" s="146" t="str">
        <f>IF('GREEN SHEET'!BX44="","",'GREEN SHEET'!BX44)</f>
        <v/>
      </c>
      <c r="AG44" s="177">
        <f>IF(AB44="","",RANK(AB44,AB$7:$AB$51,0))</f>
        <v>5</v>
      </c>
      <c r="AH44" s="177">
        <f t="shared" si="8"/>
        <v>5</v>
      </c>
      <c r="AI44" s="177" t="str">
        <f t="shared" si="9"/>
        <v/>
      </c>
      <c r="AJ44" s="177" t="str">
        <f t="shared" si="10"/>
        <v/>
      </c>
      <c r="AK44" s="36"/>
    </row>
    <row r="45" spans="1:37" ht="16.8" hidden="1" x14ac:dyDescent="0.25">
      <c r="A45" s="36"/>
      <c r="B45" s="176">
        <v>39</v>
      </c>
      <c r="C45" s="172">
        <f t="shared" si="7"/>
        <v>5</v>
      </c>
      <c r="D45" s="172" t="str">
        <f t="shared" si="6"/>
        <v/>
      </c>
      <c r="E45" s="176" t="str">
        <f>IF(DATA!C43="","",DATA!C43)</f>
        <v/>
      </c>
      <c r="F45" s="176" t="str">
        <f>IF(DATA!D43="","",DATA!D43)</f>
        <v/>
      </c>
      <c r="G45" s="150" t="str">
        <f>IF(DATA!E43="","",DATA!E43)</f>
        <v/>
      </c>
      <c r="H45" s="150" t="str">
        <f>IF(DATA!F43="","",DATA!F43)</f>
        <v/>
      </c>
      <c r="I45" s="150" t="str">
        <f>IF(DATA!G43="","",DATA!G43)</f>
        <v/>
      </c>
      <c r="J45" s="157" t="str">
        <f>IF(DATA!H43="","",DATA!H43)</f>
        <v/>
      </c>
      <c r="K45" s="176" t="str">
        <f>IF(DATA!I43="","",DATA!I43)</f>
        <v/>
      </c>
      <c r="L45" s="176" t="str">
        <f>IF(DATA!J43="","",DATA!J43)</f>
        <v/>
      </c>
      <c r="M45" s="150" t="str">
        <f>IF(DATA!K43="","",DATA!K43)</f>
        <v/>
      </c>
      <c r="N45" s="144" t="str">
        <f>IF('GREEN SHEET'!AB45="","",'GREEN SHEET'!AB45)</f>
        <v/>
      </c>
      <c r="O45" s="144" t="str">
        <f t="shared" si="0"/>
        <v/>
      </c>
      <c r="P45" s="154" t="str">
        <f>IF('GREEN SHEET'!AT45="","",'GREEN SHEET'!AT45)</f>
        <v/>
      </c>
      <c r="Q45" s="153" t="str">
        <f t="shared" si="1"/>
        <v/>
      </c>
      <c r="R45" s="144" t="e">
        <f>IF('GREEN SHEET'!#REF!="","",'GREEN SHEET'!#REF!)</f>
        <v>#REF!</v>
      </c>
      <c r="S45" s="144" t="e">
        <f t="shared" si="2"/>
        <v>#REF!</v>
      </c>
      <c r="T45" s="154" t="str">
        <f>IF('GREEN SHEET'!BL45="","",'GREEN SHEET'!BL45)</f>
        <v/>
      </c>
      <c r="U45" s="154" t="str">
        <f t="shared" si="3"/>
        <v/>
      </c>
      <c r="V45" s="145" t="e">
        <f>IF('GREEN SHEET'!#REF!="","",'GREEN SHEET'!#REF!)</f>
        <v>#REF!</v>
      </c>
      <c r="W45" s="145" t="e">
        <f t="shared" si="4"/>
        <v>#REF!</v>
      </c>
      <c r="X45" s="154" t="e">
        <f>IF('GREEN SHEET'!#REF!="","",'GREEN SHEET'!#REF!)</f>
        <v>#REF!</v>
      </c>
      <c r="Y45" s="154" t="e">
        <f t="shared" si="5"/>
        <v>#REF!</v>
      </c>
      <c r="Z45" s="146" t="str">
        <f>IF('GREEN SHEET'!BN45="","0",'GREEN SHEET'!BN45)</f>
        <v>0</v>
      </c>
      <c r="AA45" s="146" t="str">
        <f>IF('GREEN SHEET'!BO45="","0",'GREEN SHEET'!BO45)</f>
        <v>0</v>
      </c>
      <c r="AB45" s="146">
        <f>ROUNDUP(IF('GREEN SHEET'!BT45="","0",'GREEN SHEET'!BT45),0)</f>
        <v>0</v>
      </c>
      <c r="AC45" s="166" t="str">
        <f>IF('GREEN SHEET'!BU45="","",'GREEN SHEET'!BU45)</f>
        <v/>
      </c>
      <c r="AD45" s="146" t="str">
        <f>IF('GREEN SHEET'!BV45="","",'GREEN SHEET'!BV45)</f>
        <v/>
      </c>
      <c r="AE45" s="146" t="str">
        <f>IF('GREEN SHEET'!BW45="","",'GREEN SHEET'!BW45)</f>
        <v/>
      </c>
      <c r="AF45" s="146" t="str">
        <f>IF('GREEN SHEET'!BX45="","",'GREEN SHEET'!BX45)</f>
        <v/>
      </c>
      <c r="AG45" s="177">
        <f>IF(AB45="","",RANK(AB45,AB$7:$AB$51,0))</f>
        <v>5</v>
      </c>
      <c r="AH45" s="177">
        <f t="shared" si="8"/>
        <v>5</v>
      </c>
      <c r="AI45" s="177" t="str">
        <f t="shared" si="9"/>
        <v/>
      </c>
      <c r="AJ45" s="177" t="str">
        <f t="shared" si="10"/>
        <v/>
      </c>
      <c r="AK45" s="36"/>
    </row>
    <row r="46" spans="1:37" ht="16.8" hidden="1" x14ac:dyDescent="0.25">
      <c r="A46" s="36"/>
      <c r="B46" s="176">
        <v>40</v>
      </c>
      <c r="C46" s="172">
        <f t="shared" si="7"/>
        <v>5</v>
      </c>
      <c r="D46" s="172" t="str">
        <f t="shared" si="6"/>
        <v/>
      </c>
      <c r="E46" s="176" t="str">
        <f>IF(DATA!C44="","",DATA!C44)</f>
        <v/>
      </c>
      <c r="F46" s="176" t="str">
        <f>IF(DATA!D44="","",DATA!D44)</f>
        <v/>
      </c>
      <c r="G46" s="150" t="str">
        <f>IF(DATA!E44="","",DATA!E44)</f>
        <v/>
      </c>
      <c r="H46" s="150" t="str">
        <f>IF(DATA!F44="","",DATA!F44)</f>
        <v/>
      </c>
      <c r="I46" s="150" t="str">
        <f>IF(DATA!G44="","",DATA!G44)</f>
        <v/>
      </c>
      <c r="J46" s="157" t="str">
        <f>IF(DATA!H44="","",DATA!H44)</f>
        <v/>
      </c>
      <c r="K46" s="176" t="str">
        <f>IF(DATA!I44="","",DATA!I44)</f>
        <v/>
      </c>
      <c r="L46" s="176" t="str">
        <f>IF(DATA!J44="","",DATA!J44)</f>
        <v/>
      </c>
      <c r="M46" s="150" t="str">
        <f>IF(DATA!K44="","",DATA!K44)</f>
        <v/>
      </c>
      <c r="N46" s="144" t="str">
        <f>IF('GREEN SHEET'!AB46="","",'GREEN SHEET'!AB46)</f>
        <v/>
      </c>
      <c r="O46" s="144" t="str">
        <f t="shared" si="0"/>
        <v/>
      </c>
      <c r="P46" s="154" t="str">
        <f>IF('GREEN SHEET'!AT46="","",'GREEN SHEET'!AT46)</f>
        <v/>
      </c>
      <c r="Q46" s="153" t="str">
        <f t="shared" si="1"/>
        <v/>
      </c>
      <c r="R46" s="144" t="e">
        <f>IF('GREEN SHEET'!#REF!="","",'GREEN SHEET'!#REF!)</f>
        <v>#REF!</v>
      </c>
      <c r="S46" s="144" t="e">
        <f t="shared" si="2"/>
        <v>#REF!</v>
      </c>
      <c r="T46" s="154" t="str">
        <f>IF('GREEN SHEET'!BL46="","",'GREEN SHEET'!BL46)</f>
        <v/>
      </c>
      <c r="U46" s="154" t="str">
        <f t="shared" si="3"/>
        <v/>
      </c>
      <c r="V46" s="145" t="e">
        <f>IF('GREEN SHEET'!#REF!="","",'GREEN SHEET'!#REF!)</f>
        <v>#REF!</v>
      </c>
      <c r="W46" s="145" t="e">
        <f t="shared" si="4"/>
        <v>#REF!</v>
      </c>
      <c r="X46" s="154" t="e">
        <f>IF('GREEN SHEET'!#REF!="","",'GREEN SHEET'!#REF!)</f>
        <v>#REF!</v>
      </c>
      <c r="Y46" s="154" t="e">
        <f t="shared" si="5"/>
        <v>#REF!</v>
      </c>
      <c r="Z46" s="146" t="str">
        <f>IF('GREEN SHEET'!BN46="","0",'GREEN SHEET'!BN46)</f>
        <v>0</v>
      </c>
      <c r="AA46" s="146" t="str">
        <f>IF('GREEN SHEET'!BO46="","0",'GREEN SHEET'!BO46)</f>
        <v>0</v>
      </c>
      <c r="AB46" s="146">
        <f>ROUNDUP(IF('GREEN SHEET'!BT46="","0",'GREEN SHEET'!BT46),0)</f>
        <v>0</v>
      </c>
      <c r="AC46" s="166" t="str">
        <f>IF('GREEN SHEET'!BU46="","",'GREEN SHEET'!BU46)</f>
        <v/>
      </c>
      <c r="AD46" s="146" t="str">
        <f>IF('GREEN SHEET'!BV46="","",'GREEN SHEET'!BV46)</f>
        <v/>
      </c>
      <c r="AE46" s="146" t="str">
        <f>IF('GREEN SHEET'!BW46="","",'GREEN SHEET'!BW46)</f>
        <v/>
      </c>
      <c r="AF46" s="146" t="str">
        <f>IF('GREEN SHEET'!BX46="","",'GREEN SHEET'!BX46)</f>
        <v/>
      </c>
      <c r="AG46" s="177">
        <f>IF(AB46="","",RANK(AB46,AB$7:$AB$51,0))</f>
        <v>5</v>
      </c>
      <c r="AH46" s="177">
        <f t="shared" si="8"/>
        <v>5</v>
      </c>
      <c r="AI46" s="177" t="str">
        <f t="shared" si="9"/>
        <v/>
      </c>
      <c r="AJ46" s="177" t="str">
        <f t="shared" si="10"/>
        <v/>
      </c>
      <c r="AK46" s="36"/>
    </row>
    <row r="47" spans="1:37" ht="16.8" hidden="1" x14ac:dyDescent="0.25">
      <c r="A47" s="36"/>
      <c r="B47" s="176">
        <v>41</v>
      </c>
      <c r="C47" s="172">
        <f t="shared" si="7"/>
        <v>5</v>
      </c>
      <c r="D47" s="172" t="str">
        <f t="shared" si="6"/>
        <v/>
      </c>
      <c r="E47" s="176" t="str">
        <f>IF(DATA!C45="","",DATA!C45)</f>
        <v/>
      </c>
      <c r="F47" s="176" t="str">
        <f>IF(DATA!D45="","",DATA!D45)</f>
        <v/>
      </c>
      <c r="G47" s="150" t="str">
        <f>IF(DATA!E45="","",DATA!E45)</f>
        <v/>
      </c>
      <c r="H47" s="150" t="str">
        <f>IF(DATA!F45="","",DATA!F45)</f>
        <v/>
      </c>
      <c r="I47" s="150" t="str">
        <f>IF(DATA!G45="","",DATA!G45)</f>
        <v/>
      </c>
      <c r="J47" s="157" t="str">
        <f>IF(DATA!H45="","",DATA!H45)</f>
        <v/>
      </c>
      <c r="K47" s="176" t="str">
        <f>IF(DATA!I45="","",DATA!I45)</f>
        <v/>
      </c>
      <c r="L47" s="176" t="str">
        <f>IF(DATA!J45="","",DATA!J45)</f>
        <v/>
      </c>
      <c r="M47" s="150" t="str">
        <f>IF(DATA!K45="","",DATA!K45)</f>
        <v/>
      </c>
      <c r="N47" s="144" t="str">
        <f>IF('GREEN SHEET'!AB47="","",'GREEN SHEET'!AB47)</f>
        <v/>
      </c>
      <c r="O47" s="144" t="str">
        <f t="shared" si="0"/>
        <v/>
      </c>
      <c r="P47" s="154" t="str">
        <f>IF('GREEN SHEET'!AT47="","",'GREEN SHEET'!AT47)</f>
        <v/>
      </c>
      <c r="Q47" s="153" t="str">
        <f t="shared" si="1"/>
        <v/>
      </c>
      <c r="R47" s="144" t="e">
        <f>IF('GREEN SHEET'!#REF!="","",'GREEN SHEET'!#REF!)</f>
        <v>#REF!</v>
      </c>
      <c r="S47" s="144" t="e">
        <f t="shared" si="2"/>
        <v>#REF!</v>
      </c>
      <c r="T47" s="154" t="str">
        <f>IF('GREEN SHEET'!BL47="","",'GREEN SHEET'!BL47)</f>
        <v/>
      </c>
      <c r="U47" s="154" t="str">
        <f t="shared" si="3"/>
        <v/>
      </c>
      <c r="V47" s="145" t="e">
        <f>IF('GREEN SHEET'!#REF!="","",'GREEN SHEET'!#REF!)</f>
        <v>#REF!</v>
      </c>
      <c r="W47" s="145" t="e">
        <f t="shared" si="4"/>
        <v>#REF!</v>
      </c>
      <c r="X47" s="154" t="e">
        <f>IF('GREEN SHEET'!#REF!="","",'GREEN SHEET'!#REF!)</f>
        <v>#REF!</v>
      </c>
      <c r="Y47" s="154" t="e">
        <f t="shared" si="5"/>
        <v>#REF!</v>
      </c>
      <c r="Z47" s="146" t="str">
        <f>IF('GREEN SHEET'!BN47="","0",'GREEN SHEET'!BN47)</f>
        <v>0</v>
      </c>
      <c r="AA47" s="146" t="str">
        <f>IF('GREEN SHEET'!BO47="","0",'GREEN SHEET'!BO47)</f>
        <v>0</v>
      </c>
      <c r="AB47" s="146">
        <f>ROUNDUP(IF('GREEN SHEET'!BT47="","0",'GREEN SHEET'!BT47),0)</f>
        <v>0</v>
      </c>
      <c r="AC47" s="166" t="str">
        <f>IF('GREEN SHEET'!BU47="","",'GREEN SHEET'!BU47)</f>
        <v/>
      </c>
      <c r="AD47" s="146" t="str">
        <f>IF('GREEN SHEET'!BV47="","",'GREEN SHEET'!BV47)</f>
        <v/>
      </c>
      <c r="AE47" s="146" t="str">
        <f>IF('GREEN SHEET'!BW47="","",'GREEN SHEET'!BW47)</f>
        <v/>
      </c>
      <c r="AF47" s="146" t="str">
        <f>IF('GREEN SHEET'!BX47="","",'GREEN SHEET'!BX47)</f>
        <v/>
      </c>
      <c r="AG47" s="177">
        <f>IF(AB47="","",RANK(AB47,AB$7:$AB$51,0))</f>
        <v>5</v>
      </c>
      <c r="AH47" s="177">
        <f t="shared" si="8"/>
        <v>5</v>
      </c>
      <c r="AI47" s="177" t="str">
        <f t="shared" si="9"/>
        <v/>
      </c>
      <c r="AJ47" s="177" t="str">
        <f t="shared" si="10"/>
        <v/>
      </c>
      <c r="AK47" s="36"/>
    </row>
    <row r="48" spans="1:37" ht="16.8" hidden="1" x14ac:dyDescent="0.25">
      <c r="A48" s="36"/>
      <c r="B48" s="176">
        <v>42</v>
      </c>
      <c r="C48" s="172">
        <f t="shared" si="7"/>
        <v>5</v>
      </c>
      <c r="D48" s="172" t="str">
        <f t="shared" si="6"/>
        <v/>
      </c>
      <c r="E48" s="176" t="str">
        <f>IF(DATA!C46="","",DATA!C46)</f>
        <v/>
      </c>
      <c r="F48" s="176" t="str">
        <f>IF(DATA!D46="","",DATA!D46)</f>
        <v/>
      </c>
      <c r="G48" s="150" t="str">
        <f>IF(DATA!E46="","",DATA!E46)</f>
        <v/>
      </c>
      <c r="H48" s="150" t="str">
        <f>IF(DATA!F46="","",DATA!F46)</f>
        <v/>
      </c>
      <c r="I48" s="150" t="str">
        <f>IF(DATA!G46="","",DATA!G46)</f>
        <v/>
      </c>
      <c r="J48" s="157" t="str">
        <f>IF(DATA!H46="","",DATA!H46)</f>
        <v/>
      </c>
      <c r="K48" s="176" t="str">
        <f>IF(DATA!I46="","",DATA!I46)</f>
        <v/>
      </c>
      <c r="L48" s="176" t="str">
        <f>IF(DATA!J46="","",DATA!J46)</f>
        <v/>
      </c>
      <c r="M48" s="150" t="str">
        <f>IF(DATA!K46="","",DATA!K46)</f>
        <v/>
      </c>
      <c r="N48" s="144" t="str">
        <f>IF('GREEN SHEET'!AB48="","",'GREEN SHEET'!AB48)</f>
        <v/>
      </c>
      <c r="O48" s="144" t="str">
        <f t="shared" si="0"/>
        <v/>
      </c>
      <c r="P48" s="154" t="str">
        <f>IF('GREEN SHEET'!AT48="","",'GREEN SHEET'!AT48)</f>
        <v/>
      </c>
      <c r="Q48" s="153" t="str">
        <f t="shared" si="1"/>
        <v/>
      </c>
      <c r="R48" s="144" t="e">
        <f>IF('GREEN SHEET'!#REF!="","",'GREEN SHEET'!#REF!)</f>
        <v>#REF!</v>
      </c>
      <c r="S48" s="144" t="e">
        <f t="shared" si="2"/>
        <v>#REF!</v>
      </c>
      <c r="T48" s="154" t="str">
        <f>IF('GREEN SHEET'!BL48="","",'GREEN SHEET'!BL48)</f>
        <v/>
      </c>
      <c r="U48" s="154" t="str">
        <f t="shared" si="3"/>
        <v/>
      </c>
      <c r="V48" s="145" t="e">
        <f>IF('GREEN SHEET'!#REF!="","",'GREEN SHEET'!#REF!)</f>
        <v>#REF!</v>
      </c>
      <c r="W48" s="145" t="e">
        <f t="shared" si="4"/>
        <v>#REF!</v>
      </c>
      <c r="X48" s="154" t="e">
        <f>IF('GREEN SHEET'!#REF!="","",'GREEN SHEET'!#REF!)</f>
        <v>#REF!</v>
      </c>
      <c r="Y48" s="154" t="e">
        <f t="shared" si="5"/>
        <v>#REF!</v>
      </c>
      <c r="Z48" s="146" t="str">
        <f>IF('GREEN SHEET'!BN48="","0",'GREEN SHEET'!BN48)</f>
        <v>0</v>
      </c>
      <c r="AA48" s="146" t="str">
        <f>IF('GREEN SHEET'!BO48="","0",'GREEN SHEET'!BO48)</f>
        <v>0</v>
      </c>
      <c r="AB48" s="146">
        <f>ROUNDUP(IF('GREEN SHEET'!BT48="","0",'GREEN SHEET'!BT48),0)</f>
        <v>0</v>
      </c>
      <c r="AC48" s="166" t="str">
        <f>IF('GREEN SHEET'!BU48="","",'GREEN SHEET'!BU48)</f>
        <v/>
      </c>
      <c r="AD48" s="146" t="str">
        <f>IF('GREEN SHEET'!BV48="","",'GREEN SHEET'!BV48)</f>
        <v/>
      </c>
      <c r="AE48" s="146" t="str">
        <f>IF('GREEN SHEET'!BW48="","",'GREEN SHEET'!BW48)</f>
        <v/>
      </c>
      <c r="AF48" s="146" t="str">
        <f>IF('GREEN SHEET'!BX48="","",'GREEN SHEET'!BX48)</f>
        <v/>
      </c>
      <c r="AG48" s="177">
        <f>IF(AB48="","",RANK(AB48,AB$7:$AB$51,0))</f>
        <v>5</v>
      </c>
      <c r="AH48" s="177">
        <f t="shared" si="8"/>
        <v>5</v>
      </c>
      <c r="AI48" s="177" t="str">
        <f t="shared" si="9"/>
        <v/>
      </c>
      <c r="AJ48" s="177" t="str">
        <f t="shared" si="10"/>
        <v/>
      </c>
      <c r="AK48" s="36"/>
    </row>
    <row r="49" spans="1:37" ht="16.8" hidden="1" x14ac:dyDescent="0.25">
      <c r="A49" s="36"/>
      <c r="B49" s="176">
        <v>43</v>
      </c>
      <c r="C49" s="172">
        <f t="shared" si="7"/>
        <v>5</v>
      </c>
      <c r="D49" s="172" t="str">
        <f t="shared" si="6"/>
        <v/>
      </c>
      <c r="E49" s="176" t="str">
        <f>IF(DATA!C47="","",DATA!C47)</f>
        <v/>
      </c>
      <c r="F49" s="176" t="str">
        <f>IF(DATA!D47="","",DATA!D47)</f>
        <v/>
      </c>
      <c r="G49" s="150" t="str">
        <f>IF(DATA!E47="","",DATA!E47)</f>
        <v/>
      </c>
      <c r="H49" s="150" t="str">
        <f>IF(DATA!F47="","",DATA!F47)</f>
        <v/>
      </c>
      <c r="I49" s="150" t="str">
        <f>IF(DATA!G47="","",DATA!G47)</f>
        <v/>
      </c>
      <c r="J49" s="157" t="str">
        <f>IF(DATA!H47="","",DATA!H47)</f>
        <v/>
      </c>
      <c r="K49" s="176" t="str">
        <f>IF(DATA!I47="","",DATA!I47)</f>
        <v/>
      </c>
      <c r="L49" s="176" t="str">
        <f>IF(DATA!J47="","",DATA!J47)</f>
        <v/>
      </c>
      <c r="M49" s="150" t="str">
        <f>IF(DATA!K47="","",DATA!K47)</f>
        <v/>
      </c>
      <c r="N49" s="144" t="str">
        <f>IF('GREEN SHEET'!AB49="","",'GREEN SHEET'!AB49)</f>
        <v/>
      </c>
      <c r="O49" s="144" t="str">
        <f t="shared" si="0"/>
        <v/>
      </c>
      <c r="P49" s="154" t="str">
        <f>IF('GREEN SHEET'!AT49="","",'GREEN SHEET'!AT49)</f>
        <v/>
      </c>
      <c r="Q49" s="153" t="str">
        <f t="shared" si="1"/>
        <v/>
      </c>
      <c r="R49" s="144" t="e">
        <f>IF('GREEN SHEET'!#REF!="","",'GREEN SHEET'!#REF!)</f>
        <v>#REF!</v>
      </c>
      <c r="S49" s="144" t="e">
        <f t="shared" si="2"/>
        <v>#REF!</v>
      </c>
      <c r="T49" s="154" t="str">
        <f>IF('GREEN SHEET'!BL49="","",'GREEN SHEET'!BL49)</f>
        <v/>
      </c>
      <c r="U49" s="154" t="str">
        <f t="shared" si="3"/>
        <v/>
      </c>
      <c r="V49" s="145" t="e">
        <f>IF('GREEN SHEET'!#REF!="","",'GREEN SHEET'!#REF!)</f>
        <v>#REF!</v>
      </c>
      <c r="W49" s="145" t="e">
        <f t="shared" si="4"/>
        <v>#REF!</v>
      </c>
      <c r="X49" s="154" t="e">
        <f>IF('GREEN SHEET'!#REF!="","",'GREEN SHEET'!#REF!)</f>
        <v>#REF!</v>
      </c>
      <c r="Y49" s="154" t="e">
        <f t="shared" si="5"/>
        <v>#REF!</v>
      </c>
      <c r="Z49" s="146" t="str">
        <f>IF('GREEN SHEET'!BN49="","0",'GREEN SHEET'!BN49)</f>
        <v>0</v>
      </c>
      <c r="AA49" s="146" t="str">
        <f>IF('GREEN SHEET'!BO49="","0",'GREEN SHEET'!BO49)</f>
        <v>0</v>
      </c>
      <c r="AB49" s="146">
        <f>ROUNDUP(IF('GREEN SHEET'!BT49="","0",'GREEN SHEET'!BT49),0)</f>
        <v>0</v>
      </c>
      <c r="AC49" s="166" t="str">
        <f>IF('GREEN SHEET'!BU49="","",'GREEN SHEET'!BU49)</f>
        <v/>
      </c>
      <c r="AD49" s="146" t="str">
        <f>IF('GREEN SHEET'!BV49="","",'GREEN SHEET'!BV49)</f>
        <v/>
      </c>
      <c r="AE49" s="146" t="str">
        <f>IF('GREEN SHEET'!BW49="","",'GREEN SHEET'!BW49)</f>
        <v/>
      </c>
      <c r="AF49" s="146" t="str">
        <f>IF('GREEN SHEET'!BX49="","",'GREEN SHEET'!BX49)</f>
        <v/>
      </c>
      <c r="AG49" s="177">
        <f>IF(AB49="","",RANK(AB49,AB$7:$AB$51,0))</f>
        <v>5</v>
      </c>
      <c r="AH49" s="177">
        <f t="shared" si="8"/>
        <v>5</v>
      </c>
      <c r="AI49" s="177" t="str">
        <f t="shared" si="9"/>
        <v/>
      </c>
      <c r="AJ49" s="177" t="str">
        <f t="shared" si="10"/>
        <v/>
      </c>
      <c r="AK49" s="36"/>
    </row>
    <row r="50" spans="1:37" ht="16.8" hidden="1" x14ac:dyDescent="0.25">
      <c r="A50" s="36"/>
      <c r="B50" s="176">
        <v>44</v>
      </c>
      <c r="C50" s="172" t="str">
        <f t="shared" si="7"/>
        <v/>
      </c>
      <c r="D50" s="172" t="str">
        <f t="shared" ref="D50" si="11">IF(AE50="","",ROUND(AE50,0))</f>
        <v/>
      </c>
      <c r="E50" s="176"/>
      <c r="F50" s="176"/>
      <c r="G50" s="150"/>
      <c r="H50" s="150"/>
      <c r="I50" s="150"/>
      <c r="J50" s="157"/>
      <c r="K50" s="176"/>
      <c r="L50" s="176"/>
      <c r="M50" s="150"/>
      <c r="N50" s="144"/>
      <c r="O50" s="144"/>
      <c r="P50" s="154"/>
      <c r="Q50" s="153"/>
      <c r="R50" s="144"/>
      <c r="S50" s="144"/>
      <c r="T50" s="154"/>
      <c r="U50" s="154"/>
      <c r="V50" s="145"/>
      <c r="W50" s="145"/>
      <c r="X50" s="154"/>
      <c r="Y50" s="154"/>
      <c r="Z50" s="146"/>
      <c r="AA50" s="146"/>
      <c r="AB50" s="146"/>
      <c r="AC50" s="166"/>
      <c r="AD50" s="146"/>
      <c r="AE50" s="146"/>
      <c r="AF50" s="146"/>
      <c r="AG50" s="177" t="str">
        <f>IF(AB50="","",RANK(AB50,AB$7:$AB$51,0))</f>
        <v/>
      </c>
      <c r="AH50" s="177" t="str">
        <f t="shared" si="8"/>
        <v/>
      </c>
      <c r="AI50" s="177" t="str">
        <f t="shared" si="9"/>
        <v/>
      </c>
      <c r="AJ50" s="177" t="str">
        <f t="shared" si="10"/>
        <v/>
      </c>
      <c r="AK50" s="36"/>
    </row>
    <row r="51" spans="1:37" ht="16.8" hidden="1" x14ac:dyDescent="0.25">
      <c r="A51" s="36"/>
      <c r="B51" s="176">
        <v>45</v>
      </c>
      <c r="C51" s="172" t="str">
        <f t="shared" si="7"/>
        <v/>
      </c>
      <c r="D51" s="176"/>
      <c r="E51" s="176"/>
      <c r="F51" s="176"/>
      <c r="G51" s="150"/>
      <c r="H51" s="150"/>
      <c r="I51" s="150"/>
      <c r="J51" s="157"/>
      <c r="K51" s="176"/>
      <c r="L51" s="176"/>
      <c r="M51" s="150"/>
      <c r="N51" s="144"/>
      <c r="O51" s="144"/>
      <c r="P51" s="154"/>
      <c r="Q51" s="153"/>
      <c r="R51" s="144"/>
      <c r="S51" s="144"/>
      <c r="T51" s="154"/>
      <c r="U51" s="154"/>
      <c r="V51" s="145"/>
      <c r="W51" s="145"/>
      <c r="X51" s="154"/>
      <c r="Y51" s="154"/>
      <c r="Z51" s="146"/>
      <c r="AA51" s="146"/>
      <c r="AB51" s="146"/>
      <c r="AC51" s="166"/>
      <c r="AD51" s="146"/>
      <c r="AE51" s="146"/>
      <c r="AF51" s="146"/>
      <c r="AG51" s="177" t="str">
        <f>IF(AB51="","",RANK(AB51,AB$7:$AB$51,0))</f>
        <v/>
      </c>
      <c r="AH51" s="177" t="str">
        <f t="shared" si="8"/>
        <v/>
      </c>
      <c r="AI51" s="177" t="str">
        <f t="shared" si="9"/>
        <v/>
      </c>
      <c r="AJ51" s="177" t="str">
        <f t="shared" si="10"/>
        <v/>
      </c>
      <c r="AK51" s="36"/>
    </row>
    <row r="52" spans="1:37" ht="16.8" hidden="1" x14ac:dyDescent="0.25">
      <c r="A52" s="36"/>
      <c r="B52" s="176" t="str">
        <f>IF(DATA!B50="","",DATA!B50)</f>
        <v/>
      </c>
      <c r="C52" s="172" t="str">
        <f t="shared" si="7"/>
        <v/>
      </c>
      <c r="D52" s="176"/>
      <c r="E52" s="176"/>
      <c r="F52" s="176"/>
      <c r="G52" s="150"/>
      <c r="H52" s="150"/>
      <c r="I52" s="150"/>
      <c r="J52" s="157"/>
      <c r="K52" s="176"/>
      <c r="L52" s="176"/>
      <c r="M52" s="150"/>
      <c r="N52" s="144"/>
      <c r="O52" s="144"/>
      <c r="P52" s="154"/>
      <c r="Q52" s="153"/>
      <c r="R52" s="144"/>
      <c r="S52" s="144"/>
      <c r="T52" s="154"/>
      <c r="U52" s="154"/>
      <c r="V52" s="145"/>
      <c r="W52" s="145"/>
      <c r="X52" s="154"/>
      <c r="Y52" s="154"/>
      <c r="Z52" s="146"/>
      <c r="AA52" s="146"/>
      <c r="AB52" s="146"/>
      <c r="AC52" s="166"/>
      <c r="AD52" s="146"/>
      <c r="AE52" s="146"/>
      <c r="AF52" s="146"/>
      <c r="AG52" s="177" t="str">
        <f>IF(AB52="","",RANK(AB52,AB$7:$AB$51,0))</f>
        <v/>
      </c>
      <c r="AH52" s="177" t="str">
        <f t="shared" si="8"/>
        <v/>
      </c>
      <c r="AI52" s="177" t="str">
        <f t="shared" si="9"/>
        <v/>
      </c>
      <c r="AJ52" s="177" t="str">
        <f t="shared" si="10"/>
        <v/>
      </c>
      <c r="AK52" s="36"/>
    </row>
    <row r="53" spans="1:37" ht="16.8" hidden="1" x14ac:dyDescent="0.25">
      <c r="A53" s="36"/>
      <c r="B53" s="176" t="str">
        <f>IF(DATA!B51="","",DATA!B51)</f>
        <v/>
      </c>
      <c r="C53" s="172" t="str">
        <f t="shared" si="7"/>
        <v/>
      </c>
      <c r="D53" s="176"/>
      <c r="E53" s="176"/>
      <c r="F53" s="176"/>
      <c r="G53" s="150"/>
      <c r="H53" s="150"/>
      <c r="I53" s="150"/>
      <c r="J53" s="157"/>
      <c r="K53" s="176"/>
      <c r="L53" s="176"/>
      <c r="M53" s="150"/>
      <c r="N53" s="144"/>
      <c r="O53" s="144"/>
      <c r="P53" s="154"/>
      <c r="Q53" s="153"/>
      <c r="R53" s="144"/>
      <c r="S53" s="144"/>
      <c r="T53" s="154"/>
      <c r="U53" s="154"/>
      <c r="V53" s="145"/>
      <c r="W53" s="145"/>
      <c r="X53" s="154"/>
      <c r="Y53" s="154"/>
      <c r="Z53" s="146"/>
      <c r="AA53" s="146"/>
      <c r="AB53" s="146"/>
      <c r="AC53" s="166"/>
      <c r="AD53" s="146"/>
      <c r="AE53" s="146"/>
      <c r="AF53" s="146"/>
      <c r="AG53" s="177" t="str">
        <f>IF(AB53="","",RANK(AB53,AB$7:$AB$51,0))</f>
        <v/>
      </c>
      <c r="AH53" s="177" t="str">
        <f t="shared" si="8"/>
        <v/>
      </c>
      <c r="AI53" s="177"/>
      <c r="AJ53" s="177" t="str">
        <f>IFERROR(SMALL(AI53:AI96,AH53),"")</f>
        <v/>
      </c>
      <c r="AK53" s="36"/>
    </row>
    <row r="54" spans="1:37" ht="17.399999999999999" thickBot="1" x14ac:dyDescent="0.3">
      <c r="A54" s="36"/>
      <c r="B54" s="169" t="str">
        <f>IF(DATA!B52="","",DATA!B52)</f>
        <v/>
      </c>
      <c r="C54" s="169"/>
      <c r="D54" s="169"/>
      <c r="E54" s="169"/>
      <c r="F54" s="169"/>
      <c r="G54" s="175"/>
      <c r="H54" s="170"/>
      <c r="I54" s="170"/>
      <c r="J54" s="171"/>
      <c r="K54" s="169"/>
      <c r="L54" s="169"/>
      <c r="M54" s="170"/>
      <c r="N54" s="187"/>
      <c r="O54" s="187"/>
      <c r="P54" s="187"/>
      <c r="Q54" s="188"/>
      <c r="R54" s="187"/>
      <c r="S54" s="187"/>
      <c r="T54" s="187"/>
      <c r="U54" s="187"/>
      <c r="V54" s="189"/>
      <c r="W54" s="189"/>
      <c r="X54" s="187"/>
      <c r="Y54" s="187"/>
      <c r="Z54" s="187"/>
      <c r="AA54" s="187"/>
      <c r="AB54" s="187"/>
      <c r="AC54" s="190"/>
      <c r="AD54" s="187"/>
      <c r="AE54" s="187"/>
      <c r="AF54" s="187"/>
      <c r="AG54" s="174"/>
      <c r="AH54" s="174"/>
      <c r="AI54" s="174"/>
      <c r="AJ54" s="174"/>
      <c r="AK54" s="36"/>
    </row>
    <row r="55" spans="1:37" ht="39" customHeight="1" thickBot="1" x14ac:dyDescent="0.3">
      <c r="A55" s="36"/>
      <c r="B55" s="710" t="s">
        <v>195</v>
      </c>
      <c r="C55" s="711"/>
      <c r="D55" s="711"/>
      <c r="E55" s="711"/>
      <c r="F55" s="711"/>
      <c r="G55" s="185" t="s">
        <v>0</v>
      </c>
      <c r="H55" s="705" t="s">
        <v>196</v>
      </c>
      <c r="I55" s="706"/>
      <c r="J55" s="706"/>
      <c r="K55" s="706"/>
      <c r="L55" s="706"/>
      <c r="M55" s="184"/>
      <c r="N55" s="707" t="str">
        <f>"GRADE WISE RESULT  "&amp;DASHBOARD!B4</f>
        <v>GRADE WISE RESULT  SESSION   -  2025-26</v>
      </c>
      <c r="O55" s="708"/>
      <c r="P55" s="708"/>
      <c r="Q55" s="708"/>
      <c r="R55" s="708"/>
      <c r="S55" s="708"/>
      <c r="T55" s="708"/>
      <c r="U55" s="708"/>
      <c r="V55" s="708"/>
      <c r="W55" s="708"/>
      <c r="X55" s="708"/>
      <c r="Y55" s="708"/>
      <c r="Z55" s="708"/>
      <c r="AA55" s="708"/>
      <c r="AB55" s="708"/>
      <c r="AC55" s="708"/>
      <c r="AD55" s="708"/>
      <c r="AE55" s="708"/>
      <c r="AF55" s="709"/>
      <c r="AG55" s="184"/>
      <c r="AH55" s="184"/>
      <c r="AI55" s="184"/>
      <c r="AJ55" s="186"/>
      <c r="AK55" s="36"/>
    </row>
    <row r="56" spans="1:37" ht="57.75" customHeight="1" x14ac:dyDescent="0.25">
      <c r="A56" s="36"/>
      <c r="B56" s="212" t="str">
        <f>B6</f>
        <v>S.NO.</v>
      </c>
      <c r="C56" s="212" t="str">
        <f t="shared" ref="C56:Y56" si="12">C6</f>
        <v>RANK</v>
      </c>
      <c r="D56" s="212" t="str">
        <f t="shared" si="12"/>
        <v>RANK</v>
      </c>
      <c r="E56" s="212" t="str">
        <f t="shared" si="12"/>
        <v>ROLL NO.</v>
      </c>
      <c r="F56" s="212" t="str">
        <f t="shared" si="12"/>
        <v>S.R.NO.</v>
      </c>
      <c r="G56" s="150" t="str">
        <f t="shared" si="12"/>
        <v xml:space="preserve">NAME </v>
      </c>
      <c r="H56" s="150" t="str">
        <f t="shared" si="12"/>
        <v>F'NAME</v>
      </c>
      <c r="I56" s="150" t="str">
        <f t="shared" si="12"/>
        <v>M'NAME</v>
      </c>
      <c r="J56" s="157" t="str">
        <f t="shared" si="12"/>
        <v>DOB</v>
      </c>
      <c r="K56" s="212" t="str">
        <f t="shared" si="12"/>
        <v>BOY/GIRL</v>
      </c>
      <c r="L56" s="212" t="str">
        <f t="shared" si="12"/>
        <v>CATEGORY</v>
      </c>
      <c r="M56" s="150" t="str">
        <f t="shared" si="12"/>
        <v>ADDRESS</v>
      </c>
      <c r="N56" s="144">
        <f t="shared" si="12"/>
        <v>200</v>
      </c>
      <c r="O56" s="144" t="str">
        <f t="shared" si="12"/>
        <v>A1</v>
      </c>
      <c r="P56" s="154">
        <f t="shared" si="12"/>
        <v>200</v>
      </c>
      <c r="Q56" s="153" t="str">
        <f t="shared" si="12"/>
        <v>A1</v>
      </c>
      <c r="R56" s="144" t="e">
        <f t="shared" si="12"/>
        <v>#REF!</v>
      </c>
      <c r="S56" s="144" t="e">
        <f t="shared" si="12"/>
        <v>#REF!</v>
      </c>
      <c r="T56" s="154">
        <f t="shared" si="12"/>
        <v>200</v>
      </c>
      <c r="U56" s="154" t="str">
        <f t="shared" si="12"/>
        <v>A1</v>
      </c>
      <c r="V56" s="145" t="e">
        <f t="shared" si="12"/>
        <v>#REF!</v>
      </c>
      <c r="W56" s="145" t="e">
        <f t="shared" si="12"/>
        <v>#REF!</v>
      </c>
      <c r="X56" s="154" t="e">
        <f t="shared" si="12"/>
        <v>#REF!</v>
      </c>
      <c r="Y56" s="154" t="e">
        <f t="shared" si="12"/>
        <v>#REF!</v>
      </c>
      <c r="Z56" s="213" t="str">
        <f>Z4</f>
        <v xml:space="preserve">TOTAL TERM 1 </v>
      </c>
      <c r="AA56" s="213" t="str">
        <f t="shared" ref="AA56:AF56" si="13">AA4</f>
        <v>TOTAL TERM 2</v>
      </c>
      <c r="AB56" s="213" t="str">
        <f t="shared" si="13"/>
        <v xml:space="preserve">GRAND TOTAL MARKS </v>
      </c>
      <c r="AC56" s="213" t="str">
        <f t="shared" si="13"/>
        <v>PERCENT</v>
      </c>
      <c r="AD56" s="213" t="str">
        <f t="shared" si="13"/>
        <v xml:space="preserve">OVERALL GRADE </v>
      </c>
      <c r="AE56" s="213" t="str">
        <f t="shared" si="13"/>
        <v xml:space="preserve">POSITION IN CLASS </v>
      </c>
      <c r="AF56" s="196" t="str">
        <f t="shared" si="13"/>
        <v>PROMOTED TO NEXT CLASS</v>
      </c>
      <c r="AG56" s="173" t="s">
        <v>194</v>
      </c>
      <c r="AH56" s="173"/>
      <c r="AI56" s="173"/>
      <c r="AJ56" s="173"/>
      <c r="AK56" s="36"/>
    </row>
    <row r="57" spans="1:37" ht="16.8" x14ac:dyDescent="0.25">
      <c r="A57" s="36"/>
      <c r="B57" s="176">
        <v>1</v>
      </c>
      <c r="C57" s="176" t="str">
        <f t="shared" ref="C57:C71" si="14">IF(AJ7="","",AJ7)</f>
        <v/>
      </c>
      <c r="D57" s="176" t="str">
        <f>IF(C57="","",VLOOKUP(C57,$C$7:$AF$53,2,FALSE))</f>
        <v/>
      </c>
      <c r="E57" s="176" t="str">
        <f>IF(C57="","",VLOOKUP(C57,$C$7:$AF$53,3,FALSE))</f>
        <v/>
      </c>
      <c r="F57" s="176" t="str">
        <f>IF(C57="","",VLOOKUP(C57,$C$7:$AF$53,4,FALSE))</f>
        <v/>
      </c>
      <c r="G57" s="150" t="str">
        <f>IF(C57="","",VLOOKUP(C57,$C$7:$AF$53,5,FALSE))</f>
        <v/>
      </c>
      <c r="H57" s="150" t="str">
        <f>IF(C57="","",VLOOKUP(C57,$C$7:$AF$53,6,FALSE))</f>
        <v/>
      </c>
      <c r="I57" s="150" t="str">
        <f>IF(C57="","",VLOOKUP(C57,$C$7:$AF$53,7,FALSE))</f>
        <v/>
      </c>
      <c r="J57" s="157" t="str">
        <f>IF(C57="","",VLOOKUP(C57,$C$7:$AF$53,8,FALSE))</f>
        <v/>
      </c>
      <c r="K57" s="176" t="str">
        <f>IF(C57="","",VLOOKUP(C57,$C$7:$AF$53,9,FALSE))</f>
        <v/>
      </c>
      <c r="L57" s="176" t="str">
        <f>IF(C57="","",VLOOKUP(C57,$C$7:$AF$53,10,FALSE))</f>
        <v/>
      </c>
      <c r="M57" s="150" t="str">
        <f>IF(C57="","",VLOOKUP(C57,$C$7:$AF$53,11,FALSE))</f>
        <v/>
      </c>
      <c r="N57" s="144" t="str">
        <f>IF(C57="","",VLOOKUP(C57,$C$7:$AF$53,12,FALSE))</f>
        <v/>
      </c>
      <c r="O57" s="144" t="str">
        <f t="shared" ref="O57" si="15">IF(N57="","",IF((N57/2)&lt;33,"E",IF(AND((N57/2)&gt;=33,(N57/2)&lt;41),"D",IF(AND((N57/2)&gt;=41,(N57/2)&lt;51),"C2",IF(AND((N57/2)&gt;=51,(N57/2)&lt;61),"C1",IF(AND((N57/2)&gt;=61,(N57/2)&lt;71),"B2",IF(AND((N57/2)&gt;=71,(N57/2)&lt;81),"B1",IF(AND((N57/2)&gt;=81,(N57/2)&lt;91),"A2",IF(AND((N57/2)&gt;=91,(N57/2)&lt;=100),"A1")))))))))</f>
        <v/>
      </c>
      <c r="P57" s="154" t="str">
        <f>IF(C57="","",VLOOKUP(C57,$C$7:$AF$53,14,FALSE))</f>
        <v/>
      </c>
      <c r="Q57" s="153" t="str">
        <f t="shared" ref="Q57" si="16">IF(P57="","",IF((P57/2)&lt;33,"E",IF(AND((P57/2)&gt;=33,(P57/2)&lt;41),"D",IF(AND((P57/2)&gt;=41,(P57/2)&lt;51),"C2",IF(AND((P57/2)&gt;=51,(P57/2)&lt;61),"C1",IF(AND((P57/2)&gt;=61,(P57/2)&lt;71),"B2",IF(AND((P57/2)&gt;=71,(P57/2)&lt;81),"B1",IF(AND((P57/2)&gt;=81,(P57/2)&lt;91),"A2",IF(AND((P57/2)&gt;=91,(P57/2)&lt;=100),"A1")))))))))</f>
        <v/>
      </c>
      <c r="R57" s="144" t="str">
        <f>IF(C57="","",VLOOKUP(C57,$C$7:$AF$53,16,FALSE))</f>
        <v/>
      </c>
      <c r="S57" s="144" t="str">
        <f t="shared" ref="S57" si="17">IF(R57="","",IF((R57/2)&lt;33,"E",IF(AND((R57/2)&gt;=33,(R57/2)&lt;41),"D",IF(AND((R57/2)&gt;=41,(R57/2)&lt;51),"C2",IF(AND((R57/2)&gt;=51,(R57/2)&lt;61),"C1",IF(AND((R57/2)&gt;=61,(R57/2)&lt;71),"B2",IF(AND((R57/2)&gt;=71,(R57/2)&lt;81),"B1",IF(AND((R57/2)&gt;=81,(R57/2)&lt;91),"A2",IF(AND((R57/2)&gt;=91,(R57/2)&lt;=100),"A1")))))))))</f>
        <v/>
      </c>
      <c r="T57" s="154" t="str">
        <f>IF(C57="","",VLOOKUP(C57,$C$7:$AF$53,18,FALSE))</f>
        <v/>
      </c>
      <c r="U57" s="154" t="str">
        <f t="shared" ref="U57" si="18">IF(T57="","",IF((T57/2)&lt;33,"E",IF(AND((T57/2)&gt;=33,(T57/2)&lt;41),"D",IF(AND((T57/2)&gt;=41,(T57/2)&lt;51),"C2",IF(AND((T57/2)&gt;=51,(T57/2)&lt;61),"C1",IF(AND((T57/2)&gt;=61,(T57/2)&lt;71),"B2",IF(AND((T57/2)&gt;=71,(T57/2)&lt;81),"B1",IF(AND((T57/2)&gt;=81,(T57/2)&lt;91),"A2",IF(AND((T57/2)&gt;=91,(T57/2)&lt;=100),"A1")))))))))</f>
        <v/>
      </c>
      <c r="V57" s="145" t="str">
        <f>IF(C57="","",VLOOKUP(C57,$C$7:$AF$53,20,FALSE))</f>
        <v/>
      </c>
      <c r="W57" s="145" t="str">
        <f t="shared" ref="W57" si="19">IF(V57="","",IF((V57/2)&lt;33,"E",IF(AND((V57/2)&gt;=33,(V57/2)&lt;41),"D",IF(AND((V57/2)&gt;=41,(V57/2)&lt;51),"C2",IF(AND((V57/2)&gt;=51,(V57/2)&lt;61),"C1",IF(AND((V57/2)&gt;=61,(V57/2)&lt;71),"B2",IF(AND((V57/2)&gt;=71,(V57/2)&lt;81),"B1",IF(AND((V57/2)&gt;=81,(V57/2)&lt;91),"A2",IF(AND((V57/2)&gt;=91,(V57/2)&lt;=100),"A1")))))))))</f>
        <v/>
      </c>
      <c r="X57" s="154" t="str">
        <f>IF(C57="","",VLOOKUP(C57,$C$7:$AF$53,22,FALSE))</f>
        <v/>
      </c>
      <c r="Y57" s="154" t="str">
        <f t="shared" ref="Y57" si="20">IF(X57="","",IF((X57/2)&lt;33,"E",IF(AND((X57/2)&gt;=33,(X57/2)&lt;41),"D",IF(AND((X57/2)&gt;=41,(X57/2)&lt;51),"C2",IF(AND((X57/2)&gt;=51,(X57/2)&lt;61),"C1",IF(AND((X57/2)&gt;=61,(X57/2)&lt;71),"B2",IF(AND((X57/2)&gt;=71,(X57/2)&lt;81),"B1",IF(AND((X57/2)&gt;=81,(X57/2)&lt;91),"A2",IF(AND((X57/2)&gt;=91,(X57/2)&lt;=100),"A1")))))))))</f>
        <v/>
      </c>
      <c r="Z57" s="146" t="str">
        <f>IF(C57="","",VLOOKUP(C57,$C$7:$AF$53,24,FALSE))</f>
        <v/>
      </c>
      <c r="AA57" s="146" t="str">
        <f>IF(C57="","",VLOOKUP(C57,$C$7:$AF$53,25,FALSE))</f>
        <v/>
      </c>
      <c r="AB57" s="146" t="str">
        <f>IF(C57="","",VLOOKUP(C57,$C$7:$AF$53,26,FALSE))</f>
        <v/>
      </c>
      <c r="AC57" s="166" t="str">
        <f>IF(C57="","",VLOOKUP(C57,$C$7:$AF$53,27,FALSE))</f>
        <v/>
      </c>
      <c r="AD57" s="146" t="str">
        <f>IF(C57="","",VLOOKUP(C57,$C$7:$AF$53,28,FALSE))</f>
        <v/>
      </c>
      <c r="AE57" s="146" t="str">
        <f>IF(C57="","",VLOOKUP(C57,$C$7:$AF$53,29,FALSE))</f>
        <v/>
      </c>
      <c r="AF57" s="146" t="str">
        <f>IF(C57="","",VLOOKUP(C57,$C$7:$AF$53,30,FALSE))</f>
        <v/>
      </c>
      <c r="AG57" s="177" t="str">
        <f t="shared" ref="AG57:AG95" si="21">IF(AE57="","",SMALL($AE$57:$AE$96,B57))</f>
        <v/>
      </c>
      <c r="AH57" s="177"/>
      <c r="AI57" s="177"/>
      <c r="AJ57" s="177"/>
      <c r="AK57" s="36"/>
    </row>
    <row r="58" spans="1:37" ht="16.8" x14ac:dyDescent="0.25">
      <c r="A58" s="36"/>
      <c r="B58" s="176">
        <v>2</v>
      </c>
      <c r="C58" s="176" t="str">
        <f t="shared" si="14"/>
        <v/>
      </c>
      <c r="D58" s="176" t="str">
        <f t="shared" ref="D58:D96" si="22">IF(C58="","",VLOOKUP(C58,$C$7:$AF$53,2,FALSE))</f>
        <v/>
      </c>
      <c r="E58" s="176" t="str">
        <f t="shared" ref="E58:E64" si="23">IF(C58="","",VLOOKUP(C58,$C$7:$AF$53,3,FALSE))</f>
        <v/>
      </c>
      <c r="F58" s="176" t="str">
        <f t="shared" ref="F58:F64" si="24">IF(C58="","",VLOOKUP(C58,$C$7:$AF$53,4,FALSE))</f>
        <v/>
      </c>
      <c r="G58" s="150" t="str">
        <f>IF(C58="","",VLOOKUP(C58,$C$7:$AF$53,5,FALSE))</f>
        <v/>
      </c>
      <c r="H58" s="150" t="str">
        <f t="shared" ref="H58:H64" si="25">IF(C58="","",VLOOKUP(C58,$C$7:$AF$53,6,FALSE))</f>
        <v/>
      </c>
      <c r="I58" s="150" t="str">
        <f t="shared" ref="I58:I64" si="26">IF(C58="","",VLOOKUP(C58,$C$7:$AF$53,7,FALSE))</f>
        <v/>
      </c>
      <c r="J58" s="157" t="str">
        <f t="shared" ref="J58:J64" si="27">IF(C58="","",VLOOKUP(C58,$C$7:$AF$53,8,FALSE))</f>
        <v/>
      </c>
      <c r="K58" s="176" t="str">
        <f t="shared" ref="K58:K64" si="28">IF(C58="","",VLOOKUP(C58,$C$7:$AF$53,9,FALSE))</f>
        <v/>
      </c>
      <c r="L58" s="176" t="str">
        <f t="shared" ref="L58:L64" si="29">IF(C58="","",VLOOKUP(C58,$C$7:$AF$53,10,FALSE))</f>
        <v/>
      </c>
      <c r="M58" s="150" t="str">
        <f t="shared" ref="M58:M64" si="30">IF(C58="","",VLOOKUP(C58,$C$7:$AF$53,11,FALSE))</f>
        <v/>
      </c>
      <c r="N58" s="144" t="str">
        <f t="shared" ref="N58:N64" si="31">IF(C58="","",VLOOKUP(C58,$C$7:$AF$53,12,FALSE))</f>
        <v/>
      </c>
      <c r="O58" s="144" t="str">
        <f t="shared" ref="O58:O64" si="32">IF(N58="","",IF((N58/2)&lt;33,"E",IF(AND((N58/2)&gt;=33,(N58/2)&lt;41),"D",IF(AND((N58/2)&gt;=41,(N58/2)&lt;51),"C2",IF(AND((N58/2)&gt;=51,(N58/2)&lt;61),"C1",IF(AND((N58/2)&gt;=61,(N58/2)&lt;71),"B2",IF(AND((N58/2)&gt;=71,(N58/2)&lt;81),"B1",IF(AND((N58/2)&gt;=81,(N58/2)&lt;91),"A2",IF(AND((N58/2)&gt;=91,(N58/2)&lt;=100),"A1")))))))))</f>
        <v/>
      </c>
      <c r="P58" s="154" t="str">
        <f t="shared" ref="P58:P64" si="33">IF(C58="","",VLOOKUP(C58,$C$7:$AF$53,14,FALSE))</f>
        <v/>
      </c>
      <c r="Q58" s="153" t="str">
        <f t="shared" ref="Q58:Q64" si="34">IF(P58="","",IF((P58/2)&lt;33,"E",IF(AND((P58/2)&gt;=33,(P58/2)&lt;41),"D",IF(AND((P58/2)&gt;=41,(P58/2)&lt;51),"C2",IF(AND((P58/2)&gt;=51,(P58/2)&lt;61),"C1",IF(AND((P58/2)&gt;=61,(P58/2)&lt;71),"B2",IF(AND((P58/2)&gt;=71,(P58/2)&lt;81),"B1",IF(AND((P58/2)&gt;=81,(P58/2)&lt;91),"A2",IF(AND((P58/2)&gt;=91,(P58/2)&lt;=100),"A1")))))))))</f>
        <v/>
      </c>
      <c r="R58" s="144" t="str">
        <f t="shared" ref="R58:R64" si="35">IF(C58="","",VLOOKUP(C58,$C$7:$AF$53,16,FALSE))</f>
        <v/>
      </c>
      <c r="S58" s="144" t="str">
        <f t="shared" ref="S58:S64" si="36">IF(R58="","",IF((R58/2)&lt;33,"E",IF(AND((R58/2)&gt;=33,(R58/2)&lt;41),"D",IF(AND((R58/2)&gt;=41,(R58/2)&lt;51),"C2",IF(AND((R58/2)&gt;=51,(R58/2)&lt;61),"C1",IF(AND((R58/2)&gt;=61,(R58/2)&lt;71),"B2",IF(AND((R58/2)&gt;=71,(R58/2)&lt;81),"B1",IF(AND((R58/2)&gt;=81,(R58/2)&lt;91),"A2",IF(AND((R58/2)&gt;=91,(R58/2)&lt;=100),"A1")))))))))</f>
        <v/>
      </c>
      <c r="T58" s="154" t="str">
        <f t="shared" ref="T58:T64" si="37">IF(C58="","",VLOOKUP(C58,$C$7:$AF$53,18,FALSE))</f>
        <v/>
      </c>
      <c r="U58" s="154" t="str">
        <f t="shared" ref="U58:U64" si="38">IF(T58="","",IF((T58/2)&lt;33,"E",IF(AND((T58/2)&gt;=33,(T58/2)&lt;41),"D",IF(AND((T58/2)&gt;=41,(T58/2)&lt;51),"C2",IF(AND((T58/2)&gt;=51,(T58/2)&lt;61),"C1",IF(AND((T58/2)&gt;=61,(T58/2)&lt;71),"B2",IF(AND((T58/2)&gt;=71,(T58/2)&lt;81),"B1",IF(AND((T58/2)&gt;=81,(T58/2)&lt;91),"A2",IF(AND((T58/2)&gt;=91,(T58/2)&lt;=100),"A1")))))))))</f>
        <v/>
      </c>
      <c r="V58" s="145" t="str">
        <f t="shared" ref="V58:V64" si="39">IF(C58="","",VLOOKUP(C58,$C$7:$AF$53,20,FALSE))</f>
        <v/>
      </c>
      <c r="W58" s="145" t="str">
        <f t="shared" ref="W58:W64" si="40">IF(V58="","",IF((V58/2)&lt;33,"E",IF(AND((V58/2)&gt;=33,(V58/2)&lt;41),"D",IF(AND((V58/2)&gt;=41,(V58/2)&lt;51),"C2",IF(AND((V58/2)&gt;=51,(V58/2)&lt;61),"C1",IF(AND((V58/2)&gt;=61,(V58/2)&lt;71),"B2",IF(AND((V58/2)&gt;=71,(V58/2)&lt;81),"B1",IF(AND((V58/2)&gt;=81,(V58/2)&lt;91),"A2",IF(AND((V58/2)&gt;=91,(V58/2)&lt;=100),"A1")))))))))</f>
        <v/>
      </c>
      <c r="X58" s="154" t="str">
        <f t="shared" ref="X58:X64" si="41">IF(C58="","",VLOOKUP(C58,$C$7:$AF$53,22,FALSE))</f>
        <v/>
      </c>
      <c r="Y58" s="154" t="str">
        <f t="shared" ref="Y58:Y64" si="42">IF(X58="","",IF((X58/2)&lt;33,"E",IF(AND((X58/2)&gt;=33,(X58/2)&lt;41),"D",IF(AND((X58/2)&gt;=41,(X58/2)&lt;51),"C2",IF(AND((X58/2)&gt;=51,(X58/2)&lt;61),"C1",IF(AND((X58/2)&gt;=61,(X58/2)&lt;71),"B2",IF(AND((X58/2)&gt;=71,(X58/2)&lt;81),"B1",IF(AND((X58/2)&gt;=81,(X58/2)&lt;91),"A2",IF(AND((X58/2)&gt;=91,(X58/2)&lt;=100),"A1")))))))))</f>
        <v/>
      </c>
      <c r="Z58" s="146" t="str">
        <f t="shared" ref="Z58:Z64" si="43">IF(C58="","",VLOOKUP(C58,$C$7:$AF$53,24,FALSE))</f>
        <v/>
      </c>
      <c r="AA58" s="146" t="str">
        <f t="shared" ref="AA58:AA64" si="44">IF(C58="","",VLOOKUP(C58,$C$7:$AF$53,25,FALSE))</f>
        <v/>
      </c>
      <c r="AB58" s="146" t="str">
        <f t="shared" ref="AB58:AB64" si="45">IF(C58="","",VLOOKUP(C58,$C$7:$AF$53,26,FALSE))</f>
        <v/>
      </c>
      <c r="AC58" s="166" t="str">
        <f t="shared" ref="AC58:AC64" si="46">IF(C58="","",VLOOKUP(C58,$C$7:$AF$53,27,FALSE))</f>
        <v/>
      </c>
      <c r="AD58" s="146" t="str">
        <f t="shared" ref="AD58:AD64" si="47">IF(C58="","",VLOOKUP(C58,$C$7:$AF$53,28,FALSE))</f>
        <v/>
      </c>
      <c r="AE58" s="146" t="str">
        <f t="shared" ref="AE58:AE64" si="48">IF(C58="","",VLOOKUP(C58,$C$7:$AF$53,29,FALSE))</f>
        <v/>
      </c>
      <c r="AF58" s="146" t="str">
        <f t="shared" ref="AF58:AF64" si="49">IF(C58="","",VLOOKUP(C58,$C$7:$AF$53,30,FALSE))</f>
        <v/>
      </c>
      <c r="AG58" s="177" t="str">
        <f t="shared" si="21"/>
        <v/>
      </c>
      <c r="AH58" s="177"/>
      <c r="AI58" s="177"/>
      <c r="AJ58" s="177"/>
      <c r="AK58" s="36"/>
    </row>
    <row r="59" spans="1:37" ht="16.8" x14ac:dyDescent="0.25">
      <c r="A59" s="36"/>
      <c r="B59" s="176">
        <v>3</v>
      </c>
      <c r="C59" s="176" t="str">
        <f t="shared" si="14"/>
        <v/>
      </c>
      <c r="D59" s="176" t="str">
        <f t="shared" si="22"/>
        <v/>
      </c>
      <c r="E59" s="176" t="str">
        <f t="shared" si="23"/>
        <v/>
      </c>
      <c r="F59" s="176" t="str">
        <f t="shared" si="24"/>
        <v/>
      </c>
      <c r="G59" s="150" t="str">
        <f t="shared" ref="G59:G64" si="50">IF(C59="","",VLOOKUP(C59,$C$7:$AF$53,5,FALSE))</f>
        <v/>
      </c>
      <c r="H59" s="150" t="str">
        <f t="shared" si="25"/>
        <v/>
      </c>
      <c r="I59" s="150" t="str">
        <f t="shared" si="26"/>
        <v/>
      </c>
      <c r="J59" s="157" t="str">
        <f t="shared" si="27"/>
        <v/>
      </c>
      <c r="K59" s="176" t="str">
        <f t="shared" si="28"/>
        <v/>
      </c>
      <c r="L59" s="176" t="str">
        <f t="shared" si="29"/>
        <v/>
      </c>
      <c r="M59" s="150" t="str">
        <f t="shared" si="30"/>
        <v/>
      </c>
      <c r="N59" s="144" t="str">
        <f t="shared" si="31"/>
        <v/>
      </c>
      <c r="O59" s="144" t="str">
        <f t="shared" si="32"/>
        <v/>
      </c>
      <c r="P59" s="154" t="str">
        <f t="shared" si="33"/>
        <v/>
      </c>
      <c r="Q59" s="153" t="str">
        <f t="shared" si="34"/>
        <v/>
      </c>
      <c r="R59" s="144" t="str">
        <f t="shared" si="35"/>
        <v/>
      </c>
      <c r="S59" s="144" t="str">
        <f t="shared" si="36"/>
        <v/>
      </c>
      <c r="T59" s="154" t="str">
        <f t="shared" si="37"/>
        <v/>
      </c>
      <c r="U59" s="154" t="str">
        <f t="shared" si="38"/>
        <v/>
      </c>
      <c r="V59" s="145" t="str">
        <f t="shared" si="39"/>
        <v/>
      </c>
      <c r="W59" s="145" t="str">
        <f t="shared" si="40"/>
        <v/>
      </c>
      <c r="X59" s="154" t="str">
        <f t="shared" si="41"/>
        <v/>
      </c>
      <c r="Y59" s="154" t="str">
        <f t="shared" si="42"/>
        <v/>
      </c>
      <c r="Z59" s="146" t="str">
        <f t="shared" si="43"/>
        <v/>
      </c>
      <c r="AA59" s="146" t="str">
        <f t="shared" si="44"/>
        <v/>
      </c>
      <c r="AB59" s="146" t="str">
        <f t="shared" si="45"/>
        <v/>
      </c>
      <c r="AC59" s="166" t="str">
        <f t="shared" si="46"/>
        <v/>
      </c>
      <c r="AD59" s="146" t="str">
        <f t="shared" si="47"/>
        <v/>
      </c>
      <c r="AE59" s="146" t="str">
        <f t="shared" si="48"/>
        <v/>
      </c>
      <c r="AF59" s="146" t="str">
        <f t="shared" si="49"/>
        <v/>
      </c>
      <c r="AG59" s="177" t="str">
        <f t="shared" si="21"/>
        <v/>
      </c>
      <c r="AH59" s="177"/>
      <c r="AI59" s="177"/>
      <c r="AJ59" s="177"/>
      <c r="AK59" s="36"/>
    </row>
    <row r="60" spans="1:37" ht="16.8" x14ac:dyDescent="0.25">
      <c r="A60" s="36"/>
      <c r="B60" s="176">
        <v>4</v>
      </c>
      <c r="C60" s="176" t="str">
        <f t="shared" si="14"/>
        <v/>
      </c>
      <c r="D60" s="176" t="str">
        <f t="shared" si="22"/>
        <v/>
      </c>
      <c r="E60" s="176" t="str">
        <f t="shared" si="23"/>
        <v/>
      </c>
      <c r="F60" s="176" t="str">
        <f t="shared" si="24"/>
        <v/>
      </c>
      <c r="G60" s="150" t="str">
        <f t="shared" si="50"/>
        <v/>
      </c>
      <c r="H60" s="150" t="str">
        <f t="shared" si="25"/>
        <v/>
      </c>
      <c r="I60" s="150" t="str">
        <f t="shared" si="26"/>
        <v/>
      </c>
      <c r="J60" s="157" t="str">
        <f t="shared" si="27"/>
        <v/>
      </c>
      <c r="K60" s="176" t="str">
        <f t="shared" si="28"/>
        <v/>
      </c>
      <c r="L60" s="176" t="str">
        <f t="shared" si="29"/>
        <v/>
      </c>
      <c r="M60" s="150" t="str">
        <f t="shared" si="30"/>
        <v/>
      </c>
      <c r="N60" s="144" t="str">
        <f t="shared" si="31"/>
        <v/>
      </c>
      <c r="O60" s="144" t="str">
        <f t="shared" si="32"/>
        <v/>
      </c>
      <c r="P60" s="154" t="str">
        <f t="shared" si="33"/>
        <v/>
      </c>
      <c r="Q60" s="153" t="str">
        <f t="shared" si="34"/>
        <v/>
      </c>
      <c r="R60" s="144" t="str">
        <f t="shared" si="35"/>
        <v/>
      </c>
      <c r="S60" s="144" t="str">
        <f t="shared" si="36"/>
        <v/>
      </c>
      <c r="T60" s="154" t="str">
        <f t="shared" si="37"/>
        <v/>
      </c>
      <c r="U60" s="154" t="str">
        <f t="shared" si="38"/>
        <v/>
      </c>
      <c r="V60" s="145" t="str">
        <f t="shared" si="39"/>
        <v/>
      </c>
      <c r="W60" s="145" t="str">
        <f t="shared" si="40"/>
        <v/>
      </c>
      <c r="X60" s="154" t="str">
        <f t="shared" si="41"/>
        <v/>
      </c>
      <c r="Y60" s="154" t="str">
        <f t="shared" si="42"/>
        <v/>
      </c>
      <c r="Z60" s="146" t="str">
        <f t="shared" si="43"/>
        <v/>
      </c>
      <c r="AA60" s="146" t="str">
        <f t="shared" si="44"/>
        <v/>
      </c>
      <c r="AB60" s="146" t="str">
        <f t="shared" si="45"/>
        <v/>
      </c>
      <c r="AC60" s="166" t="str">
        <f t="shared" si="46"/>
        <v/>
      </c>
      <c r="AD60" s="146" t="str">
        <f t="shared" si="47"/>
        <v/>
      </c>
      <c r="AE60" s="146" t="str">
        <f t="shared" si="48"/>
        <v/>
      </c>
      <c r="AF60" s="146" t="str">
        <f t="shared" si="49"/>
        <v/>
      </c>
      <c r="AG60" s="177" t="str">
        <f t="shared" si="21"/>
        <v/>
      </c>
      <c r="AH60" s="177"/>
      <c r="AI60" s="177"/>
      <c r="AJ60" s="177"/>
      <c r="AK60" s="36"/>
    </row>
    <row r="61" spans="1:37" ht="16.8" x14ac:dyDescent="0.25">
      <c r="A61" s="36"/>
      <c r="B61" s="176">
        <v>5</v>
      </c>
      <c r="C61" s="176" t="str">
        <f t="shared" si="14"/>
        <v/>
      </c>
      <c r="D61" s="176" t="str">
        <f t="shared" si="22"/>
        <v/>
      </c>
      <c r="E61" s="176" t="str">
        <f t="shared" si="23"/>
        <v/>
      </c>
      <c r="F61" s="176" t="str">
        <f t="shared" si="24"/>
        <v/>
      </c>
      <c r="G61" s="150" t="str">
        <f t="shared" si="50"/>
        <v/>
      </c>
      <c r="H61" s="150" t="str">
        <f t="shared" si="25"/>
        <v/>
      </c>
      <c r="I61" s="150" t="str">
        <f t="shared" si="26"/>
        <v/>
      </c>
      <c r="J61" s="157" t="str">
        <f t="shared" si="27"/>
        <v/>
      </c>
      <c r="K61" s="176" t="str">
        <f t="shared" si="28"/>
        <v/>
      </c>
      <c r="L61" s="176" t="str">
        <f t="shared" si="29"/>
        <v/>
      </c>
      <c r="M61" s="150" t="str">
        <f t="shared" si="30"/>
        <v/>
      </c>
      <c r="N61" s="144" t="str">
        <f t="shared" si="31"/>
        <v/>
      </c>
      <c r="O61" s="144" t="str">
        <f t="shared" si="32"/>
        <v/>
      </c>
      <c r="P61" s="154" t="str">
        <f t="shared" si="33"/>
        <v/>
      </c>
      <c r="Q61" s="153" t="str">
        <f t="shared" si="34"/>
        <v/>
      </c>
      <c r="R61" s="144" t="str">
        <f t="shared" si="35"/>
        <v/>
      </c>
      <c r="S61" s="144" t="str">
        <f t="shared" si="36"/>
        <v/>
      </c>
      <c r="T61" s="154" t="str">
        <f t="shared" si="37"/>
        <v/>
      </c>
      <c r="U61" s="154" t="str">
        <f t="shared" si="38"/>
        <v/>
      </c>
      <c r="V61" s="145" t="str">
        <f t="shared" si="39"/>
        <v/>
      </c>
      <c r="W61" s="145" t="str">
        <f t="shared" si="40"/>
        <v/>
      </c>
      <c r="X61" s="154" t="str">
        <f t="shared" si="41"/>
        <v/>
      </c>
      <c r="Y61" s="154" t="str">
        <f t="shared" si="42"/>
        <v/>
      </c>
      <c r="Z61" s="146" t="str">
        <f t="shared" si="43"/>
        <v/>
      </c>
      <c r="AA61" s="146" t="str">
        <f t="shared" si="44"/>
        <v/>
      </c>
      <c r="AB61" s="146" t="str">
        <f t="shared" si="45"/>
        <v/>
      </c>
      <c r="AC61" s="166" t="str">
        <f t="shared" si="46"/>
        <v/>
      </c>
      <c r="AD61" s="146" t="str">
        <f t="shared" si="47"/>
        <v/>
      </c>
      <c r="AE61" s="146" t="str">
        <f t="shared" si="48"/>
        <v/>
      </c>
      <c r="AF61" s="146" t="str">
        <f t="shared" si="49"/>
        <v/>
      </c>
      <c r="AG61" s="177" t="str">
        <f t="shared" si="21"/>
        <v/>
      </c>
      <c r="AH61" s="177"/>
      <c r="AI61" s="177"/>
      <c r="AJ61" s="177"/>
      <c r="AK61" s="36"/>
    </row>
    <row r="62" spans="1:37" ht="16.8" x14ac:dyDescent="0.25">
      <c r="A62" s="36"/>
      <c r="B62" s="176">
        <v>6</v>
      </c>
      <c r="C62" s="176" t="str">
        <f t="shared" si="14"/>
        <v/>
      </c>
      <c r="D62" s="176" t="str">
        <f t="shared" si="22"/>
        <v/>
      </c>
      <c r="E62" s="176" t="str">
        <f t="shared" si="23"/>
        <v/>
      </c>
      <c r="F62" s="176" t="str">
        <f t="shared" si="24"/>
        <v/>
      </c>
      <c r="G62" s="150" t="str">
        <f>IF(C62="","",VLOOKUP(C62,$C$7:$AF$53,5,FALSE))</f>
        <v/>
      </c>
      <c r="H62" s="150" t="str">
        <f t="shared" si="25"/>
        <v/>
      </c>
      <c r="I62" s="150" t="str">
        <f t="shared" si="26"/>
        <v/>
      </c>
      <c r="J62" s="157" t="str">
        <f t="shared" si="27"/>
        <v/>
      </c>
      <c r="K62" s="176" t="str">
        <f t="shared" si="28"/>
        <v/>
      </c>
      <c r="L62" s="176" t="str">
        <f t="shared" si="29"/>
        <v/>
      </c>
      <c r="M62" s="150" t="str">
        <f t="shared" si="30"/>
        <v/>
      </c>
      <c r="N62" s="144" t="str">
        <f t="shared" si="31"/>
        <v/>
      </c>
      <c r="O62" s="144" t="str">
        <f t="shared" si="32"/>
        <v/>
      </c>
      <c r="P62" s="154" t="str">
        <f t="shared" si="33"/>
        <v/>
      </c>
      <c r="Q62" s="153" t="str">
        <f t="shared" si="34"/>
        <v/>
      </c>
      <c r="R62" s="144" t="str">
        <f t="shared" si="35"/>
        <v/>
      </c>
      <c r="S62" s="144" t="str">
        <f t="shared" si="36"/>
        <v/>
      </c>
      <c r="T62" s="154" t="str">
        <f t="shared" si="37"/>
        <v/>
      </c>
      <c r="U62" s="154" t="str">
        <f t="shared" si="38"/>
        <v/>
      </c>
      <c r="V62" s="145" t="str">
        <f t="shared" si="39"/>
        <v/>
      </c>
      <c r="W62" s="145" t="str">
        <f t="shared" si="40"/>
        <v/>
      </c>
      <c r="X62" s="154" t="str">
        <f t="shared" si="41"/>
        <v/>
      </c>
      <c r="Y62" s="154" t="str">
        <f t="shared" si="42"/>
        <v/>
      </c>
      <c r="Z62" s="146" t="str">
        <f t="shared" si="43"/>
        <v/>
      </c>
      <c r="AA62" s="146" t="str">
        <f t="shared" si="44"/>
        <v/>
      </c>
      <c r="AB62" s="146" t="str">
        <f t="shared" si="45"/>
        <v/>
      </c>
      <c r="AC62" s="166" t="str">
        <f t="shared" si="46"/>
        <v/>
      </c>
      <c r="AD62" s="146" t="str">
        <f t="shared" si="47"/>
        <v/>
      </c>
      <c r="AE62" s="146" t="str">
        <f t="shared" si="48"/>
        <v/>
      </c>
      <c r="AF62" s="146" t="str">
        <f t="shared" si="49"/>
        <v/>
      </c>
      <c r="AG62" s="177" t="str">
        <f t="shared" si="21"/>
        <v/>
      </c>
      <c r="AH62" s="177"/>
      <c r="AI62" s="177"/>
      <c r="AJ62" s="177"/>
      <c r="AK62" s="36"/>
    </row>
    <row r="63" spans="1:37" ht="16.8" x14ac:dyDescent="0.25">
      <c r="A63" s="36"/>
      <c r="B63" s="176">
        <v>7</v>
      </c>
      <c r="C63" s="176" t="str">
        <f t="shared" si="14"/>
        <v/>
      </c>
      <c r="D63" s="176" t="str">
        <f t="shared" si="22"/>
        <v/>
      </c>
      <c r="E63" s="176" t="str">
        <f t="shared" si="23"/>
        <v/>
      </c>
      <c r="F63" s="176" t="str">
        <f t="shared" si="24"/>
        <v/>
      </c>
      <c r="G63" s="150" t="str">
        <f t="shared" si="50"/>
        <v/>
      </c>
      <c r="H63" s="150" t="str">
        <f t="shared" si="25"/>
        <v/>
      </c>
      <c r="I63" s="150" t="str">
        <f t="shared" si="26"/>
        <v/>
      </c>
      <c r="J63" s="157" t="str">
        <f t="shared" si="27"/>
        <v/>
      </c>
      <c r="K63" s="176" t="str">
        <f t="shared" si="28"/>
        <v/>
      </c>
      <c r="L63" s="176" t="str">
        <f t="shared" si="29"/>
        <v/>
      </c>
      <c r="M63" s="150" t="str">
        <f t="shared" si="30"/>
        <v/>
      </c>
      <c r="N63" s="144" t="str">
        <f t="shared" si="31"/>
        <v/>
      </c>
      <c r="O63" s="144" t="str">
        <f t="shared" si="32"/>
        <v/>
      </c>
      <c r="P63" s="154" t="str">
        <f t="shared" si="33"/>
        <v/>
      </c>
      <c r="Q63" s="153" t="str">
        <f t="shared" si="34"/>
        <v/>
      </c>
      <c r="R63" s="144" t="str">
        <f t="shared" si="35"/>
        <v/>
      </c>
      <c r="S63" s="144" t="str">
        <f t="shared" si="36"/>
        <v/>
      </c>
      <c r="T63" s="154" t="str">
        <f t="shared" si="37"/>
        <v/>
      </c>
      <c r="U63" s="154" t="str">
        <f t="shared" si="38"/>
        <v/>
      </c>
      <c r="V63" s="145" t="str">
        <f t="shared" si="39"/>
        <v/>
      </c>
      <c r="W63" s="145" t="str">
        <f t="shared" si="40"/>
        <v/>
      </c>
      <c r="X63" s="154" t="str">
        <f t="shared" si="41"/>
        <v/>
      </c>
      <c r="Y63" s="154" t="str">
        <f t="shared" si="42"/>
        <v/>
      </c>
      <c r="Z63" s="146" t="str">
        <f t="shared" si="43"/>
        <v/>
      </c>
      <c r="AA63" s="146" t="str">
        <f t="shared" si="44"/>
        <v/>
      </c>
      <c r="AB63" s="146" t="str">
        <f t="shared" si="45"/>
        <v/>
      </c>
      <c r="AC63" s="166" t="str">
        <f t="shared" si="46"/>
        <v/>
      </c>
      <c r="AD63" s="146" t="str">
        <f t="shared" si="47"/>
        <v/>
      </c>
      <c r="AE63" s="146" t="str">
        <f t="shared" si="48"/>
        <v/>
      </c>
      <c r="AF63" s="146" t="str">
        <f t="shared" si="49"/>
        <v/>
      </c>
      <c r="AG63" s="177" t="str">
        <f t="shared" si="21"/>
        <v/>
      </c>
      <c r="AH63" s="177"/>
      <c r="AI63" s="177"/>
      <c r="AJ63" s="177"/>
      <c r="AK63" s="36"/>
    </row>
    <row r="64" spans="1:37" ht="16.8" x14ac:dyDescent="0.25">
      <c r="A64" s="36"/>
      <c r="B64" s="176">
        <v>8</v>
      </c>
      <c r="C64" s="176" t="str">
        <f t="shared" si="14"/>
        <v/>
      </c>
      <c r="D64" s="176" t="str">
        <f t="shared" si="22"/>
        <v/>
      </c>
      <c r="E64" s="176" t="str">
        <f t="shared" si="23"/>
        <v/>
      </c>
      <c r="F64" s="176" t="str">
        <f t="shared" si="24"/>
        <v/>
      </c>
      <c r="G64" s="150" t="str">
        <f t="shared" si="50"/>
        <v/>
      </c>
      <c r="H64" s="150" t="str">
        <f t="shared" si="25"/>
        <v/>
      </c>
      <c r="I64" s="150" t="str">
        <f t="shared" si="26"/>
        <v/>
      </c>
      <c r="J64" s="157" t="str">
        <f t="shared" si="27"/>
        <v/>
      </c>
      <c r="K64" s="176" t="str">
        <f t="shared" si="28"/>
        <v/>
      </c>
      <c r="L64" s="176" t="str">
        <f t="shared" si="29"/>
        <v/>
      </c>
      <c r="M64" s="150" t="str">
        <f t="shared" si="30"/>
        <v/>
      </c>
      <c r="N64" s="144" t="str">
        <f t="shared" si="31"/>
        <v/>
      </c>
      <c r="O64" s="144" t="str">
        <f t="shared" si="32"/>
        <v/>
      </c>
      <c r="P64" s="154" t="str">
        <f t="shared" si="33"/>
        <v/>
      </c>
      <c r="Q64" s="153" t="str">
        <f t="shared" si="34"/>
        <v/>
      </c>
      <c r="R64" s="144" t="str">
        <f t="shared" si="35"/>
        <v/>
      </c>
      <c r="S64" s="144" t="str">
        <f t="shared" si="36"/>
        <v/>
      </c>
      <c r="T64" s="154" t="str">
        <f t="shared" si="37"/>
        <v/>
      </c>
      <c r="U64" s="154" t="str">
        <f t="shared" si="38"/>
        <v/>
      </c>
      <c r="V64" s="145" t="str">
        <f t="shared" si="39"/>
        <v/>
      </c>
      <c r="W64" s="145" t="str">
        <f t="shared" si="40"/>
        <v/>
      </c>
      <c r="X64" s="154" t="str">
        <f t="shared" si="41"/>
        <v/>
      </c>
      <c r="Y64" s="154" t="str">
        <f t="shared" si="42"/>
        <v/>
      </c>
      <c r="Z64" s="146" t="str">
        <f t="shared" si="43"/>
        <v/>
      </c>
      <c r="AA64" s="146" t="str">
        <f t="shared" si="44"/>
        <v/>
      </c>
      <c r="AB64" s="146" t="str">
        <f t="shared" si="45"/>
        <v/>
      </c>
      <c r="AC64" s="166" t="str">
        <f t="shared" si="46"/>
        <v/>
      </c>
      <c r="AD64" s="146" t="str">
        <f t="shared" si="47"/>
        <v/>
      </c>
      <c r="AE64" s="146" t="str">
        <f t="shared" si="48"/>
        <v/>
      </c>
      <c r="AF64" s="146" t="str">
        <f t="shared" si="49"/>
        <v/>
      </c>
      <c r="AG64" s="177" t="str">
        <f t="shared" si="21"/>
        <v/>
      </c>
      <c r="AH64" s="177"/>
      <c r="AI64" s="177"/>
      <c r="AJ64" s="177"/>
      <c r="AK64" s="36"/>
    </row>
    <row r="65" spans="1:37" ht="16.8" x14ac:dyDescent="0.25">
      <c r="A65" s="36"/>
      <c r="B65" s="176">
        <v>9</v>
      </c>
      <c r="C65" s="176" t="str">
        <f t="shared" si="14"/>
        <v/>
      </c>
      <c r="D65" s="176" t="str">
        <f t="shared" si="22"/>
        <v/>
      </c>
      <c r="E65" s="176" t="str">
        <f t="shared" ref="E65:E95" si="51">IF(C65="","",VLOOKUP(C65,$C$7:$AF$53,3,FALSE))</f>
        <v/>
      </c>
      <c r="F65" s="176" t="str">
        <f t="shared" ref="F65:F95" si="52">IF(C65="","",VLOOKUP(C65,$C$7:$AF$53,4,FALSE))</f>
        <v/>
      </c>
      <c r="G65" s="150" t="str">
        <f t="shared" ref="G65:G95" si="53">IF(C65="","",VLOOKUP(C65,$C$7:$AF$53,5,FALSE))</f>
        <v/>
      </c>
      <c r="H65" s="150" t="str">
        <f t="shared" ref="H65:H95" si="54">IF(C65="","",VLOOKUP(C65,$C$7:$AF$53,6,FALSE))</f>
        <v/>
      </c>
      <c r="I65" s="150" t="str">
        <f t="shared" ref="I65:I95" si="55">IF(C65="","",VLOOKUP(C65,$C$7:$AF$53,7,FALSE))</f>
        <v/>
      </c>
      <c r="J65" s="157" t="str">
        <f t="shared" ref="J65:J95" si="56">IF(C65="","",VLOOKUP(C65,$C$7:$AF$53,8,FALSE))</f>
        <v/>
      </c>
      <c r="K65" s="176" t="str">
        <f t="shared" ref="K65:K95" si="57">IF(C65="","",VLOOKUP(C65,$C$7:$AF$53,9,FALSE))</f>
        <v/>
      </c>
      <c r="L65" s="176" t="str">
        <f t="shared" ref="L65:L95" si="58">IF(C65="","",VLOOKUP(C65,$C$7:$AF$53,10,FALSE))</f>
        <v/>
      </c>
      <c r="M65" s="150" t="str">
        <f t="shared" ref="M65:M95" si="59">IF(C65="","",VLOOKUP(C65,$C$7:$AF$53,11,FALSE))</f>
        <v/>
      </c>
      <c r="N65" s="144" t="str">
        <f t="shared" ref="N65:N95" si="60">IF(C65="","",VLOOKUP(C65,$C$7:$AF$53,12,FALSE))</f>
        <v/>
      </c>
      <c r="O65" s="144" t="str">
        <f t="shared" ref="O65:O95" si="61">IF(N65="","",IF((N65/2)&lt;33,"E",IF(AND((N65/2)&gt;=33,(N65/2)&lt;41),"D",IF(AND((N65/2)&gt;=41,(N65/2)&lt;51),"C2",IF(AND((N65/2)&gt;=51,(N65/2)&lt;61),"C1",IF(AND((N65/2)&gt;=61,(N65/2)&lt;71),"B2",IF(AND((N65/2)&gt;=71,(N65/2)&lt;81),"B1",IF(AND((N65/2)&gt;=81,(N65/2)&lt;91),"A2",IF(AND((N65/2)&gt;=91,(N65/2)&lt;=100),"A1")))))))))</f>
        <v/>
      </c>
      <c r="P65" s="154" t="str">
        <f t="shared" ref="P65:P95" si="62">IF(C65="","",VLOOKUP(C65,$C$7:$AF$53,14,FALSE))</f>
        <v/>
      </c>
      <c r="Q65" s="153" t="str">
        <f t="shared" ref="Q65:Q95" si="63">IF(P65="","",IF((P65/2)&lt;33,"E",IF(AND((P65/2)&gt;=33,(P65/2)&lt;41),"D",IF(AND((P65/2)&gt;=41,(P65/2)&lt;51),"C2",IF(AND((P65/2)&gt;=51,(P65/2)&lt;61),"C1",IF(AND((P65/2)&gt;=61,(P65/2)&lt;71),"B2",IF(AND((P65/2)&gt;=71,(P65/2)&lt;81),"B1",IF(AND((P65/2)&gt;=81,(P65/2)&lt;91),"A2",IF(AND((P65/2)&gt;=91,(P65/2)&lt;=100),"A1")))))))))</f>
        <v/>
      </c>
      <c r="R65" s="144" t="str">
        <f t="shared" ref="R65:R95" si="64">IF(C65="","",VLOOKUP(C65,$C$7:$AF$53,16,FALSE))</f>
        <v/>
      </c>
      <c r="S65" s="144" t="str">
        <f t="shared" ref="S65:S95" si="65">IF(R65="","",IF((R65/2)&lt;33,"E",IF(AND((R65/2)&gt;=33,(R65/2)&lt;41),"D",IF(AND((R65/2)&gt;=41,(R65/2)&lt;51),"C2",IF(AND((R65/2)&gt;=51,(R65/2)&lt;61),"C1",IF(AND((R65/2)&gt;=61,(R65/2)&lt;71),"B2",IF(AND((R65/2)&gt;=71,(R65/2)&lt;81),"B1",IF(AND((R65/2)&gt;=81,(R65/2)&lt;91),"A2",IF(AND((R65/2)&gt;=91,(R65/2)&lt;=100),"A1")))))))))</f>
        <v/>
      </c>
      <c r="T65" s="154" t="str">
        <f t="shared" ref="T65:T95" si="66">IF(C65="","",VLOOKUP(C65,$C$7:$AF$53,18,FALSE))</f>
        <v/>
      </c>
      <c r="U65" s="154" t="str">
        <f t="shared" ref="U65:U95" si="67">IF(T65="","",IF((T65/2)&lt;33,"E",IF(AND((T65/2)&gt;=33,(T65/2)&lt;41),"D",IF(AND((T65/2)&gt;=41,(T65/2)&lt;51),"C2",IF(AND((T65/2)&gt;=51,(T65/2)&lt;61),"C1",IF(AND((T65/2)&gt;=61,(T65/2)&lt;71),"B2",IF(AND((T65/2)&gt;=71,(T65/2)&lt;81),"B1",IF(AND((T65/2)&gt;=81,(T65/2)&lt;91),"A2",IF(AND((T65/2)&gt;=91,(T65/2)&lt;=100),"A1")))))))))</f>
        <v/>
      </c>
      <c r="V65" s="145" t="str">
        <f t="shared" ref="V65:V95" si="68">IF(C65="","",VLOOKUP(C65,$C$7:$AF$53,20,FALSE))</f>
        <v/>
      </c>
      <c r="W65" s="145" t="str">
        <f t="shared" ref="W65:W95" si="69">IF(V65="","",IF((V65/2)&lt;33,"E",IF(AND((V65/2)&gt;=33,(V65/2)&lt;41),"D",IF(AND((V65/2)&gt;=41,(V65/2)&lt;51),"C2",IF(AND((V65/2)&gt;=51,(V65/2)&lt;61),"C1",IF(AND((V65/2)&gt;=61,(V65/2)&lt;71),"B2",IF(AND((V65/2)&gt;=71,(V65/2)&lt;81),"B1",IF(AND((V65/2)&gt;=81,(V65/2)&lt;91),"A2",IF(AND((V65/2)&gt;=91,(V65/2)&lt;=100),"A1")))))))))</f>
        <v/>
      </c>
      <c r="X65" s="154" t="str">
        <f t="shared" ref="X65:X95" si="70">IF(C65="","",VLOOKUP(C65,$C$7:$AF$53,22,FALSE))</f>
        <v/>
      </c>
      <c r="Y65" s="154" t="str">
        <f t="shared" ref="Y65:Y95" si="71">IF(X65="","",IF((X65/2)&lt;33,"E",IF(AND((X65/2)&gt;=33,(X65/2)&lt;41),"D",IF(AND((X65/2)&gt;=41,(X65/2)&lt;51),"C2",IF(AND((X65/2)&gt;=51,(X65/2)&lt;61),"C1",IF(AND((X65/2)&gt;=61,(X65/2)&lt;71),"B2",IF(AND((X65/2)&gt;=71,(X65/2)&lt;81),"B1",IF(AND((X65/2)&gt;=81,(X65/2)&lt;91),"A2",IF(AND((X65/2)&gt;=91,(X65/2)&lt;=100),"A1")))))))))</f>
        <v/>
      </c>
      <c r="Z65" s="146" t="str">
        <f t="shared" ref="Z65:Z95" si="72">IF(C65="","",VLOOKUP(C65,$C$7:$AF$53,24,FALSE))</f>
        <v/>
      </c>
      <c r="AA65" s="146" t="str">
        <f t="shared" ref="AA65:AA95" si="73">IF(C65="","",VLOOKUP(C65,$C$7:$AF$53,25,FALSE))</f>
        <v/>
      </c>
      <c r="AB65" s="146" t="str">
        <f t="shared" ref="AB65:AB95" si="74">IF(C65="","",VLOOKUP(C65,$C$7:$AF$53,26,FALSE))</f>
        <v/>
      </c>
      <c r="AC65" s="166" t="str">
        <f t="shared" ref="AC65:AC95" si="75">IF(C65="","",VLOOKUP(C65,$C$7:$AF$53,27,FALSE))</f>
        <v/>
      </c>
      <c r="AD65" s="146" t="str">
        <f t="shared" ref="AD65:AD95" si="76">IF(C65="","",VLOOKUP(C65,$C$7:$AF$53,28,FALSE))</f>
        <v/>
      </c>
      <c r="AE65" s="146" t="str">
        <f t="shared" ref="AE65:AE95" si="77">IF(C65="","",VLOOKUP(C65,$C$7:$AF$53,29,FALSE))</f>
        <v/>
      </c>
      <c r="AF65" s="146" t="str">
        <f t="shared" ref="AF65:AF95" si="78">IF(C65="","",VLOOKUP(C65,$C$7:$AF$53,30,FALSE))</f>
        <v/>
      </c>
      <c r="AG65" s="177" t="str">
        <f t="shared" si="21"/>
        <v/>
      </c>
      <c r="AH65" s="177"/>
      <c r="AI65" s="177"/>
      <c r="AJ65" s="177"/>
      <c r="AK65" s="36"/>
    </row>
    <row r="66" spans="1:37" ht="16.8" x14ac:dyDescent="0.25">
      <c r="A66" s="36"/>
      <c r="B66" s="176">
        <v>10</v>
      </c>
      <c r="C66" s="176" t="str">
        <f t="shared" si="14"/>
        <v/>
      </c>
      <c r="D66" s="176" t="str">
        <f t="shared" si="22"/>
        <v/>
      </c>
      <c r="E66" s="176" t="str">
        <f t="shared" si="51"/>
        <v/>
      </c>
      <c r="F66" s="176" t="str">
        <f t="shared" si="52"/>
        <v/>
      </c>
      <c r="G66" s="150" t="str">
        <f t="shared" si="53"/>
        <v/>
      </c>
      <c r="H66" s="150" t="str">
        <f t="shared" si="54"/>
        <v/>
      </c>
      <c r="I66" s="150" t="str">
        <f t="shared" si="55"/>
        <v/>
      </c>
      <c r="J66" s="157" t="str">
        <f t="shared" si="56"/>
        <v/>
      </c>
      <c r="K66" s="176" t="str">
        <f t="shared" si="57"/>
        <v/>
      </c>
      <c r="L66" s="176" t="str">
        <f t="shared" si="58"/>
        <v/>
      </c>
      <c r="M66" s="150" t="str">
        <f t="shared" si="59"/>
        <v/>
      </c>
      <c r="N66" s="144" t="str">
        <f t="shared" si="60"/>
        <v/>
      </c>
      <c r="O66" s="144" t="str">
        <f t="shared" si="61"/>
        <v/>
      </c>
      <c r="P66" s="154" t="str">
        <f t="shared" si="62"/>
        <v/>
      </c>
      <c r="Q66" s="153" t="str">
        <f t="shared" si="63"/>
        <v/>
      </c>
      <c r="R66" s="144" t="str">
        <f t="shared" si="64"/>
        <v/>
      </c>
      <c r="S66" s="144" t="str">
        <f t="shared" si="65"/>
        <v/>
      </c>
      <c r="T66" s="154" t="str">
        <f t="shared" si="66"/>
        <v/>
      </c>
      <c r="U66" s="154" t="str">
        <f t="shared" si="67"/>
        <v/>
      </c>
      <c r="V66" s="145" t="str">
        <f t="shared" si="68"/>
        <v/>
      </c>
      <c r="W66" s="145" t="str">
        <f t="shared" si="69"/>
        <v/>
      </c>
      <c r="X66" s="154" t="str">
        <f t="shared" si="70"/>
        <v/>
      </c>
      <c r="Y66" s="154" t="str">
        <f t="shared" si="71"/>
        <v/>
      </c>
      <c r="Z66" s="146" t="str">
        <f t="shared" si="72"/>
        <v/>
      </c>
      <c r="AA66" s="146" t="str">
        <f t="shared" si="73"/>
        <v/>
      </c>
      <c r="AB66" s="146" t="str">
        <f t="shared" si="74"/>
        <v/>
      </c>
      <c r="AC66" s="166" t="str">
        <f t="shared" si="75"/>
        <v/>
      </c>
      <c r="AD66" s="146" t="str">
        <f t="shared" si="76"/>
        <v/>
      </c>
      <c r="AE66" s="146" t="str">
        <f t="shared" si="77"/>
        <v/>
      </c>
      <c r="AF66" s="146" t="str">
        <f t="shared" si="78"/>
        <v/>
      </c>
      <c r="AG66" s="177" t="str">
        <f t="shared" si="21"/>
        <v/>
      </c>
      <c r="AH66" s="177"/>
      <c r="AI66" s="177"/>
      <c r="AJ66" s="177"/>
      <c r="AK66" s="36"/>
    </row>
    <row r="67" spans="1:37" ht="16.8" x14ac:dyDescent="0.25">
      <c r="A67" s="36"/>
      <c r="B67" s="176">
        <v>11</v>
      </c>
      <c r="C67" s="176" t="str">
        <f t="shared" si="14"/>
        <v/>
      </c>
      <c r="D67" s="176" t="str">
        <f t="shared" si="22"/>
        <v/>
      </c>
      <c r="E67" s="176" t="str">
        <f t="shared" si="51"/>
        <v/>
      </c>
      <c r="F67" s="176" t="str">
        <f t="shared" si="52"/>
        <v/>
      </c>
      <c r="G67" s="150" t="str">
        <f t="shared" si="53"/>
        <v/>
      </c>
      <c r="H67" s="150" t="str">
        <f t="shared" si="54"/>
        <v/>
      </c>
      <c r="I67" s="150" t="str">
        <f t="shared" si="55"/>
        <v/>
      </c>
      <c r="J67" s="157" t="str">
        <f t="shared" si="56"/>
        <v/>
      </c>
      <c r="K67" s="176" t="str">
        <f t="shared" si="57"/>
        <v/>
      </c>
      <c r="L67" s="176" t="str">
        <f t="shared" si="58"/>
        <v/>
      </c>
      <c r="M67" s="150" t="str">
        <f t="shared" si="59"/>
        <v/>
      </c>
      <c r="N67" s="144" t="str">
        <f t="shared" si="60"/>
        <v/>
      </c>
      <c r="O67" s="144" t="str">
        <f t="shared" si="61"/>
        <v/>
      </c>
      <c r="P67" s="154" t="str">
        <f t="shared" si="62"/>
        <v/>
      </c>
      <c r="Q67" s="153" t="str">
        <f t="shared" si="63"/>
        <v/>
      </c>
      <c r="R67" s="144" t="str">
        <f t="shared" si="64"/>
        <v/>
      </c>
      <c r="S67" s="144" t="str">
        <f t="shared" si="65"/>
        <v/>
      </c>
      <c r="T67" s="154" t="str">
        <f t="shared" si="66"/>
        <v/>
      </c>
      <c r="U67" s="154" t="str">
        <f t="shared" si="67"/>
        <v/>
      </c>
      <c r="V67" s="145" t="str">
        <f t="shared" si="68"/>
        <v/>
      </c>
      <c r="W67" s="145" t="str">
        <f t="shared" si="69"/>
        <v/>
      </c>
      <c r="X67" s="154" t="str">
        <f t="shared" si="70"/>
        <v/>
      </c>
      <c r="Y67" s="154" t="str">
        <f t="shared" si="71"/>
        <v/>
      </c>
      <c r="Z67" s="146" t="str">
        <f t="shared" si="72"/>
        <v/>
      </c>
      <c r="AA67" s="146" t="str">
        <f t="shared" si="73"/>
        <v/>
      </c>
      <c r="AB67" s="146" t="str">
        <f t="shared" si="74"/>
        <v/>
      </c>
      <c r="AC67" s="166" t="str">
        <f t="shared" si="75"/>
        <v/>
      </c>
      <c r="AD67" s="146" t="str">
        <f t="shared" si="76"/>
        <v/>
      </c>
      <c r="AE67" s="146" t="str">
        <f t="shared" si="77"/>
        <v/>
      </c>
      <c r="AF67" s="146" t="str">
        <f t="shared" si="78"/>
        <v/>
      </c>
      <c r="AG67" s="177" t="str">
        <f t="shared" si="21"/>
        <v/>
      </c>
      <c r="AH67" s="177"/>
      <c r="AI67" s="177"/>
      <c r="AJ67" s="177"/>
      <c r="AK67" s="36"/>
    </row>
    <row r="68" spans="1:37" ht="16.8" x14ac:dyDescent="0.25">
      <c r="A68" s="36"/>
      <c r="B68" s="176">
        <v>12</v>
      </c>
      <c r="C68" s="176" t="str">
        <f t="shared" si="14"/>
        <v/>
      </c>
      <c r="D68" s="176" t="str">
        <f t="shared" si="22"/>
        <v/>
      </c>
      <c r="E68" s="176" t="str">
        <f t="shared" si="51"/>
        <v/>
      </c>
      <c r="F68" s="176" t="str">
        <f t="shared" si="52"/>
        <v/>
      </c>
      <c r="G68" s="150" t="str">
        <f t="shared" si="53"/>
        <v/>
      </c>
      <c r="H68" s="150" t="str">
        <f t="shared" si="54"/>
        <v/>
      </c>
      <c r="I68" s="150" t="str">
        <f t="shared" si="55"/>
        <v/>
      </c>
      <c r="J68" s="157" t="str">
        <f t="shared" si="56"/>
        <v/>
      </c>
      <c r="K68" s="176" t="str">
        <f t="shared" si="57"/>
        <v/>
      </c>
      <c r="L68" s="176" t="str">
        <f t="shared" si="58"/>
        <v/>
      </c>
      <c r="M68" s="150" t="str">
        <f t="shared" si="59"/>
        <v/>
      </c>
      <c r="N68" s="144" t="str">
        <f t="shared" si="60"/>
        <v/>
      </c>
      <c r="O68" s="144" t="str">
        <f t="shared" si="61"/>
        <v/>
      </c>
      <c r="P68" s="154" t="str">
        <f t="shared" si="62"/>
        <v/>
      </c>
      <c r="Q68" s="153" t="str">
        <f t="shared" si="63"/>
        <v/>
      </c>
      <c r="R68" s="144" t="str">
        <f t="shared" si="64"/>
        <v/>
      </c>
      <c r="S68" s="144" t="str">
        <f t="shared" si="65"/>
        <v/>
      </c>
      <c r="T68" s="154" t="str">
        <f t="shared" si="66"/>
        <v/>
      </c>
      <c r="U68" s="154" t="str">
        <f t="shared" si="67"/>
        <v/>
      </c>
      <c r="V68" s="145" t="str">
        <f t="shared" si="68"/>
        <v/>
      </c>
      <c r="W68" s="145" t="str">
        <f t="shared" si="69"/>
        <v/>
      </c>
      <c r="X68" s="154" t="str">
        <f t="shared" si="70"/>
        <v/>
      </c>
      <c r="Y68" s="154" t="str">
        <f t="shared" si="71"/>
        <v/>
      </c>
      <c r="Z68" s="146" t="str">
        <f t="shared" si="72"/>
        <v/>
      </c>
      <c r="AA68" s="146" t="str">
        <f t="shared" si="73"/>
        <v/>
      </c>
      <c r="AB68" s="146" t="str">
        <f t="shared" si="74"/>
        <v/>
      </c>
      <c r="AC68" s="166" t="str">
        <f t="shared" si="75"/>
        <v/>
      </c>
      <c r="AD68" s="146" t="str">
        <f t="shared" si="76"/>
        <v/>
      </c>
      <c r="AE68" s="146" t="str">
        <f t="shared" si="77"/>
        <v/>
      </c>
      <c r="AF68" s="146" t="str">
        <f t="shared" si="78"/>
        <v/>
      </c>
      <c r="AG68" s="177" t="str">
        <f t="shared" si="21"/>
        <v/>
      </c>
      <c r="AH68" s="177"/>
      <c r="AI68" s="177"/>
      <c r="AJ68" s="177"/>
      <c r="AK68" s="36"/>
    </row>
    <row r="69" spans="1:37" ht="16.8" x14ac:dyDescent="0.25">
      <c r="A69" s="36"/>
      <c r="B69" s="176">
        <v>13</v>
      </c>
      <c r="C69" s="176" t="str">
        <f t="shared" si="14"/>
        <v/>
      </c>
      <c r="D69" s="176" t="str">
        <f t="shared" si="22"/>
        <v/>
      </c>
      <c r="E69" s="176" t="str">
        <f t="shared" si="51"/>
        <v/>
      </c>
      <c r="F69" s="176" t="str">
        <f t="shared" si="52"/>
        <v/>
      </c>
      <c r="G69" s="150" t="str">
        <f t="shared" si="53"/>
        <v/>
      </c>
      <c r="H69" s="150" t="str">
        <f t="shared" si="54"/>
        <v/>
      </c>
      <c r="I69" s="150" t="str">
        <f t="shared" si="55"/>
        <v/>
      </c>
      <c r="J69" s="157" t="str">
        <f t="shared" si="56"/>
        <v/>
      </c>
      <c r="K69" s="176" t="str">
        <f t="shared" si="57"/>
        <v/>
      </c>
      <c r="L69" s="176" t="str">
        <f t="shared" si="58"/>
        <v/>
      </c>
      <c r="M69" s="150" t="str">
        <f t="shared" si="59"/>
        <v/>
      </c>
      <c r="N69" s="144" t="str">
        <f t="shared" si="60"/>
        <v/>
      </c>
      <c r="O69" s="144" t="str">
        <f t="shared" si="61"/>
        <v/>
      </c>
      <c r="P69" s="154" t="str">
        <f t="shared" si="62"/>
        <v/>
      </c>
      <c r="Q69" s="153" t="str">
        <f t="shared" si="63"/>
        <v/>
      </c>
      <c r="R69" s="144" t="str">
        <f t="shared" si="64"/>
        <v/>
      </c>
      <c r="S69" s="144" t="str">
        <f t="shared" si="65"/>
        <v/>
      </c>
      <c r="T69" s="154" t="str">
        <f t="shared" si="66"/>
        <v/>
      </c>
      <c r="U69" s="154" t="str">
        <f t="shared" si="67"/>
        <v/>
      </c>
      <c r="V69" s="145" t="str">
        <f t="shared" si="68"/>
        <v/>
      </c>
      <c r="W69" s="145" t="str">
        <f t="shared" si="69"/>
        <v/>
      </c>
      <c r="X69" s="154" t="str">
        <f t="shared" si="70"/>
        <v/>
      </c>
      <c r="Y69" s="154" t="str">
        <f t="shared" si="71"/>
        <v/>
      </c>
      <c r="Z69" s="146" t="str">
        <f t="shared" si="72"/>
        <v/>
      </c>
      <c r="AA69" s="146" t="str">
        <f t="shared" si="73"/>
        <v/>
      </c>
      <c r="AB69" s="146" t="str">
        <f t="shared" si="74"/>
        <v/>
      </c>
      <c r="AC69" s="166" t="str">
        <f t="shared" si="75"/>
        <v/>
      </c>
      <c r="AD69" s="146" t="str">
        <f t="shared" si="76"/>
        <v/>
      </c>
      <c r="AE69" s="146" t="str">
        <f t="shared" si="77"/>
        <v/>
      </c>
      <c r="AF69" s="146" t="str">
        <f t="shared" si="78"/>
        <v/>
      </c>
      <c r="AG69" s="177" t="str">
        <f t="shared" si="21"/>
        <v/>
      </c>
      <c r="AH69" s="177"/>
      <c r="AI69" s="177"/>
      <c r="AJ69" s="177"/>
      <c r="AK69" s="36"/>
    </row>
    <row r="70" spans="1:37" ht="16.8" x14ac:dyDescent="0.25">
      <c r="A70" s="36"/>
      <c r="B70" s="176">
        <v>14</v>
      </c>
      <c r="C70" s="176" t="str">
        <f t="shared" si="14"/>
        <v/>
      </c>
      <c r="D70" s="176" t="str">
        <f t="shared" si="22"/>
        <v/>
      </c>
      <c r="E70" s="176" t="str">
        <f t="shared" si="51"/>
        <v/>
      </c>
      <c r="F70" s="176" t="str">
        <f t="shared" si="52"/>
        <v/>
      </c>
      <c r="G70" s="150" t="str">
        <f t="shared" si="53"/>
        <v/>
      </c>
      <c r="H70" s="150" t="str">
        <f t="shared" si="54"/>
        <v/>
      </c>
      <c r="I70" s="150" t="str">
        <f t="shared" si="55"/>
        <v/>
      </c>
      <c r="J70" s="157" t="str">
        <f t="shared" si="56"/>
        <v/>
      </c>
      <c r="K70" s="176" t="str">
        <f t="shared" si="57"/>
        <v/>
      </c>
      <c r="L70" s="176" t="str">
        <f t="shared" si="58"/>
        <v/>
      </c>
      <c r="M70" s="150" t="str">
        <f t="shared" si="59"/>
        <v/>
      </c>
      <c r="N70" s="144" t="str">
        <f t="shared" si="60"/>
        <v/>
      </c>
      <c r="O70" s="144" t="str">
        <f t="shared" si="61"/>
        <v/>
      </c>
      <c r="P70" s="154" t="str">
        <f t="shared" si="62"/>
        <v/>
      </c>
      <c r="Q70" s="153" t="str">
        <f t="shared" si="63"/>
        <v/>
      </c>
      <c r="R70" s="144" t="str">
        <f t="shared" si="64"/>
        <v/>
      </c>
      <c r="S70" s="144" t="str">
        <f t="shared" si="65"/>
        <v/>
      </c>
      <c r="T70" s="154" t="str">
        <f t="shared" si="66"/>
        <v/>
      </c>
      <c r="U70" s="154" t="str">
        <f t="shared" si="67"/>
        <v/>
      </c>
      <c r="V70" s="145" t="str">
        <f t="shared" si="68"/>
        <v/>
      </c>
      <c r="W70" s="145" t="str">
        <f t="shared" si="69"/>
        <v/>
      </c>
      <c r="X70" s="154" t="str">
        <f t="shared" si="70"/>
        <v/>
      </c>
      <c r="Y70" s="154" t="str">
        <f t="shared" si="71"/>
        <v/>
      </c>
      <c r="Z70" s="146" t="str">
        <f t="shared" si="72"/>
        <v/>
      </c>
      <c r="AA70" s="146" t="str">
        <f t="shared" si="73"/>
        <v/>
      </c>
      <c r="AB70" s="146" t="str">
        <f t="shared" si="74"/>
        <v/>
      </c>
      <c r="AC70" s="166" t="str">
        <f t="shared" si="75"/>
        <v/>
      </c>
      <c r="AD70" s="146" t="str">
        <f t="shared" si="76"/>
        <v/>
      </c>
      <c r="AE70" s="146" t="str">
        <f t="shared" si="77"/>
        <v/>
      </c>
      <c r="AF70" s="146" t="str">
        <f t="shared" si="78"/>
        <v/>
      </c>
      <c r="AG70" s="177" t="str">
        <f t="shared" si="21"/>
        <v/>
      </c>
      <c r="AH70" s="177"/>
      <c r="AI70" s="177"/>
      <c r="AJ70" s="177"/>
      <c r="AK70" s="36"/>
    </row>
    <row r="71" spans="1:37" ht="16.8" x14ac:dyDescent="0.25">
      <c r="A71" s="36"/>
      <c r="B71" s="176">
        <v>15</v>
      </c>
      <c r="C71" s="176" t="str">
        <f t="shared" si="14"/>
        <v/>
      </c>
      <c r="D71" s="176" t="str">
        <f t="shared" si="22"/>
        <v/>
      </c>
      <c r="E71" s="176" t="str">
        <f t="shared" si="51"/>
        <v/>
      </c>
      <c r="F71" s="176" t="str">
        <f t="shared" si="52"/>
        <v/>
      </c>
      <c r="G71" s="150" t="str">
        <f t="shared" si="53"/>
        <v/>
      </c>
      <c r="H71" s="150" t="str">
        <f t="shared" si="54"/>
        <v/>
      </c>
      <c r="I71" s="150" t="str">
        <f t="shared" si="55"/>
        <v/>
      </c>
      <c r="J71" s="157" t="str">
        <f t="shared" si="56"/>
        <v/>
      </c>
      <c r="K71" s="176" t="str">
        <f t="shared" si="57"/>
        <v/>
      </c>
      <c r="L71" s="176" t="str">
        <f t="shared" si="58"/>
        <v/>
      </c>
      <c r="M71" s="150" t="str">
        <f t="shared" si="59"/>
        <v/>
      </c>
      <c r="N71" s="144" t="str">
        <f t="shared" si="60"/>
        <v/>
      </c>
      <c r="O71" s="144" t="str">
        <f t="shared" si="61"/>
        <v/>
      </c>
      <c r="P71" s="154" t="str">
        <f t="shared" si="62"/>
        <v/>
      </c>
      <c r="Q71" s="153" t="str">
        <f t="shared" si="63"/>
        <v/>
      </c>
      <c r="R71" s="144" t="str">
        <f t="shared" si="64"/>
        <v/>
      </c>
      <c r="S71" s="144" t="str">
        <f t="shared" si="65"/>
        <v/>
      </c>
      <c r="T71" s="154" t="str">
        <f t="shared" si="66"/>
        <v/>
      </c>
      <c r="U71" s="154" t="str">
        <f t="shared" si="67"/>
        <v/>
      </c>
      <c r="V71" s="145" t="str">
        <f t="shared" si="68"/>
        <v/>
      </c>
      <c r="W71" s="145" t="str">
        <f t="shared" si="69"/>
        <v/>
      </c>
      <c r="X71" s="154" t="str">
        <f t="shared" si="70"/>
        <v/>
      </c>
      <c r="Y71" s="154" t="str">
        <f t="shared" si="71"/>
        <v/>
      </c>
      <c r="Z71" s="146" t="str">
        <f t="shared" si="72"/>
        <v/>
      </c>
      <c r="AA71" s="146" t="str">
        <f t="shared" si="73"/>
        <v/>
      </c>
      <c r="AB71" s="146" t="str">
        <f t="shared" si="74"/>
        <v/>
      </c>
      <c r="AC71" s="166" t="str">
        <f t="shared" si="75"/>
        <v/>
      </c>
      <c r="AD71" s="146" t="str">
        <f t="shared" si="76"/>
        <v/>
      </c>
      <c r="AE71" s="146" t="str">
        <f t="shared" si="77"/>
        <v/>
      </c>
      <c r="AF71" s="146" t="str">
        <f t="shared" si="78"/>
        <v/>
      </c>
      <c r="AG71" s="177" t="str">
        <f t="shared" si="21"/>
        <v/>
      </c>
      <c r="AH71" s="177"/>
      <c r="AI71" s="177"/>
      <c r="AJ71" s="177"/>
      <c r="AK71" s="36"/>
    </row>
    <row r="72" spans="1:37" ht="16.8" x14ac:dyDescent="0.25">
      <c r="A72" s="36"/>
      <c r="B72" s="176">
        <v>16</v>
      </c>
      <c r="C72" s="176"/>
      <c r="D72" s="176" t="str">
        <f t="shared" si="22"/>
        <v/>
      </c>
      <c r="E72" s="176" t="str">
        <f t="shared" si="51"/>
        <v/>
      </c>
      <c r="F72" s="176" t="str">
        <f t="shared" si="52"/>
        <v/>
      </c>
      <c r="G72" s="150" t="str">
        <f t="shared" si="53"/>
        <v/>
      </c>
      <c r="H72" s="150" t="str">
        <f t="shared" si="54"/>
        <v/>
      </c>
      <c r="I72" s="150" t="str">
        <f t="shared" si="55"/>
        <v/>
      </c>
      <c r="J72" s="157" t="str">
        <f t="shared" si="56"/>
        <v/>
      </c>
      <c r="K72" s="176" t="str">
        <f t="shared" si="57"/>
        <v/>
      </c>
      <c r="L72" s="176" t="str">
        <f t="shared" si="58"/>
        <v/>
      </c>
      <c r="M72" s="150" t="str">
        <f t="shared" si="59"/>
        <v/>
      </c>
      <c r="N72" s="144" t="str">
        <f t="shared" si="60"/>
        <v/>
      </c>
      <c r="O72" s="144" t="str">
        <f t="shared" si="61"/>
        <v/>
      </c>
      <c r="P72" s="154" t="str">
        <f t="shared" si="62"/>
        <v/>
      </c>
      <c r="Q72" s="153" t="str">
        <f t="shared" si="63"/>
        <v/>
      </c>
      <c r="R72" s="144" t="str">
        <f t="shared" si="64"/>
        <v/>
      </c>
      <c r="S72" s="144" t="str">
        <f t="shared" si="65"/>
        <v/>
      </c>
      <c r="T72" s="154" t="str">
        <f t="shared" si="66"/>
        <v/>
      </c>
      <c r="U72" s="154" t="str">
        <f t="shared" si="67"/>
        <v/>
      </c>
      <c r="V72" s="145" t="str">
        <f t="shared" si="68"/>
        <v/>
      </c>
      <c r="W72" s="145" t="str">
        <f t="shared" si="69"/>
        <v/>
      </c>
      <c r="X72" s="154" t="str">
        <f t="shared" si="70"/>
        <v/>
      </c>
      <c r="Y72" s="154" t="str">
        <f t="shared" si="71"/>
        <v/>
      </c>
      <c r="Z72" s="146" t="str">
        <f t="shared" si="72"/>
        <v/>
      </c>
      <c r="AA72" s="146" t="str">
        <f t="shared" si="73"/>
        <v/>
      </c>
      <c r="AB72" s="146" t="str">
        <f t="shared" si="74"/>
        <v/>
      </c>
      <c r="AC72" s="166" t="str">
        <f t="shared" si="75"/>
        <v/>
      </c>
      <c r="AD72" s="146" t="str">
        <f t="shared" si="76"/>
        <v/>
      </c>
      <c r="AE72" s="146" t="str">
        <f t="shared" si="77"/>
        <v/>
      </c>
      <c r="AF72" s="146" t="str">
        <f t="shared" si="78"/>
        <v/>
      </c>
      <c r="AG72" s="177" t="str">
        <f t="shared" si="21"/>
        <v/>
      </c>
      <c r="AH72" s="177"/>
      <c r="AI72" s="177"/>
      <c r="AJ72" s="177"/>
      <c r="AK72" s="36"/>
    </row>
    <row r="73" spans="1:37" ht="16.8" x14ac:dyDescent="0.25">
      <c r="A73" s="36"/>
      <c r="B73" s="176">
        <v>17</v>
      </c>
      <c r="C73" s="176"/>
      <c r="D73" s="176" t="str">
        <f t="shared" si="22"/>
        <v/>
      </c>
      <c r="E73" s="176" t="str">
        <f t="shared" si="51"/>
        <v/>
      </c>
      <c r="F73" s="176" t="str">
        <f t="shared" si="52"/>
        <v/>
      </c>
      <c r="G73" s="150" t="str">
        <f t="shared" si="53"/>
        <v/>
      </c>
      <c r="H73" s="150" t="str">
        <f t="shared" si="54"/>
        <v/>
      </c>
      <c r="I73" s="150" t="str">
        <f t="shared" si="55"/>
        <v/>
      </c>
      <c r="J73" s="157" t="str">
        <f t="shared" si="56"/>
        <v/>
      </c>
      <c r="K73" s="176" t="str">
        <f t="shared" si="57"/>
        <v/>
      </c>
      <c r="L73" s="176" t="str">
        <f t="shared" si="58"/>
        <v/>
      </c>
      <c r="M73" s="150" t="str">
        <f t="shared" si="59"/>
        <v/>
      </c>
      <c r="N73" s="144" t="str">
        <f t="shared" si="60"/>
        <v/>
      </c>
      <c r="O73" s="144" t="str">
        <f t="shared" si="61"/>
        <v/>
      </c>
      <c r="P73" s="154" t="str">
        <f t="shared" si="62"/>
        <v/>
      </c>
      <c r="Q73" s="153" t="str">
        <f t="shared" si="63"/>
        <v/>
      </c>
      <c r="R73" s="144" t="str">
        <f t="shared" si="64"/>
        <v/>
      </c>
      <c r="S73" s="144" t="str">
        <f t="shared" si="65"/>
        <v/>
      </c>
      <c r="T73" s="154" t="str">
        <f t="shared" si="66"/>
        <v/>
      </c>
      <c r="U73" s="154" t="str">
        <f t="shared" si="67"/>
        <v/>
      </c>
      <c r="V73" s="145" t="str">
        <f t="shared" si="68"/>
        <v/>
      </c>
      <c r="W73" s="145" t="str">
        <f t="shared" si="69"/>
        <v/>
      </c>
      <c r="X73" s="154" t="str">
        <f t="shared" si="70"/>
        <v/>
      </c>
      <c r="Y73" s="154" t="str">
        <f t="shared" si="71"/>
        <v/>
      </c>
      <c r="Z73" s="146" t="str">
        <f t="shared" si="72"/>
        <v/>
      </c>
      <c r="AA73" s="146" t="str">
        <f t="shared" si="73"/>
        <v/>
      </c>
      <c r="AB73" s="146" t="str">
        <f t="shared" si="74"/>
        <v/>
      </c>
      <c r="AC73" s="166" t="str">
        <f t="shared" si="75"/>
        <v/>
      </c>
      <c r="AD73" s="146" t="str">
        <f t="shared" si="76"/>
        <v/>
      </c>
      <c r="AE73" s="146" t="str">
        <f t="shared" si="77"/>
        <v/>
      </c>
      <c r="AF73" s="146" t="str">
        <f t="shared" si="78"/>
        <v/>
      </c>
      <c r="AG73" s="177" t="str">
        <f t="shared" si="21"/>
        <v/>
      </c>
      <c r="AH73" s="177"/>
      <c r="AI73" s="177"/>
      <c r="AJ73" s="177"/>
      <c r="AK73" s="36"/>
    </row>
    <row r="74" spans="1:37" ht="16.8" x14ac:dyDescent="0.25">
      <c r="A74" s="36"/>
      <c r="B74" s="176">
        <v>18</v>
      </c>
      <c r="C74" s="176"/>
      <c r="D74" s="176" t="str">
        <f t="shared" si="22"/>
        <v/>
      </c>
      <c r="E74" s="176" t="str">
        <f t="shared" si="51"/>
        <v/>
      </c>
      <c r="F74" s="176" t="str">
        <f t="shared" si="52"/>
        <v/>
      </c>
      <c r="G74" s="150" t="str">
        <f t="shared" si="53"/>
        <v/>
      </c>
      <c r="H74" s="150" t="str">
        <f t="shared" si="54"/>
        <v/>
      </c>
      <c r="I74" s="150" t="str">
        <f t="shared" si="55"/>
        <v/>
      </c>
      <c r="J74" s="157" t="str">
        <f t="shared" si="56"/>
        <v/>
      </c>
      <c r="K74" s="176" t="str">
        <f t="shared" si="57"/>
        <v/>
      </c>
      <c r="L74" s="176" t="str">
        <f t="shared" si="58"/>
        <v/>
      </c>
      <c r="M74" s="150" t="str">
        <f t="shared" si="59"/>
        <v/>
      </c>
      <c r="N74" s="144" t="str">
        <f t="shared" si="60"/>
        <v/>
      </c>
      <c r="O74" s="144" t="str">
        <f t="shared" si="61"/>
        <v/>
      </c>
      <c r="P74" s="154" t="str">
        <f t="shared" si="62"/>
        <v/>
      </c>
      <c r="Q74" s="153" t="str">
        <f t="shared" si="63"/>
        <v/>
      </c>
      <c r="R74" s="144" t="str">
        <f t="shared" si="64"/>
        <v/>
      </c>
      <c r="S74" s="144" t="str">
        <f t="shared" si="65"/>
        <v/>
      </c>
      <c r="T74" s="154" t="str">
        <f t="shared" si="66"/>
        <v/>
      </c>
      <c r="U74" s="154" t="str">
        <f t="shared" si="67"/>
        <v/>
      </c>
      <c r="V74" s="145" t="str">
        <f t="shared" si="68"/>
        <v/>
      </c>
      <c r="W74" s="145" t="str">
        <f t="shared" si="69"/>
        <v/>
      </c>
      <c r="X74" s="154" t="str">
        <f t="shared" si="70"/>
        <v/>
      </c>
      <c r="Y74" s="154" t="str">
        <f t="shared" si="71"/>
        <v/>
      </c>
      <c r="Z74" s="146" t="str">
        <f t="shared" si="72"/>
        <v/>
      </c>
      <c r="AA74" s="146" t="str">
        <f t="shared" si="73"/>
        <v/>
      </c>
      <c r="AB74" s="146" t="str">
        <f t="shared" si="74"/>
        <v/>
      </c>
      <c r="AC74" s="166" t="str">
        <f t="shared" si="75"/>
        <v/>
      </c>
      <c r="AD74" s="146" t="str">
        <f t="shared" si="76"/>
        <v/>
      </c>
      <c r="AE74" s="146" t="str">
        <f t="shared" si="77"/>
        <v/>
      </c>
      <c r="AF74" s="146" t="str">
        <f t="shared" si="78"/>
        <v/>
      </c>
      <c r="AG74" s="177" t="str">
        <f t="shared" si="21"/>
        <v/>
      </c>
      <c r="AH74" s="177"/>
      <c r="AI74" s="177"/>
      <c r="AJ74" s="177"/>
      <c r="AK74" s="36"/>
    </row>
    <row r="75" spans="1:37" ht="16.8" x14ac:dyDescent="0.25">
      <c r="A75" s="36"/>
      <c r="B75" s="176">
        <v>19</v>
      </c>
      <c r="C75" s="176"/>
      <c r="D75" s="176" t="str">
        <f t="shared" si="22"/>
        <v/>
      </c>
      <c r="E75" s="176" t="str">
        <f t="shared" si="51"/>
        <v/>
      </c>
      <c r="F75" s="176" t="str">
        <f t="shared" si="52"/>
        <v/>
      </c>
      <c r="G75" s="150" t="str">
        <f t="shared" si="53"/>
        <v/>
      </c>
      <c r="H75" s="150" t="str">
        <f t="shared" si="54"/>
        <v/>
      </c>
      <c r="I75" s="150" t="str">
        <f t="shared" si="55"/>
        <v/>
      </c>
      <c r="J75" s="157" t="str">
        <f t="shared" si="56"/>
        <v/>
      </c>
      <c r="K75" s="176" t="str">
        <f t="shared" si="57"/>
        <v/>
      </c>
      <c r="L75" s="176" t="str">
        <f t="shared" si="58"/>
        <v/>
      </c>
      <c r="M75" s="150" t="str">
        <f t="shared" si="59"/>
        <v/>
      </c>
      <c r="N75" s="144" t="str">
        <f t="shared" si="60"/>
        <v/>
      </c>
      <c r="O75" s="144" t="str">
        <f t="shared" si="61"/>
        <v/>
      </c>
      <c r="P75" s="154" t="str">
        <f t="shared" si="62"/>
        <v/>
      </c>
      <c r="Q75" s="153" t="str">
        <f t="shared" si="63"/>
        <v/>
      </c>
      <c r="R75" s="144" t="str">
        <f t="shared" si="64"/>
        <v/>
      </c>
      <c r="S75" s="144" t="str">
        <f t="shared" si="65"/>
        <v/>
      </c>
      <c r="T75" s="154" t="str">
        <f t="shared" si="66"/>
        <v/>
      </c>
      <c r="U75" s="154" t="str">
        <f t="shared" si="67"/>
        <v/>
      </c>
      <c r="V75" s="145" t="str">
        <f t="shared" si="68"/>
        <v/>
      </c>
      <c r="W75" s="145" t="str">
        <f t="shared" si="69"/>
        <v/>
      </c>
      <c r="X75" s="154" t="str">
        <f t="shared" si="70"/>
        <v/>
      </c>
      <c r="Y75" s="154" t="str">
        <f t="shared" si="71"/>
        <v/>
      </c>
      <c r="Z75" s="146" t="str">
        <f t="shared" si="72"/>
        <v/>
      </c>
      <c r="AA75" s="146" t="str">
        <f t="shared" si="73"/>
        <v/>
      </c>
      <c r="AB75" s="146" t="str">
        <f t="shared" si="74"/>
        <v/>
      </c>
      <c r="AC75" s="166" t="str">
        <f t="shared" si="75"/>
        <v/>
      </c>
      <c r="AD75" s="146" t="str">
        <f t="shared" si="76"/>
        <v/>
      </c>
      <c r="AE75" s="146" t="str">
        <f t="shared" si="77"/>
        <v/>
      </c>
      <c r="AF75" s="146" t="str">
        <f t="shared" si="78"/>
        <v/>
      </c>
      <c r="AG75" s="177" t="str">
        <f t="shared" si="21"/>
        <v/>
      </c>
      <c r="AH75" s="177"/>
      <c r="AI75" s="177"/>
      <c r="AJ75" s="177"/>
      <c r="AK75" s="36"/>
    </row>
    <row r="76" spans="1:37" ht="16.8" x14ac:dyDescent="0.25">
      <c r="A76" s="36"/>
      <c r="B76" s="176">
        <v>20</v>
      </c>
      <c r="C76" s="176"/>
      <c r="D76" s="176" t="str">
        <f t="shared" si="22"/>
        <v/>
      </c>
      <c r="E76" s="176" t="str">
        <f t="shared" si="51"/>
        <v/>
      </c>
      <c r="F76" s="176" t="str">
        <f t="shared" si="52"/>
        <v/>
      </c>
      <c r="G76" s="150" t="str">
        <f t="shared" si="53"/>
        <v/>
      </c>
      <c r="H76" s="150" t="str">
        <f t="shared" si="54"/>
        <v/>
      </c>
      <c r="I76" s="150" t="str">
        <f t="shared" si="55"/>
        <v/>
      </c>
      <c r="J76" s="157" t="str">
        <f t="shared" si="56"/>
        <v/>
      </c>
      <c r="K76" s="176" t="str">
        <f t="shared" si="57"/>
        <v/>
      </c>
      <c r="L76" s="176" t="str">
        <f t="shared" si="58"/>
        <v/>
      </c>
      <c r="M76" s="150" t="str">
        <f t="shared" si="59"/>
        <v/>
      </c>
      <c r="N76" s="144" t="str">
        <f t="shared" si="60"/>
        <v/>
      </c>
      <c r="O76" s="144" t="str">
        <f t="shared" si="61"/>
        <v/>
      </c>
      <c r="P76" s="154" t="str">
        <f t="shared" si="62"/>
        <v/>
      </c>
      <c r="Q76" s="153" t="str">
        <f t="shared" si="63"/>
        <v/>
      </c>
      <c r="R76" s="144" t="str">
        <f t="shared" si="64"/>
        <v/>
      </c>
      <c r="S76" s="144" t="str">
        <f t="shared" si="65"/>
        <v/>
      </c>
      <c r="T76" s="154" t="str">
        <f t="shared" si="66"/>
        <v/>
      </c>
      <c r="U76" s="154" t="str">
        <f t="shared" si="67"/>
        <v/>
      </c>
      <c r="V76" s="145" t="str">
        <f t="shared" si="68"/>
        <v/>
      </c>
      <c r="W76" s="145" t="str">
        <f t="shared" si="69"/>
        <v/>
      </c>
      <c r="X76" s="154" t="str">
        <f t="shared" si="70"/>
        <v/>
      </c>
      <c r="Y76" s="154" t="str">
        <f t="shared" si="71"/>
        <v/>
      </c>
      <c r="Z76" s="146" t="str">
        <f t="shared" si="72"/>
        <v/>
      </c>
      <c r="AA76" s="146" t="str">
        <f t="shared" si="73"/>
        <v/>
      </c>
      <c r="AB76" s="146" t="str">
        <f t="shared" si="74"/>
        <v/>
      </c>
      <c r="AC76" s="166" t="str">
        <f t="shared" si="75"/>
        <v/>
      </c>
      <c r="AD76" s="146" t="str">
        <f t="shared" si="76"/>
        <v/>
      </c>
      <c r="AE76" s="146" t="str">
        <f t="shared" si="77"/>
        <v/>
      </c>
      <c r="AF76" s="146" t="str">
        <f t="shared" si="78"/>
        <v/>
      </c>
      <c r="AG76" s="177" t="str">
        <f t="shared" si="21"/>
        <v/>
      </c>
      <c r="AH76" s="177"/>
      <c r="AI76" s="177"/>
      <c r="AJ76" s="177"/>
      <c r="AK76" s="36"/>
    </row>
    <row r="77" spans="1:37" ht="16.8" x14ac:dyDescent="0.25">
      <c r="A77" s="36"/>
      <c r="B77" s="176">
        <v>21</v>
      </c>
      <c r="C77" s="176"/>
      <c r="D77" s="176" t="str">
        <f t="shared" si="22"/>
        <v/>
      </c>
      <c r="E77" s="176" t="str">
        <f t="shared" si="51"/>
        <v/>
      </c>
      <c r="F77" s="176" t="str">
        <f t="shared" si="52"/>
        <v/>
      </c>
      <c r="G77" s="150" t="str">
        <f t="shared" si="53"/>
        <v/>
      </c>
      <c r="H77" s="150" t="str">
        <f t="shared" si="54"/>
        <v/>
      </c>
      <c r="I77" s="150" t="str">
        <f t="shared" si="55"/>
        <v/>
      </c>
      <c r="J77" s="157" t="str">
        <f t="shared" si="56"/>
        <v/>
      </c>
      <c r="K77" s="176" t="str">
        <f t="shared" si="57"/>
        <v/>
      </c>
      <c r="L77" s="176" t="str">
        <f t="shared" si="58"/>
        <v/>
      </c>
      <c r="M77" s="150" t="str">
        <f t="shared" si="59"/>
        <v/>
      </c>
      <c r="N77" s="144" t="str">
        <f t="shared" si="60"/>
        <v/>
      </c>
      <c r="O77" s="144" t="str">
        <f t="shared" si="61"/>
        <v/>
      </c>
      <c r="P77" s="154" t="str">
        <f t="shared" si="62"/>
        <v/>
      </c>
      <c r="Q77" s="153" t="str">
        <f t="shared" si="63"/>
        <v/>
      </c>
      <c r="R77" s="144" t="str">
        <f t="shared" si="64"/>
        <v/>
      </c>
      <c r="S77" s="144" t="str">
        <f t="shared" si="65"/>
        <v/>
      </c>
      <c r="T77" s="154" t="str">
        <f t="shared" si="66"/>
        <v/>
      </c>
      <c r="U77" s="154" t="str">
        <f t="shared" si="67"/>
        <v/>
      </c>
      <c r="V77" s="145" t="str">
        <f t="shared" si="68"/>
        <v/>
      </c>
      <c r="W77" s="145" t="str">
        <f t="shared" si="69"/>
        <v/>
      </c>
      <c r="X77" s="154" t="str">
        <f t="shared" si="70"/>
        <v/>
      </c>
      <c r="Y77" s="154" t="str">
        <f t="shared" si="71"/>
        <v/>
      </c>
      <c r="Z77" s="146" t="str">
        <f t="shared" si="72"/>
        <v/>
      </c>
      <c r="AA77" s="146" t="str">
        <f t="shared" si="73"/>
        <v/>
      </c>
      <c r="AB77" s="146" t="str">
        <f t="shared" si="74"/>
        <v/>
      </c>
      <c r="AC77" s="166" t="str">
        <f t="shared" si="75"/>
        <v/>
      </c>
      <c r="AD77" s="146" t="str">
        <f t="shared" si="76"/>
        <v/>
      </c>
      <c r="AE77" s="146" t="str">
        <f t="shared" si="77"/>
        <v/>
      </c>
      <c r="AF77" s="146" t="str">
        <f t="shared" si="78"/>
        <v/>
      </c>
      <c r="AG77" s="177" t="str">
        <f t="shared" si="21"/>
        <v/>
      </c>
      <c r="AH77" s="177"/>
      <c r="AI77" s="177"/>
      <c r="AJ77" s="177"/>
      <c r="AK77" s="36"/>
    </row>
    <row r="78" spans="1:37" ht="16.8" x14ac:dyDescent="0.25">
      <c r="A78" s="36"/>
      <c r="B78" s="176">
        <v>22</v>
      </c>
      <c r="C78" s="176"/>
      <c r="D78" s="176" t="str">
        <f t="shared" si="22"/>
        <v/>
      </c>
      <c r="E78" s="176" t="str">
        <f t="shared" si="51"/>
        <v/>
      </c>
      <c r="F78" s="176" t="str">
        <f t="shared" si="52"/>
        <v/>
      </c>
      <c r="G78" s="150" t="str">
        <f t="shared" si="53"/>
        <v/>
      </c>
      <c r="H78" s="150" t="str">
        <f t="shared" si="54"/>
        <v/>
      </c>
      <c r="I78" s="150" t="str">
        <f t="shared" si="55"/>
        <v/>
      </c>
      <c r="J78" s="157" t="str">
        <f t="shared" si="56"/>
        <v/>
      </c>
      <c r="K78" s="176" t="str">
        <f t="shared" si="57"/>
        <v/>
      </c>
      <c r="L78" s="176" t="str">
        <f t="shared" si="58"/>
        <v/>
      </c>
      <c r="M78" s="150" t="str">
        <f t="shared" si="59"/>
        <v/>
      </c>
      <c r="N78" s="144" t="str">
        <f t="shared" si="60"/>
        <v/>
      </c>
      <c r="O78" s="144" t="str">
        <f t="shared" si="61"/>
        <v/>
      </c>
      <c r="P78" s="154" t="str">
        <f t="shared" si="62"/>
        <v/>
      </c>
      <c r="Q78" s="153" t="str">
        <f t="shared" si="63"/>
        <v/>
      </c>
      <c r="R78" s="144" t="str">
        <f t="shared" si="64"/>
        <v/>
      </c>
      <c r="S78" s="144" t="str">
        <f t="shared" si="65"/>
        <v/>
      </c>
      <c r="T78" s="154" t="str">
        <f t="shared" si="66"/>
        <v/>
      </c>
      <c r="U78" s="154" t="str">
        <f t="shared" si="67"/>
        <v/>
      </c>
      <c r="V78" s="145" t="str">
        <f t="shared" si="68"/>
        <v/>
      </c>
      <c r="W78" s="145" t="str">
        <f t="shared" si="69"/>
        <v/>
      </c>
      <c r="X78" s="154" t="str">
        <f t="shared" si="70"/>
        <v/>
      </c>
      <c r="Y78" s="154" t="str">
        <f t="shared" si="71"/>
        <v/>
      </c>
      <c r="Z78" s="146" t="str">
        <f t="shared" si="72"/>
        <v/>
      </c>
      <c r="AA78" s="146" t="str">
        <f t="shared" si="73"/>
        <v/>
      </c>
      <c r="AB78" s="146" t="str">
        <f t="shared" si="74"/>
        <v/>
      </c>
      <c r="AC78" s="166" t="str">
        <f t="shared" si="75"/>
        <v/>
      </c>
      <c r="AD78" s="146" t="str">
        <f t="shared" si="76"/>
        <v/>
      </c>
      <c r="AE78" s="146" t="str">
        <f t="shared" si="77"/>
        <v/>
      </c>
      <c r="AF78" s="146" t="str">
        <f t="shared" si="78"/>
        <v/>
      </c>
      <c r="AG78" s="177" t="str">
        <f t="shared" si="21"/>
        <v/>
      </c>
      <c r="AH78" s="177"/>
      <c r="AI78" s="177"/>
      <c r="AJ78" s="177"/>
      <c r="AK78" s="36"/>
    </row>
    <row r="79" spans="1:37" ht="16.8" x14ac:dyDescent="0.25">
      <c r="A79" s="36"/>
      <c r="B79" s="176">
        <v>23</v>
      </c>
      <c r="C79" s="176"/>
      <c r="D79" s="176" t="str">
        <f t="shared" si="22"/>
        <v/>
      </c>
      <c r="E79" s="176" t="str">
        <f t="shared" si="51"/>
        <v/>
      </c>
      <c r="F79" s="176" t="str">
        <f t="shared" si="52"/>
        <v/>
      </c>
      <c r="G79" s="150" t="str">
        <f t="shared" si="53"/>
        <v/>
      </c>
      <c r="H79" s="150" t="str">
        <f t="shared" si="54"/>
        <v/>
      </c>
      <c r="I79" s="150" t="str">
        <f t="shared" si="55"/>
        <v/>
      </c>
      <c r="J79" s="157" t="str">
        <f t="shared" si="56"/>
        <v/>
      </c>
      <c r="K79" s="176" t="str">
        <f t="shared" si="57"/>
        <v/>
      </c>
      <c r="L79" s="176" t="str">
        <f t="shared" si="58"/>
        <v/>
      </c>
      <c r="M79" s="150" t="str">
        <f t="shared" si="59"/>
        <v/>
      </c>
      <c r="N79" s="144" t="str">
        <f t="shared" si="60"/>
        <v/>
      </c>
      <c r="O79" s="144" t="str">
        <f t="shared" si="61"/>
        <v/>
      </c>
      <c r="P79" s="154" t="str">
        <f t="shared" si="62"/>
        <v/>
      </c>
      <c r="Q79" s="153" t="str">
        <f t="shared" si="63"/>
        <v/>
      </c>
      <c r="R79" s="144" t="str">
        <f t="shared" si="64"/>
        <v/>
      </c>
      <c r="S79" s="144" t="str">
        <f t="shared" si="65"/>
        <v/>
      </c>
      <c r="T79" s="154" t="str">
        <f t="shared" si="66"/>
        <v/>
      </c>
      <c r="U79" s="154" t="str">
        <f t="shared" si="67"/>
        <v/>
      </c>
      <c r="V79" s="145" t="str">
        <f t="shared" si="68"/>
        <v/>
      </c>
      <c r="W79" s="145" t="str">
        <f t="shared" si="69"/>
        <v/>
      </c>
      <c r="X79" s="154" t="str">
        <f t="shared" si="70"/>
        <v/>
      </c>
      <c r="Y79" s="154" t="str">
        <f t="shared" si="71"/>
        <v/>
      </c>
      <c r="Z79" s="146" t="str">
        <f t="shared" si="72"/>
        <v/>
      </c>
      <c r="AA79" s="146" t="str">
        <f t="shared" si="73"/>
        <v/>
      </c>
      <c r="AB79" s="146" t="str">
        <f t="shared" si="74"/>
        <v/>
      </c>
      <c r="AC79" s="166" t="str">
        <f t="shared" si="75"/>
        <v/>
      </c>
      <c r="AD79" s="146" t="str">
        <f t="shared" si="76"/>
        <v/>
      </c>
      <c r="AE79" s="146" t="str">
        <f t="shared" si="77"/>
        <v/>
      </c>
      <c r="AF79" s="146" t="str">
        <f t="shared" si="78"/>
        <v/>
      </c>
      <c r="AG79" s="177" t="str">
        <f t="shared" si="21"/>
        <v/>
      </c>
      <c r="AH79" s="177"/>
      <c r="AI79" s="177"/>
      <c r="AJ79" s="177"/>
      <c r="AK79" s="36"/>
    </row>
    <row r="80" spans="1:37" ht="16.8" x14ac:dyDescent="0.25">
      <c r="A80" s="36"/>
      <c r="B80" s="176">
        <v>24</v>
      </c>
      <c r="C80" s="176"/>
      <c r="D80" s="176" t="str">
        <f t="shared" si="22"/>
        <v/>
      </c>
      <c r="E80" s="176" t="str">
        <f t="shared" si="51"/>
        <v/>
      </c>
      <c r="F80" s="176" t="str">
        <f t="shared" si="52"/>
        <v/>
      </c>
      <c r="G80" s="150" t="str">
        <f t="shared" si="53"/>
        <v/>
      </c>
      <c r="H80" s="150" t="str">
        <f t="shared" si="54"/>
        <v/>
      </c>
      <c r="I80" s="150" t="str">
        <f t="shared" si="55"/>
        <v/>
      </c>
      <c r="J80" s="157" t="str">
        <f t="shared" si="56"/>
        <v/>
      </c>
      <c r="K80" s="176" t="str">
        <f t="shared" si="57"/>
        <v/>
      </c>
      <c r="L80" s="176" t="str">
        <f t="shared" si="58"/>
        <v/>
      </c>
      <c r="M80" s="150" t="str">
        <f t="shared" si="59"/>
        <v/>
      </c>
      <c r="N80" s="144" t="str">
        <f t="shared" si="60"/>
        <v/>
      </c>
      <c r="O80" s="144" t="str">
        <f t="shared" si="61"/>
        <v/>
      </c>
      <c r="P80" s="154" t="str">
        <f t="shared" si="62"/>
        <v/>
      </c>
      <c r="Q80" s="153" t="str">
        <f t="shared" si="63"/>
        <v/>
      </c>
      <c r="R80" s="144" t="str">
        <f t="shared" si="64"/>
        <v/>
      </c>
      <c r="S80" s="144" t="str">
        <f t="shared" si="65"/>
        <v/>
      </c>
      <c r="T80" s="154" t="str">
        <f t="shared" si="66"/>
        <v/>
      </c>
      <c r="U80" s="154" t="str">
        <f t="shared" si="67"/>
        <v/>
      </c>
      <c r="V80" s="145" t="str">
        <f t="shared" si="68"/>
        <v/>
      </c>
      <c r="W80" s="145" t="str">
        <f t="shared" si="69"/>
        <v/>
      </c>
      <c r="X80" s="154" t="str">
        <f t="shared" si="70"/>
        <v/>
      </c>
      <c r="Y80" s="154" t="str">
        <f t="shared" si="71"/>
        <v/>
      </c>
      <c r="Z80" s="146" t="str">
        <f t="shared" si="72"/>
        <v/>
      </c>
      <c r="AA80" s="146" t="str">
        <f t="shared" si="73"/>
        <v/>
      </c>
      <c r="AB80" s="146" t="str">
        <f t="shared" si="74"/>
        <v/>
      </c>
      <c r="AC80" s="166" t="str">
        <f t="shared" si="75"/>
        <v/>
      </c>
      <c r="AD80" s="146" t="str">
        <f t="shared" si="76"/>
        <v/>
      </c>
      <c r="AE80" s="146" t="str">
        <f t="shared" si="77"/>
        <v/>
      </c>
      <c r="AF80" s="146" t="str">
        <f t="shared" si="78"/>
        <v/>
      </c>
      <c r="AG80" s="177" t="str">
        <f t="shared" si="21"/>
        <v/>
      </c>
      <c r="AH80" s="177"/>
      <c r="AI80" s="177"/>
      <c r="AJ80" s="177"/>
      <c r="AK80" s="36"/>
    </row>
    <row r="81" spans="1:37" ht="16.8" x14ac:dyDescent="0.25">
      <c r="A81" s="36"/>
      <c r="B81" s="176">
        <v>25</v>
      </c>
      <c r="C81" s="176"/>
      <c r="D81" s="176" t="str">
        <f t="shared" si="22"/>
        <v/>
      </c>
      <c r="E81" s="176" t="str">
        <f t="shared" si="51"/>
        <v/>
      </c>
      <c r="F81" s="176" t="str">
        <f t="shared" si="52"/>
        <v/>
      </c>
      <c r="G81" s="150" t="str">
        <f t="shared" si="53"/>
        <v/>
      </c>
      <c r="H81" s="150" t="str">
        <f t="shared" si="54"/>
        <v/>
      </c>
      <c r="I81" s="150" t="str">
        <f t="shared" si="55"/>
        <v/>
      </c>
      <c r="J81" s="157" t="str">
        <f t="shared" si="56"/>
        <v/>
      </c>
      <c r="K81" s="176" t="str">
        <f t="shared" si="57"/>
        <v/>
      </c>
      <c r="L81" s="176" t="str">
        <f t="shared" si="58"/>
        <v/>
      </c>
      <c r="M81" s="150" t="str">
        <f t="shared" si="59"/>
        <v/>
      </c>
      <c r="N81" s="144" t="str">
        <f t="shared" si="60"/>
        <v/>
      </c>
      <c r="O81" s="144" t="str">
        <f t="shared" si="61"/>
        <v/>
      </c>
      <c r="P81" s="154" t="str">
        <f t="shared" si="62"/>
        <v/>
      </c>
      <c r="Q81" s="153" t="str">
        <f t="shared" si="63"/>
        <v/>
      </c>
      <c r="R81" s="144" t="str">
        <f t="shared" si="64"/>
        <v/>
      </c>
      <c r="S81" s="144" t="str">
        <f t="shared" si="65"/>
        <v/>
      </c>
      <c r="T81" s="154" t="str">
        <f t="shared" si="66"/>
        <v/>
      </c>
      <c r="U81" s="154" t="str">
        <f t="shared" si="67"/>
        <v/>
      </c>
      <c r="V81" s="145" t="str">
        <f t="shared" si="68"/>
        <v/>
      </c>
      <c r="W81" s="145" t="str">
        <f t="shared" si="69"/>
        <v/>
      </c>
      <c r="X81" s="154" t="str">
        <f t="shared" si="70"/>
        <v/>
      </c>
      <c r="Y81" s="154" t="str">
        <f t="shared" si="71"/>
        <v/>
      </c>
      <c r="Z81" s="146" t="str">
        <f t="shared" si="72"/>
        <v/>
      </c>
      <c r="AA81" s="146" t="str">
        <f t="shared" si="73"/>
        <v/>
      </c>
      <c r="AB81" s="146" t="str">
        <f t="shared" si="74"/>
        <v/>
      </c>
      <c r="AC81" s="166" t="str">
        <f t="shared" si="75"/>
        <v/>
      </c>
      <c r="AD81" s="146" t="str">
        <f t="shared" si="76"/>
        <v/>
      </c>
      <c r="AE81" s="146" t="str">
        <f t="shared" si="77"/>
        <v/>
      </c>
      <c r="AF81" s="146" t="str">
        <f t="shared" si="78"/>
        <v/>
      </c>
      <c r="AG81" s="177" t="str">
        <f t="shared" si="21"/>
        <v/>
      </c>
      <c r="AH81" s="177"/>
      <c r="AI81" s="177"/>
      <c r="AJ81" s="177"/>
      <c r="AK81" s="36"/>
    </row>
    <row r="82" spans="1:37" ht="16.8" x14ac:dyDescent="0.25">
      <c r="A82" s="36"/>
      <c r="B82" s="176">
        <v>26</v>
      </c>
      <c r="C82" s="176"/>
      <c r="D82" s="176" t="str">
        <f t="shared" si="22"/>
        <v/>
      </c>
      <c r="E82" s="176" t="str">
        <f t="shared" si="51"/>
        <v/>
      </c>
      <c r="F82" s="176" t="str">
        <f t="shared" si="52"/>
        <v/>
      </c>
      <c r="G82" s="150" t="str">
        <f t="shared" si="53"/>
        <v/>
      </c>
      <c r="H82" s="150" t="str">
        <f t="shared" si="54"/>
        <v/>
      </c>
      <c r="I82" s="150" t="str">
        <f t="shared" si="55"/>
        <v/>
      </c>
      <c r="J82" s="157" t="str">
        <f t="shared" si="56"/>
        <v/>
      </c>
      <c r="K82" s="176" t="str">
        <f t="shared" si="57"/>
        <v/>
      </c>
      <c r="L82" s="176" t="str">
        <f t="shared" si="58"/>
        <v/>
      </c>
      <c r="M82" s="150" t="str">
        <f t="shared" si="59"/>
        <v/>
      </c>
      <c r="N82" s="144" t="str">
        <f t="shared" si="60"/>
        <v/>
      </c>
      <c r="O82" s="144" t="str">
        <f t="shared" si="61"/>
        <v/>
      </c>
      <c r="P82" s="154" t="str">
        <f t="shared" si="62"/>
        <v/>
      </c>
      <c r="Q82" s="153" t="str">
        <f t="shared" si="63"/>
        <v/>
      </c>
      <c r="R82" s="144" t="str">
        <f t="shared" si="64"/>
        <v/>
      </c>
      <c r="S82" s="144" t="str">
        <f t="shared" si="65"/>
        <v/>
      </c>
      <c r="T82" s="154" t="str">
        <f t="shared" si="66"/>
        <v/>
      </c>
      <c r="U82" s="154" t="str">
        <f t="shared" si="67"/>
        <v/>
      </c>
      <c r="V82" s="145" t="str">
        <f t="shared" si="68"/>
        <v/>
      </c>
      <c r="W82" s="145" t="str">
        <f t="shared" si="69"/>
        <v/>
      </c>
      <c r="X82" s="154" t="str">
        <f t="shared" si="70"/>
        <v/>
      </c>
      <c r="Y82" s="154" t="str">
        <f t="shared" si="71"/>
        <v/>
      </c>
      <c r="Z82" s="146" t="str">
        <f t="shared" si="72"/>
        <v/>
      </c>
      <c r="AA82" s="146" t="str">
        <f t="shared" si="73"/>
        <v/>
      </c>
      <c r="AB82" s="146" t="str">
        <f t="shared" si="74"/>
        <v/>
      </c>
      <c r="AC82" s="166" t="str">
        <f t="shared" si="75"/>
        <v/>
      </c>
      <c r="AD82" s="146" t="str">
        <f t="shared" si="76"/>
        <v/>
      </c>
      <c r="AE82" s="146" t="str">
        <f t="shared" si="77"/>
        <v/>
      </c>
      <c r="AF82" s="146" t="str">
        <f t="shared" si="78"/>
        <v/>
      </c>
      <c r="AG82" s="177" t="str">
        <f t="shared" si="21"/>
        <v/>
      </c>
      <c r="AH82" s="177"/>
      <c r="AI82" s="177"/>
      <c r="AJ82" s="177"/>
      <c r="AK82" s="36"/>
    </row>
    <row r="83" spans="1:37" ht="16.8" x14ac:dyDescent="0.25">
      <c r="A83" s="36"/>
      <c r="B83" s="176">
        <v>27</v>
      </c>
      <c r="C83" s="176"/>
      <c r="D83" s="176" t="str">
        <f t="shared" si="22"/>
        <v/>
      </c>
      <c r="E83" s="176" t="str">
        <f t="shared" si="51"/>
        <v/>
      </c>
      <c r="F83" s="176" t="str">
        <f t="shared" si="52"/>
        <v/>
      </c>
      <c r="G83" s="150" t="str">
        <f t="shared" si="53"/>
        <v/>
      </c>
      <c r="H83" s="150" t="str">
        <f t="shared" si="54"/>
        <v/>
      </c>
      <c r="I83" s="150" t="str">
        <f t="shared" si="55"/>
        <v/>
      </c>
      <c r="J83" s="157" t="str">
        <f t="shared" si="56"/>
        <v/>
      </c>
      <c r="K83" s="176" t="str">
        <f t="shared" si="57"/>
        <v/>
      </c>
      <c r="L83" s="176" t="str">
        <f t="shared" si="58"/>
        <v/>
      </c>
      <c r="M83" s="150" t="str">
        <f t="shared" si="59"/>
        <v/>
      </c>
      <c r="N83" s="144" t="str">
        <f t="shared" si="60"/>
        <v/>
      </c>
      <c r="O83" s="144" t="str">
        <f t="shared" si="61"/>
        <v/>
      </c>
      <c r="P83" s="154" t="str">
        <f t="shared" si="62"/>
        <v/>
      </c>
      <c r="Q83" s="153" t="str">
        <f t="shared" si="63"/>
        <v/>
      </c>
      <c r="R83" s="144" t="str">
        <f t="shared" si="64"/>
        <v/>
      </c>
      <c r="S83" s="144" t="str">
        <f t="shared" si="65"/>
        <v/>
      </c>
      <c r="T83" s="154" t="str">
        <f t="shared" si="66"/>
        <v/>
      </c>
      <c r="U83" s="154" t="str">
        <f t="shared" si="67"/>
        <v/>
      </c>
      <c r="V83" s="145" t="str">
        <f t="shared" si="68"/>
        <v/>
      </c>
      <c r="W83" s="145" t="str">
        <f t="shared" si="69"/>
        <v/>
      </c>
      <c r="X83" s="154" t="str">
        <f t="shared" si="70"/>
        <v/>
      </c>
      <c r="Y83" s="154" t="str">
        <f t="shared" si="71"/>
        <v/>
      </c>
      <c r="Z83" s="146" t="str">
        <f t="shared" si="72"/>
        <v/>
      </c>
      <c r="AA83" s="146" t="str">
        <f t="shared" si="73"/>
        <v/>
      </c>
      <c r="AB83" s="146" t="str">
        <f t="shared" si="74"/>
        <v/>
      </c>
      <c r="AC83" s="166" t="str">
        <f t="shared" si="75"/>
        <v/>
      </c>
      <c r="AD83" s="146" t="str">
        <f t="shared" si="76"/>
        <v/>
      </c>
      <c r="AE83" s="146" t="str">
        <f t="shared" si="77"/>
        <v/>
      </c>
      <c r="AF83" s="146" t="str">
        <f t="shared" si="78"/>
        <v/>
      </c>
      <c r="AG83" s="177" t="str">
        <f t="shared" si="21"/>
        <v/>
      </c>
      <c r="AH83" s="177"/>
      <c r="AI83" s="177"/>
      <c r="AJ83" s="177"/>
      <c r="AK83" s="36"/>
    </row>
    <row r="84" spans="1:37" ht="16.8" x14ac:dyDescent="0.25">
      <c r="A84" s="36"/>
      <c r="B84" s="176">
        <v>28</v>
      </c>
      <c r="C84" s="176"/>
      <c r="D84" s="176" t="str">
        <f t="shared" si="22"/>
        <v/>
      </c>
      <c r="E84" s="176" t="str">
        <f t="shared" si="51"/>
        <v/>
      </c>
      <c r="F84" s="176" t="str">
        <f t="shared" si="52"/>
        <v/>
      </c>
      <c r="G84" s="150" t="str">
        <f t="shared" si="53"/>
        <v/>
      </c>
      <c r="H84" s="150" t="str">
        <f t="shared" si="54"/>
        <v/>
      </c>
      <c r="I84" s="150" t="str">
        <f t="shared" si="55"/>
        <v/>
      </c>
      <c r="J84" s="157" t="str">
        <f t="shared" si="56"/>
        <v/>
      </c>
      <c r="K84" s="176" t="str">
        <f t="shared" si="57"/>
        <v/>
      </c>
      <c r="L84" s="176" t="str">
        <f t="shared" si="58"/>
        <v/>
      </c>
      <c r="M84" s="150" t="str">
        <f t="shared" si="59"/>
        <v/>
      </c>
      <c r="N84" s="144" t="str">
        <f t="shared" si="60"/>
        <v/>
      </c>
      <c r="O84" s="144" t="str">
        <f t="shared" si="61"/>
        <v/>
      </c>
      <c r="P84" s="154" t="str">
        <f t="shared" si="62"/>
        <v/>
      </c>
      <c r="Q84" s="153" t="str">
        <f t="shared" si="63"/>
        <v/>
      </c>
      <c r="R84" s="144" t="str">
        <f t="shared" si="64"/>
        <v/>
      </c>
      <c r="S84" s="144" t="str">
        <f t="shared" si="65"/>
        <v/>
      </c>
      <c r="T84" s="154" t="str">
        <f t="shared" si="66"/>
        <v/>
      </c>
      <c r="U84" s="154" t="str">
        <f t="shared" si="67"/>
        <v/>
      </c>
      <c r="V84" s="145" t="str">
        <f t="shared" si="68"/>
        <v/>
      </c>
      <c r="W84" s="145" t="str">
        <f t="shared" si="69"/>
        <v/>
      </c>
      <c r="X84" s="154" t="str">
        <f t="shared" si="70"/>
        <v/>
      </c>
      <c r="Y84" s="154" t="str">
        <f t="shared" si="71"/>
        <v/>
      </c>
      <c r="Z84" s="146" t="str">
        <f t="shared" si="72"/>
        <v/>
      </c>
      <c r="AA84" s="146" t="str">
        <f t="shared" si="73"/>
        <v/>
      </c>
      <c r="AB84" s="146" t="str">
        <f t="shared" si="74"/>
        <v/>
      </c>
      <c r="AC84" s="166" t="str">
        <f t="shared" si="75"/>
        <v/>
      </c>
      <c r="AD84" s="146" t="str">
        <f t="shared" si="76"/>
        <v/>
      </c>
      <c r="AE84" s="146" t="str">
        <f t="shared" si="77"/>
        <v/>
      </c>
      <c r="AF84" s="146" t="str">
        <f t="shared" si="78"/>
        <v/>
      </c>
      <c r="AG84" s="177" t="str">
        <f t="shared" si="21"/>
        <v/>
      </c>
      <c r="AH84" s="177"/>
      <c r="AI84" s="177"/>
      <c r="AJ84" s="177"/>
      <c r="AK84" s="36"/>
    </row>
    <row r="85" spans="1:37" ht="16.8" x14ac:dyDescent="0.25">
      <c r="A85" s="36"/>
      <c r="B85" s="176">
        <v>29</v>
      </c>
      <c r="C85" s="176"/>
      <c r="D85" s="176" t="str">
        <f t="shared" si="22"/>
        <v/>
      </c>
      <c r="E85" s="176" t="str">
        <f t="shared" si="51"/>
        <v/>
      </c>
      <c r="F85" s="176" t="str">
        <f t="shared" si="52"/>
        <v/>
      </c>
      <c r="G85" s="150" t="str">
        <f t="shared" si="53"/>
        <v/>
      </c>
      <c r="H85" s="150" t="str">
        <f t="shared" si="54"/>
        <v/>
      </c>
      <c r="I85" s="150" t="str">
        <f t="shared" si="55"/>
        <v/>
      </c>
      <c r="J85" s="157" t="str">
        <f t="shared" si="56"/>
        <v/>
      </c>
      <c r="K85" s="176" t="str">
        <f t="shared" si="57"/>
        <v/>
      </c>
      <c r="L85" s="176" t="str">
        <f t="shared" si="58"/>
        <v/>
      </c>
      <c r="M85" s="150" t="str">
        <f t="shared" si="59"/>
        <v/>
      </c>
      <c r="N85" s="144" t="str">
        <f t="shared" si="60"/>
        <v/>
      </c>
      <c r="O85" s="144" t="str">
        <f t="shared" si="61"/>
        <v/>
      </c>
      <c r="P85" s="154" t="str">
        <f t="shared" si="62"/>
        <v/>
      </c>
      <c r="Q85" s="153" t="str">
        <f t="shared" si="63"/>
        <v/>
      </c>
      <c r="R85" s="144" t="str">
        <f t="shared" si="64"/>
        <v/>
      </c>
      <c r="S85" s="144" t="str">
        <f t="shared" si="65"/>
        <v/>
      </c>
      <c r="T85" s="154" t="str">
        <f t="shared" si="66"/>
        <v/>
      </c>
      <c r="U85" s="154" t="str">
        <f t="shared" si="67"/>
        <v/>
      </c>
      <c r="V85" s="145" t="str">
        <f t="shared" si="68"/>
        <v/>
      </c>
      <c r="W85" s="145" t="str">
        <f t="shared" si="69"/>
        <v/>
      </c>
      <c r="X85" s="154" t="str">
        <f t="shared" si="70"/>
        <v/>
      </c>
      <c r="Y85" s="154" t="str">
        <f t="shared" si="71"/>
        <v/>
      </c>
      <c r="Z85" s="146" t="str">
        <f t="shared" si="72"/>
        <v/>
      </c>
      <c r="AA85" s="146" t="str">
        <f t="shared" si="73"/>
        <v/>
      </c>
      <c r="AB85" s="146" t="str">
        <f t="shared" si="74"/>
        <v/>
      </c>
      <c r="AC85" s="166" t="str">
        <f t="shared" si="75"/>
        <v/>
      </c>
      <c r="AD85" s="146" t="str">
        <f t="shared" si="76"/>
        <v/>
      </c>
      <c r="AE85" s="146" t="str">
        <f t="shared" si="77"/>
        <v/>
      </c>
      <c r="AF85" s="146" t="str">
        <f t="shared" si="78"/>
        <v/>
      </c>
      <c r="AG85" s="177" t="str">
        <f t="shared" si="21"/>
        <v/>
      </c>
      <c r="AH85" s="177"/>
      <c r="AI85" s="177"/>
      <c r="AJ85" s="177"/>
      <c r="AK85" s="36"/>
    </row>
    <row r="86" spans="1:37" ht="16.8" x14ac:dyDescent="0.25">
      <c r="A86" s="36"/>
      <c r="B86" s="176">
        <v>30</v>
      </c>
      <c r="C86" s="176"/>
      <c r="D86" s="176" t="str">
        <f t="shared" si="22"/>
        <v/>
      </c>
      <c r="E86" s="176" t="str">
        <f t="shared" si="51"/>
        <v/>
      </c>
      <c r="F86" s="176" t="str">
        <f t="shared" si="52"/>
        <v/>
      </c>
      <c r="G86" s="150" t="str">
        <f t="shared" si="53"/>
        <v/>
      </c>
      <c r="H86" s="150" t="str">
        <f t="shared" si="54"/>
        <v/>
      </c>
      <c r="I86" s="150" t="str">
        <f t="shared" si="55"/>
        <v/>
      </c>
      <c r="J86" s="157" t="str">
        <f t="shared" si="56"/>
        <v/>
      </c>
      <c r="K86" s="176" t="str">
        <f t="shared" si="57"/>
        <v/>
      </c>
      <c r="L86" s="176" t="str">
        <f t="shared" si="58"/>
        <v/>
      </c>
      <c r="M86" s="150" t="str">
        <f t="shared" si="59"/>
        <v/>
      </c>
      <c r="N86" s="144" t="str">
        <f t="shared" si="60"/>
        <v/>
      </c>
      <c r="O86" s="144" t="str">
        <f t="shared" si="61"/>
        <v/>
      </c>
      <c r="P86" s="154" t="str">
        <f t="shared" si="62"/>
        <v/>
      </c>
      <c r="Q86" s="153" t="str">
        <f t="shared" si="63"/>
        <v/>
      </c>
      <c r="R86" s="144" t="str">
        <f t="shared" si="64"/>
        <v/>
      </c>
      <c r="S86" s="144" t="str">
        <f t="shared" si="65"/>
        <v/>
      </c>
      <c r="T86" s="154" t="str">
        <f t="shared" si="66"/>
        <v/>
      </c>
      <c r="U86" s="154" t="str">
        <f t="shared" si="67"/>
        <v/>
      </c>
      <c r="V86" s="145" t="str">
        <f t="shared" si="68"/>
        <v/>
      </c>
      <c r="W86" s="145" t="str">
        <f t="shared" si="69"/>
        <v/>
      </c>
      <c r="X86" s="154" t="str">
        <f t="shared" si="70"/>
        <v/>
      </c>
      <c r="Y86" s="154" t="str">
        <f t="shared" si="71"/>
        <v/>
      </c>
      <c r="Z86" s="146" t="str">
        <f t="shared" si="72"/>
        <v/>
      </c>
      <c r="AA86" s="146" t="str">
        <f t="shared" si="73"/>
        <v/>
      </c>
      <c r="AB86" s="146" t="str">
        <f t="shared" si="74"/>
        <v/>
      </c>
      <c r="AC86" s="166" t="str">
        <f t="shared" si="75"/>
        <v/>
      </c>
      <c r="AD86" s="146" t="str">
        <f t="shared" si="76"/>
        <v/>
      </c>
      <c r="AE86" s="146" t="str">
        <f t="shared" si="77"/>
        <v/>
      </c>
      <c r="AF86" s="146" t="str">
        <f t="shared" si="78"/>
        <v/>
      </c>
      <c r="AG86" s="177" t="str">
        <f t="shared" si="21"/>
        <v/>
      </c>
      <c r="AH86" s="177"/>
      <c r="AI86" s="177"/>
      <c r="AJ86" s="177"/>
      <c r="AK86" s="36"/>
    </row>
    <row r="87" spans="1:37" ht="16.8" x14ac:dyDescent="0.25">
      <c r="A87" s="36"/>
      <c r="B87" s="176">
        <v>31</v>
      </c>
      <c r="C87" s="176"/>
      <c r="D87" s="176" t="str">
        <f t="shared" si="22"/>
        <v/>
      </c>
      <c r="E87" s="176" t="str">
        <f t="shared" si="51"/>
        <v/>
      </c>
      <c r="F87" s="176" t="str">
        <f t="shared" si="52"/>
        <v/>
      </c>
      <c r="G87" s="150" t="str">
        <f t="shared" si="53"/>
        <v/>
      </c>
      <c r="H87" s="150" t="str">
        <f t="shared" si="54"/>
        <v/>
      </c>
      <c r="I87" s="150" t="str">
        <f t="shared" si="55"/>
        <v/>
      </c>
      <c r="J87" s="157" t="str">
        <f t="shared" si="56"/>
        <v/>
      </c>
      <c r="K87" s="176" t="str">
        <f t="shared" si="57"/>
        <v/>
      </c>
      <c r="L87" s="176" t="str">
        <f t="shared" si="58"/>
        <v/>
      </c>
      <c r="M87" s="150" t="str">
        <f t="shared" si="59"/>
        <v/>
      </c>
      <c r="N87" s="144" t="str">
        <f t="shared" si="60"/>
        <v/>
      </c>
      <c r="O87" s="144" t="str">
        <f t="shared" si="61"/>
        <v/>
      </c>
      <c r="P87" s="154" t="str">
        <f t="shared" si="62"/>
        <v/>
      </c>
      <c r="Q87" s="153" t="str">
        <f t="shared" si="63"/>
        <v/>
      </c>
      <c r="R87" s="144" t="str">
        <f t="shared" si="64"/>
        <v/>
      </c>
      <c r="S87" s="144" t="str">
        <f t="shared" si="65"/>
        <v/>
      </c>
      <c r="T87" s="154" t="str">
        <f t="shared" si="66"/>
        <v/>
      </c>
      <c r="U87" s="154" t="str">
        <f t="shared" si="67"/>
        <v/>
      </c>
      <c r="V87" s="145" t="str">
        <f t="shared" si="68"/>
        <v/>
      </c>
      <c r="W87" s="145" t="str">
        <f t="shared" si="69"/>
        <v/>
      </c>
      <c r="X87" s="154" t="str">
        <f t="shared" si="70"/>
        <v/>
      </c>
      <c r="Y87" s="154" t="str">
        <f t="shared" si="71"/>
        <v/>
      </c>
      <c r="Z87" s="146" t="str">
        <f t="shared" si="72"/>
        <v/>
      </c>
      <c r="AA87" s="146" t="str">
        <f t="shared" si="73"/>
        <v/>
      </c>
      <c r="AB87" s="146" t="str">
        <f t="shared" si="74"/>
        <v/>
      </c>
      <c r="AC87" s="166" t="str">
        <f t="shared" si="75"/>
        <v/>
      </c>
      <c r="AD87" s="146" t="str">
        <f t="shared" si="76"/>
        <v/>
      </c>
      <c r="AE87" s="146" t="str">
        <f t="shared" si="77"/>
        <v/>
      </c>
      <c r="AF87" s="146" t="str">
        <f t="shared" si="78"/>
        <v/>
      </c>
      <c r="AG87" s="177" t="str">
        <f t="shared" si="21"/>
        <v/>
      </c>
      <c r="AH87" s="177"/>
      <c r="AI87" s="177"/>
      <c r="AJ87" s="177"/>
      <c r="AK87" s="36"/>
    </row>
    <row r="88" spans="1:37" ht="16.8" x14ac:dyDescent="0.25">
      <c r="A88" s="36"/>
      <c r="B88" s="176">
        <v>32</v>
      </c>
      <c r="C88" s="176"/>
      <c r="D88" s="176" t="str">
        <f t="shared" si="22"/>
        <v/>
      </c>
      <c r="E88" s="176" t="str">
        <f t="shared" si="51"/>
        <v/>
      </c>
      <c r="F88" s="176" t="str">
        <f t="shared" si="52"/>
        <v/>
      </c>
      <c r="G88" s="150" t="str">
        <f t="shared" si="53"/>
        <v/>
      </c>
      <c r="H88" s="150" t="str">
        <f t="shared" si="54"/>
        <v/>
      </c>
      <c r="I88" s="150" t="str">
        <f t="shared" si="55"/>
        <v/>
      </c>
      <c r="J88" s="157" t="str">
        <f t="shared" si="56"/>
        <v/>
      </c>
      <c r="K88" s="176" t="str">
        <f t="shared" si="57"/>
        <v/>
      </c>
      <c r="L88" s="176" t="str">
        <f t="shared" si="58"/>
        <v/>
      </c>
      <c r="M88" s="150" t="str">
        <f t="shared" si="59"/>
        <v/>
      </c>
      <c r="N88" s="144" t="str">
        <f t="shared" si="60"/>
        <v/>
      </c>
      <c r="O88" s="144" t="str">
        <f t="shared" si="61"/>
        <v/>
      </c>
      <c r="P88" s="154" t="str">
        <f t="shared" si="62"/>
        <v/>
      </c>
      <c r="Q88" s="153" t="str">
        <f t="shared" si="63"/>
        <v/>
      </c>
      <c r="R88" s="144" t="str">
        <f t="shared" si="64"/>
        <v/>
      </c>
      <c r="S88" s="144" t="str">
        <f t="shared" si="65"/>
        <v/>
      </c>
      <c r="T88" s="154" t="str">
        <f t="shared" si="66"/>
        <v/>
      </c>
      <c r="U88" s="154" t="str">
        <f t="shared" si="67"/>
        <v/>
      </c>
      <c r="V88" s="145" t="str">
        <f t="shared" si="68"/>
        <v/>
      </c>
      <c r="W88" s="145" t="str">
        <f t="shared" si="69"/>
        <v/>
      </c>
      <c r="X88" s="154" t="str">
        <f t="shared" si="70"/>
        <v/>
      </c>
      <c r="Y88" s="154" t="str">
        <f t="shared" si="71"/>
        <v/>
      </c>
      <c r="Z88" s="146" t="str">
        <f t="shared" si="72"/>
        <v/>
      </c>
      <c r="AA88" s="146" t="str">
        <f t="shared" si="73"/>
        <v/>
      </c>
      <c r="AB88" s="146" t="str">
        <f t="shared" si="74"/>
        <v/>
      </c>
      <c r="AC88" s="166" t="str">
        <f t="shared" si="75"/>
        <v/>
      </c>
      <c r="AD88" s="146" t="str">
        <f t="shared" si="76"/>
        <v/>
      </c>
      <c r="AE88" s="146" t="str">
        <f t="shared" si="77"/>
        <v/>
      </c>
      <c r="AF88" s="146" t="str">
        <f t="shared" si="78"/>
        <v/>
      </c>
      <c r="AG88" s="177" t="str">
        <f t="shared" si="21"/>
        <v/>
      </c>
      <c r="AH88" s="177"/>
      <c r="AI88" s="177"/>
      <c r="AJ88" s="177"/>
      <c r="AK88" s="36"/>
    </row>
    <row r="89" spans="1:37" ht="16.8" x14ac:dyDescent="0.25">
      <c r="A89" s="36"/>
      <c r="B89" s="176">
        <v>33</v>
      </c>
      <c r="C89" s="176"/>
      <c r="D89" s="176" t="str">
        <f t="shared" si="22"/>
        <v/>
      </c>
      <c r="E89" s="176" t="str">
        <f t="shared" si="51"/>
        <v/>
      </c>
      <c r="F89" s="176" t="str">
        <f t="shared" si="52"/>
        <v/>
      </c>
      <c r="G89" s="150" t="str">
        <f t="shared" si="53"/>
        <v/>
      </c>
      <c r="H89" s="150" t="str">
        <f t="shared" si="54"/>
        <v/>
      </c>
      <c r="I89" s="150" t="str">
        <f t="shared" si="55"/>
        <v/>
      </c>
      <c r="J89" s="157" t="str">
        <f t="shared" si="56"/>
        <v/>
      </c>
      <c r="K89" s="176" t="str">
        <f t="shared" si="57"/>
        <v/>
      </c>
      <c r="L89" s="176" t="str">
        <f t="shared" si="58"/>
        <v/>
      </c>
      <c r="M89" s="150" t="str">
        <f t="shared" si="59"/>
        <v/>
      </c>
      <c r="N89" s="144" t="str">
        <f t="shared" si="60"/>
        <v/>
      </c>
      <c r="O89" s="144" t="str">
        <f t="shared" si="61"/>
        <v/>
      </c>
      <c r="P89" s="154" t="str">
        <f t="shared" si="62"/>
        <v/>
      </c>
      <c r="Q89" s="153" t="str">
        <f t="shared" si="63"/>
        <v/>
      </c>
      <c r="R89" s="144" t="str">
        <f t="shared" si="64"/>
        <v/>
      </c>
      <c r="S89" s="144" t="str">
        <f t="shared" si="65"/>
        <v/>
      </c>
      <c r="T89" s="154" t="str">
        <f t="shared" si="66"/>
        <v/>
      </c>
      <c r="U89" s="154" t="str">
        <f t="shared" si="67"/>
        <v/>
      </c>
      <c r="V89" s="145" t="str">
        <f t="shared" si="68"/>
        <v/>
      </c>
      <c r="W89" s="145" t="str">
        <f t="shared" si="69"/>
        <v/>
      </c>
      <c r="X89" s="154" t="str">
        <f t="shared" si="70"/>
        <v/>
      </c>
      <c r="Y89" s="154" t="str">
        <f t="shared" si="71"/>
        <v/>
      </c>
      <c r="Z89" s="146" t="str">
        <f t="shared" si="72"/>
        <v/>
      </c>
      <c r="AA89" s="146" t="str">
        <f t="shared" si="73"/>
        <v/>
      </c>
      <c r="AB89" s="146" t="str">
        <f t="shared" si="74"/>
        <v/>
      </c>
      <c r="AC89" s="166" t="str">
        <f t="shared" si="75"/>
        <v/>
      </c>
      <c r="AD89" s="146" t="str">
        <f t="shared" si="76"/>
        <v/>
      </c>
      <c r="AE89" s="146" t="str">
        <f t="shared" si="77"/>
        <v/>
      </c>
      <c r="AF89" s="146" t="str">
        <f t="shared" si="78"/>
        <v/>
      </c>
      <c r="AG89" s="177" t="str">
        <f t="shared" si="21"/>
        <v/>
      </c>
      <c r="AH89" s="177"/>
      <c r="AI89" s="177"/>
      <c r="AJ89" s="177"/>
      <c r="AK89" s="36"/>
    </row>
    <row r="90" spans="1:37" ht="16.8" x14ac:dyDescent="0.25">
      <c r="A90" s="36"/>
      <c r="B90" s="176">
        <v>34</v>
      </c>
      <c r="C90" s="176"/>
      <c r="D90" s="176" t="str">
        <f t="shared" si="22"/>
        <v/>
      </c>
      <c r="E90" s="176" t="str">
        <f t="shared" si="51"/>
        <v/>
      </c>
      <c r="F90" s="176" t="str">
        <f t="shared" si="52"/>
        <v/>
      </c>
      <c r="G90" s="150" t="str">
        <f t="shared" si="53"/>
        <v/>
      </c>
      <c r="H90" s="150" t="str">
        <f t="shared" si="54"/>
        <v/>
      </c>
      <c r="I90" s="150" t="str">
        <f t="shared" si="55"/>
        <v/>
      </c>
      <c r="J90" s="157" t="str">
        <f t="shared" si="56"/>
        <v/>
      </c>
      <c r="K90" s="176" t="str">
        <f t="shared" si="57"/>
        <v/>
      </c>
      <c r="L90" s="176" t="str">
        <f t="shared" si="58"/>
        <v/>
      </c>
      <c r="M90" s="150" t="str">
        <f t="shared" si="59"/>
        <v/>
      </c>
      <c r="N90" s="144" t="str">
        <f t="shared" si="60"/>
        <v/>
      </c>
      <c r="O90" s="144" t="str">
        <f t="shared" si="61"/>
        <v/>
      </c>
      <c r="P90" s="154" t="str">
        <f t="shared" si="62"/>
        <v/>
      </c>
      <c r="Q90" s="153" t="str">
        <f t="shared" si="63"/>
        <v/>
      </c>
      <c r="R90" s="144" t="str">
        <f t="shared" si="64"/>
        <v/>
      </c>
      <c r="S90" s="144" t="str">
        <f t="shared" si="65"/>
        <v/>
      </c>
      <c r="T90" s="154" t="str">
        <f t="shared" si="66"/>
        <v/>
      </c>
      <c r="U90" s="154" t="str">
        <f t="shared" si="67"/>
        <v/>
      </c>
      <c r="V90" s="145" t="str">
        <f t="shared" si="68"/>
        <v/>
      </c>
      <c r="W90" s="145" t="str">
        <f t="shared" si="69"/>
        <v/>
      </c>
      <c r="X90" s="154" t="str">
        <f t="shared" si="70"/>
        <v/>
      </c>
      <c r="Y90" s="154" t="str">
        <f t="shared" si="71"/>
        <v/>
      </c>
      <c r="Z90" s="146" t="str">
        <f t="shared" si="72"/>
        <v/>
      </c>
      <c r="AA90" s="146" t="str">
        <f t="shared" si="73"/>
        <v/>
      </c>
      <c r="AB90" s="146" t="str">
        <f t="shared" si="74"/>
        <v/>
      </c>
      <c r="AC90" s="166" t="str">
        <f t="shared" si="75"/>
        <v/>
      </c>
      <c r="AD90" s="146" t="str">
        <f t="shared" si="76"/>
        <v/>
      </c>
      <c r="AE90" s="146" t="str">
        <f t="shared" si="77"/>
        <v/>
      </c>
      <c r="AF90" s="146" t="str">
        <f t="shared" si="78"/>
        <v/>
      </c>
      <c r="AG90" s="177" t="str">
        <f t="shared" si="21"/>
        <v/>
      </c>
      <c r="AH90" s="177"/>
      <c r="AI90" s="177"/>
      <c r="AJ90" s="177"/>
      <c r="AK90" s="36"/>
    </row>
    <row r="91" spans="1:37" ht="16.8" x14ac:dyDescent="0.25">
      <c r="A91" s="36"/>
      <c r="B91" s="176">
        <v>35</v>
      </c>
      <c r="C91" s="176"/>
      <c r="D91" s="176" t="str">
        <f t="shared" si="22"/>
        <v/>
      </c>
      <c r="E91" s="176" t="str">
        <f t="shared" si="51"/>
        <v/>
      </c>
      <c r="F91" s="176" t="str">
        <f t="shared" si="52"/>
        <v/>
      </c>
      <c r="G91" s="150" t="str">
        <f t="shared" si="53"/>
        <v/>
      </c>
      <c r="H91" s="150" t="str">
        <f t="shared" si="54"/>
        <v/>
      </c>
      <c r="I91" s="150" t="str">
        <f t="shared" si="55"/>
        <v/>
      </c>
      <c r="J91" s="157" t="str">
        <f t="shared" si="56"/>
        <v/>
      </c>
      <c r="K91" s="176" t="str">
        <f t="shared" si="57"/>
        <v/>
      </c>
      <c r="L91" s="176" t="str">
        <f t="shared" si="58"/>
        <v/>
      </c>
      <c r="M91" s="150" t="str">
        <f t="shared" si="59"/>
        <v/>
      </c>
      <c r="N91" s="144" t="str">
        <f t="shared" si="60"/>
        <v/>
      </c>
      <c r="O91" s="144" t="str">
        <f t="shared" si="61"/>
        <v/>
      </c>
      <c r="P91" s="154" t="str">
        <f t="shared" si="62"/>
        <v/>
      </c>
      <c r="Q91" s="153" t="str">
        <f t="shared" si="63"/>
        <v/>
      </c>
      <c r="R91" s="144" t="str">
        <f t="shared" si="64"/>
        <v/>
      </c>
      <c r="S91" s="144" t="str">
        <f t="shared" si="65"/>
        <v/>
      </c>
      <c r="T91" s="154" t="str">
        <f t="shared" si="66"/>
        <v/>
      </c>
      <c r="U91" s="154" t="str">
        <f t="shared" si="67"/>
        <v/>
      </c>
      <c r="V91" s="145" t="str">
        <f t="shared" si="68"/>
        <v/>
      </c>
      <c r="W91" s="145" t="str">
        <f t="shared" si="69"/>
        <v/>
      </c>
      <c r="X91" s="154" t="str">
        <f t="shared" si="70"/>
        <v/>
      </c>
      <c r="Y91" s="154" t="str">
        <f t="shared" si="71"/>
        <v/>
      </c>
      <c r="Z91" s="146" t="str">
        <f t="shared" si="72"/>
        <v/>
      </c>
      <c r="AA91" s="146" t="str">
        <f t="shared" si="73"/>
        <v/>
      </c>
      <c r="AB91" s="146" t="str">
        <f t="shared" si="74"/>
        <v/>
      </c>
      <c r="AC91" s="166" t="str">
        <f t="shared" si="75"/>
        <v/>
      </c>
      <c r="AD91" s="146" t="str">
        <f t="shared" si="76"/>
        <v/>
      </c>
      <c r="AE91" s="146" t="str">
        <f t="shared" si="77"/>
        <v/>
      </c>
      <c r="AF91" s="146" t="str">
        <f t="shared" si="78"/>
        <v/>
      </c>
      <c r="AG91" s="177" t="str">
        <f t="shared" si="21"/>
        <v/>
      </c>
      <c r="AH91" s="177"/>
      <c r="AI91" s="177"/>
      <c r="AJ91" s="177"/>
      <c r="AK91" s="36"/>
    </row>
    <row r="92" spans="1:37" ht="16.8" x14ac:dyDescent="0.25">
      <c r="A92" s="36"/>
      <c r="B92" s="176">
        <v>36</v>
      </c>
      <c r="C92" s="176"/>
      <c r="D92" s="176" t="str">
        <f t="shared" si="22"/>
        <v/>
      </c>
      <c r="E92" s="176" t="str">
        <f t="shared" si="51"/>
        <v/>
      </c>
      <c r="F92" s="176" t="str">
        <f t="shared" si="52"/>
        <v/>
      </c>
      <c r="G92" s="150" t="str">
        <f t="shared" si="53"/>
        <v/>
      </c>
      <c r="H92" s="150" t="str">
        <f t="shared" si="54"/>
        <v/>
      </c>
      <c r="I92" s="150" t="str">
        <f t="shared" si="55"/>
        <v/>
      </c>
      <c r="J92" s="157" t="str">
        <f t="shared" si="56"/>
        <v/>
      </c>
      <c r="K92" s="176" t="str">
        <f t="shared" si="57"/>
        <v/>
      </c>
      <c r="L92" s="176" t="str">
        <f t="shared" si="58"/>
        <v/>
      </c>
      <c r="M92" s="150" t="str">
        <f t="shared" si="59"/>
        <v/>
      </c>
      <c r="N92" s="144" t="str">
        <f t="shared" si="60"/>
        <v/>
      </c>
      <c r="O92" s="144" t="str">
        <f t="shared" si="61"/>
        <v/>
      </c>
      <c r="P92" s="154" t="str">
        <f t="shared" si="62"/>
        <v/>
      </c>
      <c r="Q92" s="153" t="str">
        <f t="shared" si="63"/>
        <v/>
      </c>
      <c r="R92" s="144" t="str">
        <f t="shared" si="64"/>
        <v/>
      </c>
      <c r="S92" s="144" t="str">
        <f t="shared" si="65"/>
        <v/>
      </c>
      <c r="T92" s="154" t="str">
        <f t="shared" si="66"/>
        <v/>
      </c>
      <c r="U92" s="154" t="str">
        <f t="shared" si="67"/>
        <v/>
      </c>
      <c r="V92" s="145" t="str">
        <f t="shared" si="68"/>
        <v/>
      </c>
      <c r="W92" s="145" t="str">
        <f t="shared" si="69"/>
        <v/>
      </c>
      <c r="X92" s="154" t="str">
        <f t="shared" si="70"/>
        <v/>
      </c>
      <c r="Y92" s="154" t="str">
        <f t="shared" si="71"/>
        <v/>
      </c>
      <c r="Z92" s="146" t="str">
        <f t="shared" si="72"/>
        <v/>
      </c>
      <c r="AA92" s="146" t="str">
        <f t="shared" si="73"/>
        <v/>
      </c>
      <c r="AB92" s="146" t="str">
        <f t="shared" si="74"/>
        <v/>
      </c>
      <c r="AC92" s="166" t="str">
        <f t="shared" si="75"/>
        <v/>
      </c>
      <c r="AD92" s="146" t="str">
        <f t="shared" si="76"/>
        <v/>
      </c>
      <c r="AE92" s="146" t="str">
        <f t="shared" si="77"/>
        <v/>
      </c>
      <c r="AF92" s="146" t="str">
        <f t="shared" si="78"/>
        <v/>
      </c>
      <c r="AG92" s="177" t="str">
        <f t="shared" si="21"/>
        <v/>
      </c>
      <c r="AH92" s="177"/>
      <c r="AI92" s="177"/>
      <c r="AJ92" s="177"/>
      <c r="AK92" s="36"/>
    </row>
    <row r="93" spans="1:37" ht="16.8" x14ac:dyDescent="0.25">
      <c r="A93" s="36"/>
      <c r="B93" s="176">
        <v>37</v>
      </c>
      <c r="C93" s="176"/>
      <c r="D93" s="176" t="str">
        <f t="shared" si="22"/>
        <v/>
      </c>
      <c r="E93" s="176" t="str">
        <f t="shared" si="51"/>
        <v/>
      </c>
      <c r="F93" s="176" t="str">
        <f t="shared" si="52"/>
        <v/>
      </c>
      <c r="G93" s="150" t="str">
        <f t="shared" si="53"/>
        <v/>
      </c>
      <c r="H93" s="150" t="str">
        <f t="shared" si="54"/>
        <v/>
      </c>
      <c r="I93" s="150" t="str">
        <f t="shared" si="55"/>
        <v/>
      </c>
      <c r="J93" s="157" t="str">
        <f t="shared" si="56"/>
        <v/>
      </c>
      <c r="K93" s="176" t="str">
        <f t="shared" si="57"/>
        <v/>
      </c>
      <c r="L93" s="176" t="str">
        <f t="shared" si="58"/>
        <v/>
      </c>
      <c r="M93" s="150" t="str">
        <f t="shared" si="59"/>
        <v/>
      </c>
      <c r="N93" s="144" t="str">
        <f t="shared" si="60"/>
        <v/>
      </c>
      <c r="O93" s="144" t="str">
        <f t="shared" si="61"/>
        <v/>
      </c>
      <c r="P93" s="154" t="str">
        <f t="shared" si="62"/>
        <v/>
      </c>
      <c r="Q93" s="153" t="str">
        <f t="shared" si="63"/>
        <v/>
      </c>
      <c r="R93" s="144" t="str">
        <f t="shared" si="64"/>
        <v/>
      </c>
      <c r="S93" s="144" t="str">
        <f t="shared" si="65"/>
        <v/>
      </c>
      <c r="T93" s="154" t="str">
        <f t="shared" si="66"/>
        <v/>
      </c>
      <c r="U93" s="154" t="str">
        <f t="shared" si="67"/>
        <v/>
      </c>
      <c r="V93" s="145" t="str">
        <f t="shared" si="68"/>
        <v/>
      </c>
      <c r="W93" s="145" t="str">
        <f t="shared" si="69"/>
        <v/>
      </c>
      <c r="X93" s="154" t="str">
        <f t="shared" si="70"/>
        <v/>
      </c>
      <c r="Y93" s="154" t="str">
        <f t="shared" si="71"/>
        <v/>
      </c>
      <c r="Z93" s="146" t="str">
        <f t="shared" si="72"/>
        <v/>
      </c>
      <c r="AA93" s="146" t="str">
        <f t="shared" si="73"/>
        <v/>
      </c>
      <c r="AB93" s="146" t="str">
        <f t="shared" si="74"/>
        <v/>
      </c>
      <c r="AC93" s="166" t="str">
        <f t="shared" si="75"/>
        <v/>
      </c>
      <c r="AD93" s="146" t="str">
        <f t="shared" si="76"/>
        <v/>
      </c>
      <c r="AE93" s="146" t="str">
        <f t="shared" si="77"/>
        <v/>
      </c>
      <c r="AF93" s="146" t="str">
        <f t="shared" si="78"/>
        <v/>
      </c>
      <c r="AG93" s="177" t="str">
        <f t="shared" si="21"/>
        <v/>
      </c>
      <c r="AH93" s="177"/>
      <c r="AI93" s="177"/>
      <c r="AJ93" s="177"/>
      <c r="AK93" s="36"/>
    </row>
    <row r="94" spans="1:37" ht="16.8" x14ac:dyDescent="0.25">
      <c r="A94" s="36"/>
      <c r="B94" s="176">
        <v>38</v>
      </c>
      <c r="C94" s="176"/>
      <c r="D94" s="176" t="str">
        <f t="shared" si="22"/>
        <v/>
      </c>
      <c r="E94" s="176" t="str">
        <f t="shared" si="51"/>
        <v/>
      </c>
      <c r="F94" s="176" t="str">
        <f t="shared" si="52"/>
        <v/>
      </c>
      <c r="G94" s="150" t="str">
        <f t="shared" si="53"/>
        <v/>
      </c>
      <c r="H94" s="150" t="str">
        <f t="shared" si="54"/>
        <v/>
      </c>
      <c r="I94" s="150" t="str">
        <f t="shared" si="55"/>
        <v/>
      </c>
      <c r="J94" s="157" t="str">
        <f t="shared" si="56"/>
        <v/>
      </c>
      <c r="K94" s="176" t="str">
        <f t="shared" si="57"/>
        <v/>
      </c>
      <c r="L94" s="176" t="str">
        <f t="shared" si="58"/>
        <v/>
      </c>
      <c r="M94" s="150" t="str">
        <f t="shared" si="59"/>
        <v/>
      </c>
      <c r="N94" s="144" t="str">
        <f t="shared" si="60"/>
        <v/>
      </c>
      <c r="O94" s="144" t="str">
        <f t="shared" si="61"/>
        <v/>
      </c>
      <c r="P94" s="154" t="str">
        <f t="shared" si="62"/>
        <v/>
      </c>
      <c r="Q94" s="153" t="str">
        <f t="shared" si="63"/>
        <v/>
      </c>
      <c r="R94" s="144" t="str">
        <f t="shared" si="64"/>
        <v/>
      </c>
      <c r="S94" s="144" t="str">
        <f t="shared" si="65"/>
        <v/>
      </c>
      <c r="T94" s="154" t="str">
        <f t="shared" si="66"/>
        <v/>
      </c>
      <c r="U94" s="154" t="str">
        <f t="shared" si="67"/>
        <v/>
      </c>
      <c r="V94" s="145" t="str">
        <f t="shared" si="68"/>
        <v/>
      </c>
      <c r="W94" s="145" t="str">
        <f t="shared" si="69"/>
        <v/>
      </c>
      <c r="X94" s="154" t="str">
        <f t="shared" si="70"/>
        <v/>
      </c>
      <c r="Y94" s="154" t="str">
        <f t="shared" si="71"/>
        <v/>
      </c>
      <c r="Z94" s="146" t="str">
        <f t="shared" si="72"/>
        <v/>
      </c>
      <c r="AA94" s="146" t="str">
        <f t="shared" si="73"/>
        <v/>
      </c>
      <c r="AB94" s="146" t="str">
        <f t="shared" si="74"/>
        <v/>
      </c>
      <c r="AC94" s="166" t="str">
        <f t="shared" si="75"/>
        <v/>
      </c>
      <c r="AD94" s="146" t="str">
        <f t="shared" si="76"/>
        <v/>
      </c>
      <c r="AE94" s="146" t="str">
        <f t="shared" si="77"/>
        <v/>
      </c>
      <c r="AF94" s="146" t="str">
        <f t="shared" si="78"/>
        <v/>
      </c>
      <c r="AG94" s="177" t="str">
        <f t="shared" si="21"/>
        <v/>
      </c>
      <c r="AH94" s="177"/>
      <c r="AI94" s="177"/>
      <c r="AJ94" s="177"/>
      <c r="AK94" s="36"/>
    </row>
    <row r="95" spans="1:37" ht="16.8" x14ac:dyDescent="0.25">
      <c r="A95" s="36"/>
      <c r="B95" s="176">
        <v>39</v>
      </c>
      <c r="C95" s="176"/>
      <c r="D95" s="176" t="str">
        <f t="shared" si="22"/>
        <v/>
      </c>
      <c r="E95" s="176" t="str">
        <f t="shared" si="51"/>
        <v/>
      </c>
      <c r="F95" s="176" t="str">
        <f t="shared" si="52"/>
        <v/>
      </c>
      <c r="G95" s="150" t="str">
        <f t="shared" si="53"/>
        <v/>
      </c>
      <c r="H95" s="150" t="str">
        <f t="shared" si="54"/>
        <v/>
      </c>
      <c r="I95" s="150" t="str">
        <f t="shared" si="55"/>
        <v/>
      </c>
      <c r="J95" s="157" t="str">
        <f t="shared" si="56"/>
        <v/>
      </c>
      <c r="K95" s="176" t="str">
        <f t="shared" si="57"/>
        <v/>
      </c>
      <c r="L95" s="176" t="str">
        <f t="shared" si="58"/>
        <v/>
      </c>
      <c r="M95" s="150" t="str">
        <f t="shared" si="59"/>
        <v/>
      </c>
      <c r="N95" s="144" t="str">
        <f t="shared" si="60"/>
        <v/>
      </c>
      <c r="O95" s="144" t="str">
        <f t="shared" si="61"/>
        <v/>
      </c>
      <c r="P95" s="154" t="str">
        <f t="shared" si="62"/>
        <v/>
      </c>
      <c r="Q95" s="153" t="str">
        <f t="shared" si="63"/>
        <v/>
      </c>
      <c r="R95" s="144" t="str">
        <f t="shared" si="64"/>
        <v/>
      </c>
      <c r="S95" s="144" t="str">
        <f t="shared" si="65"/>
        <v/>
      </c>
      <c r="T95" s="154" t="str">
        <f t="shared" si="66"/>
        <v/>
      </c>
      <c r="U95" s="154" t="str">
        <f t="shared" si="67"/>
        <v/>
      </c>
      <c r="V95" s="145" t="str">
        <f t="shared" si="68"/>
        <v/>
      </c>
      <c r="W95" s="145" t="str">
        <f t="shared" si="69"/>
        <v/>
      </c>
      <c r="X95" s="154" t="str">
        <f t="shared" si="70"/>
        <v/>
      </c>
      <c r="Y95" s="154" t="str">
        <f t="shared" si="71"/>
        <v/>
      </c>
      <c r="Z95" s="146" t="str">
        <f t="shared" si="72"/>
        <v/>
      </c>
      <c r="AA95" s="146" t="str">
        <f t="shared" si="73"/>
        <v/>
      </c>
      <c r="AB95" s="146" t="str">
        <f t="shared" si="74"/>
        <v/>
      </c>
      <c r="AC95" s="166" t="str">
        <f t="shared" si="75"/>
        <v/>
      </c>
      <c r="AD95" s="146" t="str">
        <f t="shared" si="76"/>
        <v/>
      </c>
      <c r="AE95" s="146" t="str">
        <f t="shared" si="77"/>
        <v/>
      </c>
      <c r="AF95" s="146" t="str">
        <f t="shared" si="78"/>
        <v/>
      </c>
      <c r="AG95" s="177" t="str">
        <f t="shared" si="21"/>
        <v/>
      </c>
      <c r="AH95" s="177"/>
      <c r="AI95" s="177"/>
      <c r="AJ95" s="177"/>
      <c r="AK95" s="36"/>
    </row>
    <row r="96" spans="1:37" ht="16.8" x14ac:dyDescent="0.25">
      <c r="A96" s="36"/>
      <c r="B96" s="200">
        <v>40</v>
      </c>
      <c r="C96" s="200"/>
      <c r="D96" s="200" t="str">
        <f t="shared" si="22"/>
        <v/>
      </c>
      <c r="E96" s="200" t="str">
        <f t="shared" ref="E96" si="79">IF(C96="","",VLOOKUP(C96,$C$7:$AF$53,3,FALSE))</f>
        <v/>
      </c>
      <c r="F96" s="200" t="str">
        <f t="shared" ref="F96" si="80">IF(C96="","",VLOOKUP(C96,$C$7:$AF$53,4,FALSE))</f>
        <v/>
      </c>
      <c r="G96" s="198" t="str">
        <f t="shared" ref="G96" si="81">IF(C96="","",VLOOKUP(C96,$C$7:$AF$53,5,FALSE))</f>
        <v/>
      </c>
      <c r="H96" s="198" t="str">
        <f t="shared" ref="H96" si="82">IF(C96="","",VLOOKUP(C96,$C$7:$AF$53,6,FALSE))</f>
        <v/>
      </c>
      <c r="I96" s="198" t="str">
        <f t="shared" ref="I96" si="83">IF(C96="","",VLOOKUP(C96,$C$7:$AF$53,7,FALSE))</f>
        <v/>
      </c>
      <c r="J96" s="199" t="str">
        <f t="shared" ref="J96" si="84">IF(C96="","",VLOOKUP(C96,$C$7:$AF$53,8,FALSE))</f>
        <v/>
      </c>
      <c r="K96" s="200" t="str">
        <f t="shared" ref="K96" si="85">IF(C96="","",VLOOKUP(C96,$C$7:$AF$53,9,FALSE))</f>
        <v/>
      </c>
      <c r="L96" s="200" t="str">
        <f t="shared" ref="L96" si="86">IF(C96="","",VLOOKUP(C96,$C$7:$AF$53,10,FALSE))</f>
        <v/>
      </c>
      <c r="M96" s="198" t="str">
        <f t="shared" ref="M96" si="87">IF(C96="","",VLOOKUP(C96,$C$7:$AF$53,11,FALSE))</f>
        <v/>
      </c>
      <c r="N96" s="201" t="str">
        <f t="shared" ref="N96" si="88">IF(C96="","",VLOOKUP(C96,$C$7:$AF$53,12,FALSE))</f>
        <v/>
      </c>
      <c r="O96" s="201" t="str">
        <f t="shared" ref="O96" si="89">IF(N96="","",IF((N96/2)&lt;33,"E",IF(AND((N96/2)&gt;=33,(N96/2)&lt;41),"D",IF(AND((N96/2)&gt;=41,(N96/2)&lt;51),"C2",IF(AND((N96/2)&gt;=51,(N96/2)&lt;61),"C1",IF(AND((N96/2)&gt;=61,(N96/2)&lt;71),"B2",IF(AND((N96/2)&gt;=71,(N96/2)&lt;81),"B1",IF(AND((N96/2)&gt;=81,(N96/2)&lt;91),"A2",IF(AND((N96/2)&gt;=91,(N96/2)&lt;=100),"A1")))))))))</f>
        <v/>
      </c>
      <c r="P96" s="202" t="str">
        <f t="shared" ref="P96" si="90">IF(C96="","",VLOOKUP(C96,$C$7:$AF$53,14,FALSE))</f>
        <v/>
      </c>
      <c r="Q96" s="203" t="str">
        <f t="shared" ref="Q96" si="91">IF(P96="","",IF((P96/2)&lt;33,"E",IF(AND((P96/2)&gt;=33,(P96/2)&lt;41),"D",IF(AND((P96/2)&gt;=41,(P96/2)&lt;51),"C2",IF(AND((P96/2)&gt;=51,(P96/2)&lt;61),"C1",IF(AND((P96/2)&gt;=61,(P96/2)&lt;71),"B2",IF(AND((P96/2)&gt;=71,(P96/2)&lt;81),"B1",IF(AND((P96/2)&gt;=81,(P96/2)&lt;91),"A2",IF(AND((P96/2)&gt;=91,(P96/2)&lt;=100),"A1")))))))))</f>
        <v/>
      </c>
      <c r="R96" s="201" t="str">
        <f t="shared" ref="R96" si="92">IF(C96="","",VLOOKUP(C96,$C$7:$AF$53,16,FALSE))</f>
        <v/>
      </c>
      <c r="S96" s="201" t="str">
        <f t="shared" ref="S96" si="93">IF(R96="","",IF((R96/2)&lt;33,"E",IF(AND((R96/2)&gt;=33,(R96/2)&lt;41),"D",IF(AND((R96/2)&gt;=41,(R96/2)&lt;51),"C2",IF(AND((R96/2)&gt;=51,(R96/2)&lt;61),"C1",IF(AND((R96/2)&gt;=61,(R96/2)&lt;71),"B2",IF(AND((R96/2)&gt;=71,(R96/2)&lt;81),"B1",IF(AND((R96/2)&gt;=81,(R96/2)&lt;91),"A2",IF(AND((R96/2)&gt;=91,(R96/2)&lt;=100),"A1")))))))))</f>
        <v/>
      </c>
      <c r="T96" s="202" t="str">
        <f t="shared" ref="T96" si="94">IF(C96="","",VLOOKUP(C96,$C$7:$AF$53,18,FALSE))</f>
        <v/>
      </c>
      <c r="U96" s="202" t="str">
        <f t="shared" ref="U96" si="95">IF(T96="","",IF((T96/2)&lt;33,"E",IF(AND((T96/2)&gt;=33,(T96/2)&lt;41),"D",IF(AND((T96/2)&gt;=41,(T96/2)&lt;51),"C2",IF(AND((T96/2)&gt;=51,(T96/2)&lt;61),"C1",IF(AND((T96/2)&gt;=61,(T96/2)&lt;71),"B2",IF(AND((T96/2)&gt;=71,(T96/2)&lt;81),"B1",IF(AND((T96/2)&gt;=81,(T96/2)&lt;91),"A2",IF(AND((T96/2)&gt;=91,(T96/2)&lt;=100),"A1")))))))))</f>
        <v/>
      </c>
      <c r="V96" s="204" t="str">
        <f t="shared" ref="V96" si="96">IF(C96="","",VLOOKUP(C96,$C$7:$AF$53,20,FALSE))</f>
        <v/>
      </c>
      <c r="W96" s="204" t="str">
        <f t="shared" ref="W96" si="97">IF(V96="","",IF((V96/2)&lt;33,"E",IF(AND((V96/2)&gt;=33,(V96/2)&lt;41),"D",IF(AND((V96/2)&gt;=41,(V96/2)&lt;51),"C2",IF(AND((V96/2)&gt;=51,(V96/2)&lt;61),"C1",IF(AND((V96/2)&gt;=61,(V96/2)&lt;71),"B2",IF(AND((V96/2)&gt;=71,(V96/2)&lt;81),"B1",IF(AND((V96/2)&gt;=81,(V96/2)&lt;91),"A2",IF(AND((V96/2)&gt;=91,(V96/2)&lt;=100),"A1")))))))))</f>
        <v/>
      </c>
      <c r="X96" s="202" t="str">
        <f t="shared" ref="X96" si="98">IF(C96="","",VLOOKUP(C96,$C$7:$AF$53,22,FALSE))</f>
        <v/>
      </c>
      <c r="Y96" s="202" t="str">
        <f t="shared" ref="Y96" si="99">IF(X96="","",IF((X96/2)&lt;33,"E",IF(AND((X96/2)&gt;=33,(X96/2)&lt;41),"D",IF(AND((X96/2)&gt;=41,(X96/2)&lt;51),"C2",IF(AND((X96/2)&gt;=51,(X96/2)&lt;61),"C1",IF(AND((X96/2)&gt;=61,(X96/2)&lt;71),"B2",IF(AND((X96/2)&gt;=71,(X96/2)&lt;81),"B1",IF(AND((X96/2)&gt;=81,(X96/2)&lt;91),"A2",IF(AND((X96/2)&gt;=91,(X96/2)&lt;=100),"A1")))))))))</f>
        <v/>
      </c>
      <c r="Z96" s="205" t="str">
        <f t="shared" ref="Z96" si="100">IF(C96="","",VLOOKUP(C96,$C$7:$AF$53,24,FALSE))</f>
        <v/>
      </c>
      <c r="AA96" s="205" t="str">
        <f t="shared" ref="AA96" si="101">IF(C96="","",VLOOKUP(C96,$C$7:$AF$53,25,FALSE))</f>
        <v/>
      </c>
      <c r="AB96" s="205" t="str">
        <f t="shared" ref="AB96" si="102">IF(C96="","",VLOOKUP(C96,$C$7:$AF$53,26,FALSE))</f>
        <v/>
      </c>
      <c r="AC96" s="206" t="str">
        <f t="shared" ref="AC96" si="103">IF(C96="","",VLOOKUP(C96,$C$7:$AF$53,27,FALSE))</f>
        <v/>
      </c>
      <c r="AD96" s="205" t="str">
        <f t="shared" ref="AD96" si="104">IF(C96="","",VLOOKUP(C96,$C$7:$AF$53,28,FALSE))</f>
        <v/>
      </c>
      <c r="AE96" s="205" t="str">
        <f t="shared" ref="AE96" si="105">IF(C96="","",VLOOKUP(C96,$C$7:$AF$53,29,FALSE))</f>
        <v/>
      </c>
      <c r="AF96" s="205" t="str">
        <f t="shared" ref="AF96" si="106">IF(C96="","",VLOOKUP(C96,$C$7:$AF$53,30,FALSE))</f>
        <v/>
      </c>
      <c r="AG96" s="177"/>
      <c r="AH96" s="177"/>
      <c r="AI96" s="177"/>
      <c r="AJ96" s="177"/>
      <c r="AK96" s="36"/>
    </row>
    <row r="97" spans="1:37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28"/>
      <c r="Q97" s="128"/>
      <c r="R97" s="128"/>
      <c r="S97" s="128"/>
      <c r="T97" s="128"/>
      <c r="U97" s="128"/>
      <c r="V97" s="168"/>
      <c r="W97" s="168"/>
      <c r="X97" s="128"/>
      <c r="Y97" s="128"/>
      <c r="Z97" s="128"/>
      <c r="AA97" s="128"/>
      <c r="AB97" s="128"/>
      <c r="AC97" s="167"/>
      <c r="AD97" s="36"/>
      <c r="AE97" s="163"/>
      <c r="AF97" s="163"/>
      <c r="AG97" s="163"/>
      <c r="AH97" s="163"/>
      <c r="AI97" s="163"/>
      <c r="AJ97" s="163"/>
      <c r="AK97" s="36"/>
    </row>
    <row r="98" spans="1:37" ht="3.75" customHeight="1" x14ac:dyDescent="0.25">
      <c r="A98" s="36"/>
      <c r="B98" s="36"/>
      <c r="C98" s="36"/>
      <c r="D98" s="36"/>
      <c r="E98" s="36"/>
      <c r="F98" s="36"/>
      <c r="G98" s="36"/>
      <c r="H98" s="36"/>
      <c r="I98" s="128"/>
      <c r="J98" s="128"/>
      <c r="K98" s="128"/>
      <c r="L98" s="128"/>
      <c r="M98" s="128"/>
      <c r="N98" s="36"/>
      <c r="O98" s="36"/>
      <c r="P98" s="128"/>
      <c r="Q98" s="128"/>
      <c r="R98" s="128"/>
      <c r="S98" s="128"/>
      <c r="T98" s="128"/>
      <c r="U98" s="128"/>
      <c r="V98" s="168"/>
      <c r="W98" s="168"/>
      <c r="X98" s="128"/>
      <c r="Y98" s="128"/>
      <c r="Z98" s="128"/>
      <c r="AA98" s="128"/>
      <c r="AB98" s="128"/>
      <c r="AC98" s="167"/>
      <c r="AD98" s="36"/>
      <c r="AE98" s="163"/>
      <c r="AF98" s="163"/>
      <c r="AG98" s="163"/>
      <c r="AH98" s="163"/>
      <c r="AI98" s="163"/>
      <c r="AJ98" s="163"/>
      <c r="AK98" s="36"/>
    </row>
    <row r="99" spans="1:37" hidden="1" x14ac:dyDescent="0.25">
      <c r="I99" s="180"/>
      <c r="J99" s="180"/>
      <c r="K99" s="180"/>
      <c r="L99" s="180"/>
      <c r="M99" s="180"/>
    </row>
    <row r="100" spans="1:37" hidden="1" x14ac:dyDescent="0.25"/>
    <row r="101" spans="1:37" hidden="1" x14ac:dyDescent="0.25"/>
    <row r="102" spans="1:37" hidden="1" x14ac:dyDescent="0.25"/>
    <row r="103" spans="1:37" hidden="1" x14ac:dyDescent="0.25"/>
    <row r="104" spans="1:37" hidden="1" x14ac:dyDescent="0.25"/>
    <row r="105" spans="1:37" hidden="1" x14ac:dyDescent="0.25"/>
    <row r="106" spans="1:37" hidden="1" x14ac:dyDescent="0.25"/>
    <row r="107" spans="1:37" hidden="1" x14ac:dyDescent="0.25"/>
    <row r="108" spans="1:37" hidden="1" x14ac:dyDescent="0.25"/>
    <row r="109" spans="1:37" hidden="1" x14ac:dyDescent="0.25"/>
    <row r="110" spans="1:37" hidden="1" x14ac:dyDescent="0.25"/>
    <row r="111" spans="1:37" hidden="1" x14ac:dyDescent="0.25"/>
    <row r="112" spans="1:37" hidden="1" x14ac:dyDescent="0.25"/>
    <row r="113" hidden="1" x14ac:dyDescent="0.25"/>
    <row r="114" hidden="1" x14ac:dyDescent="0.25"/>
    <row r="115" hidden="1" x14ac:dyDescent="0.25"/>
  </sheetData>
  <sheetProtection algorithmName="SHA-512" hashValue="KW7YqvPU3eMwrT5aD68Aw94tnhkdqg3VbRQ7RMhS1k6NtGNYanQewI3eOFpdzGEnoO/jjY+nBSG3DIG6+elFmQ==" saltValue="9e7vyQSYwJL0eY3Kxypa1g==" spinCount="100000" sheet="1" objects="1" scenarios="1" selectLockedCells="1"/>
  <mergeCells count="37">
    <mergeCell ref="X2:Y2"/>
    <mergeCell ref="AH4:AH5"/>
    <mergeCell ref="AI4:AI5"/>
    <mergeCell ref="X3:Y3"/>
    <mergeCell ref="AJ4:AJ5"/>
    <mergeCell ref="AE4:AE5"/>
    <mergeCell ref="AF4:AF6"/>
    <mergeCell ref="AC4:AC5"/>
    <mergeCell ref="AD4:AD5"/>
    <mergeCell ref="AG4:AG5"/>
    <mergeCell ref="AB4:AB5"/>
    <mergeCell ref="B5:M5"/>
    <mergeCell ref="X4:Y4"/>
    <mergeCell ref="Z4:Z5"/>
    <mergeCell ref="AA4:AA5"/>
    <mergeCell ref="N4:O4"/>
    <mergeCell ref="T4:U4"/>
    <mergeCell ref="V4:W4"/>
    <mergeCell ref="P4:Q4"/>
    <mergeCell ref="R4:S4"/>
    <mergeCell ref="B4:M4"/>
    <mergeCell ref="H55:L55"/>
    <mergeCell ref="N55:AF55"/>
    <mergeCell ref="B55:F55"/>
    <mergeCell ref="V3:W3"/>
    <mergeCell ref="Z2:AJ3"/>
    <mergeCell ref="B2:M2"/>
    <mergeCell ref="N2:O2"/>
    <mergeCell ref="P2:Q2"/>
    <mergeCell ref="R2:S2"/>
    <mergeCell ref="T2:U2"/>
    <mergeCell ref="V2:W2"/>
    <mergeCell ref="B3:M3"/>
    <mergeCell ref="N3:O3"/>
    <mergeCell ref="P3:Q3"/>
    <mergeCell ref="R3:S3"/>
    <mergeCell ref="T3:U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C000"/>
    <pageSetUpPr fitToPage="1"/>
  </sheetPr>
  <dimension ref="A1:AL133"/>
  <sheetViews>
    <sheetView zoomScale="115" zoomScaleNormal="115" workbookViewId="0">
      <selection activeCell="G55" sqref="G55"/>
    </sheetView>
  </sheetViews>
  <sheetFormatPr defaultColWidth="0" defaultRowHeight="15" customHeight="1" zeroHeight="1" x14ac:dyDescent="0.25"/>
  <cols>
    <col min="1" max="1" width="4.33203125" style="179" customWidth="1"/>
    <col min="2" max="2" width="6" style="179" customWidth="1"/>
    <col min="3" max="3" width="6.88671875" style="179" customWidth="1"/>
    <col min="4" max="4" width="7.33203125" style="179" customWidth="1"/>
    <col min="5" max="5" width="9.109375" style="179" customWidth="1"/>
    <col min="6" max="6" width="7.5546875" style="179" customWidth="1"/>
    <col min="7" max="7" width="33.109375" style="179" customWidth="1"/>
    <col min="8" max="8" width="30.88671875" style="179" customWidth="1"/>
    <col min="9" max="9" width="34" style="179" hidden="1" customWidth="1"/>
    <col min="10" max="10" width="19.109375" style="179" customWidth="1"/>
    <col min="11" max="11" width="9.44140625" style="179" bestFit="1" customWidth="1"/>
    <col min="12" max="12" width="10.5546875" style="179" bestFit="1" customWidth="1"/>
    <col min="13" max="13" width="28" style="179" hidden="1" customWidth="1"/>
    <col min="14" max="19" width="8.88671875" style="179" customWidth="1"/>
    <col min="20" max="21" width="11.33203125" style="179" customWidth="1"/>
    <col min="22" max="23" width="8.88671875" style="181" customWidth="1"/>
    <col min="24" max="25" width="9.44140625" style="179" customWidth="1"/>
    <col min="26" max="27" width="9.109375" style="179" bestFit="1" customWidth="1"/>
    <col min="28" max="28" width="13.88671875" style="179" bestFit="1" customWidth="1"/>
    <col min="29" max="29" width="7.33203125" style="182" bestFit="1" customWidth="1"/>
    <col min="30" max="30" width="10.5546875" style="179" bestFit="1" customWidth="1"/>
    <col min="31" max="31" width="10.5546875" style="183" bestFit="1" customWidth="1"/>
    <col min="32" max="32" width="13.88671875" style="183" customWidth="1"/>
    <col min="33" max="33" width="10.33203125" style="183" hidden="1" customWidth="1"/>
    <col min="34" max="34" width="9.88671875" style="183" hidden="1" customWidth="1"/>
    <col min="35" max="35" width="8.6640625" style="183" hidden="1" customWidth="1"/>
    <col min="36" max="36" width="7.109375" style="183" hidden="1" customWidth="1"/>
    <col min="37" max="37" width="3.5546875" style="179" customWidth="1"/>
    <col min="38" max="38" width="0" style="16" hidden="1" customWidth="1"/>
    <col min="39" max="16384" width="9.109375" style="16" hidden="1"/>
  </cols>
  <sheetData>
    <row r="1" spans="1:37" ht="18" customHeight="1" x14ac:dyDescent="0.25">
      <c r="A1" s="105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68"/>
      <c r="W1" s="168"/>
      <c r="X1" s="36"/>
      <c r="Y1" s="36"/>
      <c r="Z1" s="36"/>
      <c r="AA1" s="36"/>
      <c r="AB1" s="36"/>
      <c r="AC1" s="165"/>
      <c r="AD1" s="36"/>
      <c r="AE1" s="163"/>
      <c r="AF1" s="163"/>
      <c r="AG1" s="163"/>
      <c r="AH1" s="163"/>
      <c r="AI1" s="163"/>
      <c r="AJ1" s="163"/>
      <c r="AK1" s="36"/>
    </row>
    <row r="2" spans="1:37" ht="17.399999999999999" x14ac:dyDescent="0.25">
      <c r="A2" s="36"/>
      <c r="B2" s="408" t="str">
        <f>"SWAMI VIVEKANAND GOVT. MODEL SCHOOL,"&amp;DASHBOARD!C3</f>
        <v>SWAMI VIVEKANAND GOVT. MODEL SCHOOL,XXXX, BLOCK-XXXX (XXXXX)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717" t="str">
        <f>IF('GREEN SHEET'!L2="","",'GREEN SHEET'!L2)</f>
        <v>xxxxxxxxxxxxxxxx</v>
      </c>
      <c r="O2" s="717"/>
      <c r="P2" s="718" t="str">
        <f>IF('GREEN SHEET'!AD2="","",'GREEN SHEET'!AD2)</f>
        <v>xxxxxxxxxxxxxxxx</v>
      </c>
      <c r="Q2" s="718"/>
      <c r="R2" s="717" t="e">
        <f>IF('GREEN SHEET'!#REF!="","",'GREEN SHEET'!#REF!)</f>
        <v>#REF!</v>
      </c>
      <c r="S2" s="717"/>
      <c r="T2" s="718" t="str">
        <f>IF('GREEN SHEET'!AV2="","",'GREEN SHEET'!AV2)</f>
        <v>xxxxxxxxxxxxxxxx</v>
      </c>
      <c r="U2" s="718"/>
      <c r="V2" s="712" t="e">
        <f>IF('GREEN SHEET'!#REF!="","",'GREEN SHEET'!#REF!)</f>
        <v>#REF!</v>
      </c>
      <c r="W2" s="713"/>
      <c r="X2" s="718" t="e">
        <f>IF('GREEN SHEET'!#REF!="","",'GREEN SHEET'!#REF!)</f>
        <v>#REF!</v>
      </c>
      <c r="Y2" s="718"/>
      <c r="Z2" s="714" t="s">
        <v>141</v>
      </c>
      <c r="AA2" s="715"/>
      <c r="AB2" s="715"/>
      <c r="AC2" s="715"/>
      <c r="AD2" s="715"/>
      <c r="AE2" s="715"/>
      <c r="AF2" s="715"/>
      <c r="AG2" s="715"/>
      <c r="AH2" s="715"/>
      <c r="AI2" s="715"/>
      <c r="AJ2" s="716"/>
      <c r="AK2" s="36"/>
    </row>
    <row r="3" spans="1:37" ht="18" thickBot="1" x14ac:dyDescent="0.35">
      <c r="A3" s="36"/>
      <c r="B3" s="418" t="str">
        <f>IF(DASHBOARD!B4="","",DASHBOARD!B4)&amp;"                CLASS :- "&amp;DASHBOARD!B8&amp; DASHBOARD!C8</f>
        <v>SESSION   -  2025-26                CLASS :- 1A</v>
      </c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717" t="str">
        <f>IF('GREEN SHEET'!L3="","",'GREEN SHEET'!L3)</f>
        <v>ENGLISH</v>
      </c>
      <c r="O3" s="717"/>
      <c r="P3" s="718" t="str">
        <f>IF('GREEN SHEET'!AD3="","",'GREEN SHEET'!AD3)</f>
        <v>HINDI</v>
      </c>
      <c r="Q3" s="718"/>
      <c r="R3" s="717" t="e">
        <f>IF('GREEN SHEET'!#REF!="","",'GREEN SHEET'!#REF!)</f>
        <v>#REF!</v>
      </c>
      <c r="S3" s="717"/>
      <c r="T3" s="718" t="str">
        <f>IF('GREEN SHEET'!AV3="","",'GREEN SHEET'!AV3)</f>
        <v>MATHEMATICS</v>
      </c>
      <c r="U3" s="718"/>
      <c r="V3" s="712" t="e">
        <f>IF('GREEN SHEET'!#REF!="","",'GREEN SHEET'!#REF!)</f>
        <v>#REF!</v>
      </c>
      <c r="W3" s="713"/>
      <c r="X3" s="718" t="e">
        <f>IF('GREEN SHEET'!#REF!="","",'GREEN SHEET'!#REF!)</f>
        <v>#REF!</v>
      </c>
      <c r="Y3" s="718"/>
      <c r="Z3" s="714"/>
      <c r="AA3" s="715"/>
      <c r="AB3" s="715"/>
      <c r="AC3" s="715"/>
      <c r="AD3" s="715"/>
      <c r="AE3" s="715"/>
      <c r="AF3" s="715"/>
      <c r="AG3" s="715"/>
      <c r="AH3" s="715"/>
      <c r="AI3" s="715"/>
      <c r="AJ3" s="716"/>
      <c r="AK3" s="36"/>
    </row>
    <row r="4" spans="1:37" ht="36.75" customHeight="1" thickBot="1" x14ac:dyDescent="0.3">
      <c r="A4" s="36"/>
      <c r="B4" s="734" t="s">
        <v>201</v>
      </c>
      <c r="C4" s="735"/>
      <c r="D4" s="735"/>
      <c r="E4" s="735"/>
      <c r="F4" s="735"/>
      <c r="G4" s="735"/>
      <c r="H4" s="735"/>
      <c r="I4" s="735"/>
      <c r="J4" s="735"/>
      <c r="K4" s="735"/>
      <c r="L4" s="735"/>
      <c r="M4" s="736"/>
      <c r="N4" s="713" t="s">
        <v>142</v>
      </c>
      <c r="O4" s="717"/>
      <c r="P4" s="718" t="s">
        <v>142</v>
      </c>
      <c r="Q4" s="718"/>
      <c r="R4" s="717" t="s">
        <v>142</v>
      </c>
      <c r="S4" s="717"/>
      <c r="T4" s="718" t="s">
        <v>142</v>
      </c>
      <c r="U4" s="718"/>
      <c r="V4" s="717" t="s">
        <v>142</v>
      </c>
      <c r="W4" s="717"/>
      <c r="X4" s="718" t="s">
        <v>142</v>
      </c>
      <c r="Y4" s="718"/>
      <c r="Z4" s="622" t="s">
        <v>143</v>
      </c>
      <c r="AA4" s="622" t="s">
        <v>144</v>
      </c>
      <c r="AB4" s="622" t="s">
        <v>145</v>
      </c>
      <c r="AC4" s="602" t="s">
        <v>181</v>
      </c>
      <c r="AD4" s="622" t="s">
        <v>146</v>
      </c>
      <c r="AE4" s="622" t="s">
        <v>147</v>
      </c>
      <c r="AF4" s="604" t="s">
        <v>193</v>
      </c>
      <c r="AG4" s="721" t="s">
        <v>194</v>
      </c>
      <c r="AH4" s="721" t="s">
        <v>197</v>
      </c>
      <c r="AI4" s="721" t="s">
        <v>198</v>
      </c>
      <c r="AJ4" s="721" t="s">
        <v>199</v>
      </c>
      <c r="AK4" s="36"/>
    </row>
    <row r="5" spans="1:37" ht="47.25" customHeight="1" thickBot="1" x14ac:dyDescent="0.3">
      <c r="A5" s="36"/>
      <c r="B5" s="729" t="s">
        <v>174</v>
      </c>
      <c r="C5" s="730"/>
      <c r="D5" s="730"/>
      <c r="E5" s="730"/>
      <c r="F5" s="730"/>
      <c r="G5" s="730"/>
      <c r="H5" s="730"/>
      <c r="I5" s="730"/>
      <c r="J5" s="730"/>
      <c r="K5" s="730"/>
      <c r="L5" s="730"/>
      <c r="M5" s="731"/>
      <c r="N5" s="214" t="s">
        <v>97</v>
      </c>
      <c r="O5" s="139" t="s">
        <v>155</v>
      </c>
      <c r="P5" s="140" t="s">
        <v>97</v>
      </c>
      <c r="Q5" s="140" t="s">
        <v>155</v>
      </c>
      <c r="R5" s="139" t="s">
        <v>97</v>
      </c>
      <c r="S5" s="139" t="s">
        <v>155</v>
      </c>
      <c r="T5" s="140" t="s">
        <v>97</v>
      </c>
      <c r="U5" s="140" t="s">
        <v>155</v>
      </c>
      <c r="V5" s="139" t="s">
        <v>97</v>
      </c>
      <c r="W5" s="139" t="s">
        <v>155</v>
      </c>
      <c r="X5" s="140" t="s">
        <v>97</v>
      </c>
      <c r="Y5" s="140" t="s">
        <v>155</v>
      </c>
      <c r="Z5" s="622"/>
      <c r="AA5" s="622"/>
      <c r="AB5" s="622"/>
      <c r="AC5" s="603"/>
      <c r="AD5" s="622"/>
      <c r="AE5" s="622"/>
      <c r="AF5" s="605"/>
      <c r="AG5" s="722"/>
      <c r="AH5" s="722"/>
      <c r="AI5" s="722"/>
      <c r="AJ5" s="722"/>
      <c r="AK5" s="36"/>
    </row>
    <row r="6" spans="1:37" ht="16.8" hidden="1" x14ac:dyDescent="0.25">
      <c r="A6" s="36"/>
      <c r="B6" s="215" t="s">
        <v>4</v>
      </c>
      <c r="C6" s="215" t="s">
        <v>194</v>
      </c>
      <c r="D6" s="215" t="s">
        <v>194</v>
      </c>
      <c r="E6" s="215" t="s">
        <v>5</v>
      </c>
      <c r="F6" s="215" t="s">
        <v>6</v>
      </c>
      <c r="G6" s="215" t="s">
        <v>7</v>
      </c>
      <c r="H6" s="216" t="s">
        <v>8</v>
      </c>
      <c r="I6" s="216" t="s">
        <v>9</v>
      </c>
      <c r="J6" s="216" t="s">
        <v>10</v>
      </c>
      <c r="K6" s="216" t="s">
        <v>11</v>
      </c>
      <c r="L6" s="216" t="s">
        <v>12</v>
      </c>
      <c r="M6" s="216" t="s">
        <v>13</v>
      </c>
      <c r="N6" s="144">
        <f>IF('GREEN SHEET'!AB6="","",'GREEN SHEET'!AB6)</f>
        <v>200</v>
      </c>
      <c r="O6" s="144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54">
        <f>IF('GREEN SHEET'!AT6="","",'GREEN SHEET'!AT6)</f>
        <v>200</v>
      </c>
      <c r="Q6" s="153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44" t="e">
        <f>IF('GREEN SHEET'!#REF!="","",'GREEN SHEET'!#REF!)</f>
        <v>#REF!</v>
      </c>
      <c r="S6" s="144" t="e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#REF!</v>
      </c>
      <c r="T6" s="154">
        <f>IF('GREEN SHEET'!BL6="","",'GREEN SHEET'!BL6)</f>
        <v>200</v>
      </c>
      <c r="U6" s="154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45" t="e">
        <f>IF('GREEN SHEET'!#REF!="","",'GREEN SHEET'!#REF!)</f>
        <v>#REF!</v>
      </c>
      <c r="W6" s="145" t="e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#REF!</v>
      </c>
      <c r="X6" s="154" t="e">
        <f>IF('GREEN SHEET'!#REF!="","",'GREEN SHEET'!#REF!)</f>
        <v>#REF!</v>
      </c>
      <c r="Y6" s="154" t="e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#REF!</v>
      </c>
      <c r="Z6" s="146">
        <f>IF('GREEN SHEET'!BN6="","",'GREEN SHEET'!BN6)</f>
        <v>300</v>
      </c>
      <c r="AA6" s="146">
        <f>IF('GREEN SHEET'!BO6="","",'GREEN SHEET'!BO6)</f>
        <v>300</v>
      </c>
      <c r="AB6" s="146">
        <f>IF(OR(Z6,AA6)="","",SUM(Z6:AA6))</f>
        <v>600</v>
      </c>
      <c r="AC6" s="166">
        <f>IF('GREEN SHEET'!BU6="","",'GREEN SHEET'!BU6)</f>
        <v>100</v>
      </c>
      <c r="AD6" s="146" t="str">
        <f>IF('GREEN SHEET'!BV6="","",'GREEN SHEET'!BV6)</f>
        <v>A1</v>
      </c>
      <c r="AE6" s="146" t="str">
        <f>IF('GREEN SHEET'!BW6="","",'GREEN SHEET'!BW6)</f>
        <v/>
      </c>
      <c r="AF6" s="606"/>
      <c r="AG6" s="173"/>
      <c r="AH6" s="173"/>
      <c r="AI6" s="173">
        <v>50</v>
      </c>
      <c r="AJ6" s="173">
        <v>1</v>
      </c>
      <c r="AK6" s="36"/>
    </row>
    <row r="7" spans="1:37" ht="16.8" hidden="1" x14ac:dyDescent="0.25">
      <c r="A7" s="36"/>
      <c r="B7" s="176">
        <v>1</v>
      </c>
      <c r="C7" s="172">
        <f>IF(B7="","",ROUND(B7,0))</f>
        <v>1</v>
      </c>
      <c r="D7" s="172">
        <f t="shared" ref="D7:D50" si="6">IF(AE7="","",ROUND(AE7,0))</f>
        <v>1</v>
      </c>
      <c r="E7" s="176">
        <f>IF(DATA!C5="","",DATA!C5)</f>
        <v>101</v>
      </c>
      <c r="F7" s="176">
        <f>IF(DATA!D5="","",DATA!D5)</f>
        <v>1279</v>
      </c>
      <c r="G7" s="150" t="str">
        <f>IF(DATA!E5="","",DATA!E5)</f>
        <v>ANANT KUMAR REGAR</v>
      </c>
      <c r="H7" s="150" t="str">
        <f>IF(DATA!F5="","",DATA!F5)</f>
        <v>DALU LAL REGAR</v>
      </c>
      <c r="I7" s="150" t="str">
        <f>IF(DATA!G5="","",DATA!G5)</f>
        <v>MUNA BAI</v>
      </c>
      <c r="J7" s="157">
        <f>IF(DATA!H5="","",DATA!H5)</f>
        <v>40720</v>
      </c>
      <c r="K7" s="176" t="str">
        <f>IF(DATA!I5="","",DATA!I5)</f>
        <v>BOY</v>
      </c>
      <c r="L7" s="176" t="str">
        <f>IF(DATA!J5="","",DATA!J5)</f>
        <v>SC</v>
      </c>
      <c r="M7" s="150" t="str">
        <f>IF(DATA!K5="","",DATA!K5)</f>
        <v/>
      </c>
      <c r="N7" s="144">
        <f>IF('GREEN SHEET'!AB7="","",'GREEN SHEET'!AB7)</f>
        <v>123</v>
      </c>
      <c r="O7" s="144" t="str">
        <f t="shared" si="0"/>
        <v>B2</v>
      </c>
      <c r="P7" s="154">
        <f>IF('GREEN SHEET'!AT7="","",'GREEN SHEET'!AT7)</f>
        <v>164</v>
      </c>
      <c r="Q7" s="153" t="str">
        <f t="shared" si="1"/>
        <v>A2</v>
      </c>
      <c r="R7" s="144" t="e">
        <f>IF('GREEN SHEET'!#REF!="","",'GREEN SHEET'!#REF!)</f>
        <v>#REF!</v>
      </c>
      <c r="S7" s="144" t="e">
        <f t="shared" si="2"/>
        <v>#REF!</v>
      </c>
      <c r="T7" s="154">
        <f>IF('GREEN SHEET'!BL7="","",'GREEN SHEET'!BL7)</f>
        <v>131</v>
      </c>
      <c r="U7" s="154" t="str">
        <f t="shared" si="3"/>
        <v>B2</v>
      </c>
      <c r="V7" s="145" t="e">
        <f>IF('GREEN SHEET'!#REF!="","",'GREEN SHEET'!#REF!)</f>
        <v>#REF!</v>
      </c>
      <c r="W7" s="145" t="e">
        <f t="shared" si="4"/>
        <v>#REF!</v>
      </c>
      <c r="X7" s="154" t="e">
        <f>IF('GREEN SHEET'!#REF!="","",'GREEN SHEET'!#REF!)</f>
        <v>#REF!</v>
      </c>
      <c r="Y7" s="154" t="e">
        <f t="shared" si="5"/>
        <v>#REF!</v>
      </c>
      <c r="Z7" s="146">
        <f>IF('GREEN SHEET'!BN7="","",'GREEN SHEET'!BN7)</f>
        <v>223</v>
      </c>
      <c r="AA7" s="146">
        <f>IF('GREEN SHEET'!BO7="","",'GREEN SHEET'!BO7)</f>
        <v>195</v>
      </c>
      <c r="AB7" s="146">
        <f>ROUNDUP(IF('GREEN SHEET'!BT7="","0",'GREEN SHEET'!BT7),0)</f>
        <v>418</v>
      </c>
      <c r="AC7" s="166">
        <f>IF('GREEN SHEET'!BU7="","",'GREEN SHEET'!BU7)</f>
        <v>69.67</v>
      </c>
      <c r="AD7" s="146" t="str">
        <f>IF('GREEN SHEET'!BV7="","",'GREEN SHEET'!BV7)</f>
        <v>B2</v>
      </c>
      <c r="AE7" s="146">
        <f>IF('GREEN SHEET'!BW7="","",'GREEN SHEET'!BW7)</f>
        <v>1.0000000000000007</v>
      </c>
      <c r="AF7" s="146" t="str">
        <f>IF('GREEN SHEET'!BX7="","",'GREEN SHEET'!BX7)</f>
        <v>II</v>
      </c>
      <c r="AG7" s="177">
        <f>IF(AB7="","",RANK(AB7,AB$7:$AB$51,0))</f>
        <v>1</v>
      </c>
      <c r="AH7" s="177">
        <f>IF(AG7="","",SMALL($AG$7:$AG$53,B7))</f>
        <v>1</v>
      </c>
      <c r="AI7" s="177">
        <f>IF(ISNUMBER(SEARCH($G$55,$AD$7:$AD$53)),B7,"")</f>
        <v>1</v>
      </c>
      <c r="AJ7" s="177">
        <f>IFERROR(SMALL($AI$7:$AI$53,AH7),"")</f>
        <v>1</v>
      </c>
      <c r="AK7" s="36"/>
    </row>
    <row r="8" spans="1:37" ht="16.8" hidden="1" x14ac:dyDescent="0.25">
      <c r="A8" s="36"/>
      <c r="B8" s="176">
        <v>2</v>
      </c>
      <c r="C8" s="172">
        <f t="shared" ref="C8:C53" si="7">IF(B8="","",ROUND(B8,0))</f>
        <v>2</v>
      </c>
      <c r="D8" s="172" t="str">
        <f t="shared" si="6"/>
        <v/>
      </c>
      <c r="E8" s="176">
        <f>IF(DATA!C6="","",DATA!C6)</f>
        <v>102</v>
      </c>
      <c r="F8" s="176">
        <f>IF(DATA!D6="","",DATA!D6)</f>
        <v>1290</v>
      </c>
      <c r="G8" s="150" t="str">
        <f>IF(DATA!E6="","",DATA!E6)</f>
        <v>ANAS HUSSAIN MANSURI</v>
      </c>
      <c r="H8" s="150" t="str">
        <f>IF(DATA!F6="","",DATA!F6)</f>
        <v>FIROZ MOHAMMAD MANSURI</v>
      </c>
      <c r="I8" s="150" t="str">
        <f>IF(DATA!G6="","",DATA!G6)</f>
        <v>SHAMIM BEGAM</v>
      </c>
      <c r="J8" s="157">
        <f>IF(DATA!H6="","",DATA!H6)</f>
        <v>41157</v>
      </c>
      <c r="K8" s="176" t="str">
        <f>IF(DATA!I6="","",DATA!I6)</f>
        <v>BOY</v>
      </c>
      <c r="L8" s="176" t="str">
        <f>IF(DATA!J6="","",DATA!J6)</f>
        <v>OBC</v>
      </c>
      <c r="M8" s="150" t="str">
        <f>IF(DATA!K6="","",DATA!K6)</f>
        <v/>
      </c>
      <c r="N8" s="144">
        <f>IF('GREEN SHEET'!AB8="","",'GREEN SHEET'!AB8)</f>
        <v>75</v>
      </c>
      <c r="O8" s="144" t="str">
        <f t="shared" si="0"/>
        <v>D</v>
      </c>
      <c r="P8" s="154">
        <f>IF('GREEN SHEET'!AT8="","",'GREEN SHEET'!AT8)</f>
        <v>143</v>
      </c>
      <c r="Q8" s="153" t="str">
        <f t="shared" si="1"/>
        <v>B1</v>
      </c>
      <c r="R8" s="144" t="e">
        <f>IF('GREEN SHEET'!#REF!="","",'GREEN SHEET'!#REF!)</f>
        <v>#REF!</v>
      </c>
      <c r="S8" s="144" t="e">
        <f t="shared" si="2"/>
        <v>#REF!</v>
      </c>
      <c r="T8" s="154">
        <f>IF('GREEN SHEET'!BL8="","",'GREEN SHEET'!BL8)</f>
        <v>106</v>
      </c>
      <c r="U8" s="154" t="str">
        <f t="shared" si="3"/>
        <v>C1</v>
      </c>
      <c r="V8" s="145" t="e">
        <f>IF('GREEN SHEET'!#REF!="","",'GREEN SHEET'!#REF!)</f>
        <v>#REF!</v>
      </c>
      <c r="W8" s="145" t="e">
        <f t="shared" si="4"/>
        <v>#REF!</v>
      </c>
      <c r="X8" s="154" t="e">
        <f>IF('GREEN SHEET'!#REF!="","",'GREEN SHEET'!#REF!)</f>
        <v>#REF!</v>
      </c>
      <c r="Y8" s="154" t="e">
        <f t="shared" si="5"/>
        <v>#REF!</v>
      </c>
      <c r="Z8" s="146">
        <f>IF('GREEN SHEET'!BN8="","",'GREEN SHEET'!BN8)</f>
        <v>193</v>
      </c>
      <c r="AA8" s="146">
        <f>IF('GREEN SHEET'!BO8="","",'GREEN SHEET'!BO8)</f>
        <v>131</v>
      </c>
      <c r="AB8" s="146">
        <f>ROUNDUP(IF('GREEN SHEET'!BT8="","0",'GREEN SHEET'!BT8),0)</f>
        <v>324</v>
      </c>
      <c r="AC8" s="166" t="str">
        <f>IF('GREEN SHEET'!BU8="","",'GREEN SHEET'!BU8)</f>
        <v/>
      </c>
      <c r="AD8" s="146" t="str">
        <f>IF('GREEN SHEET'!BV8="","",'GREEN SHEET'!BV8)</f>
        <v/>
      </c>
      <c r="AE8" s="146" t="str">
        <f>IF('GREEN SHEET'!BW8="","",'GREEN SHEET'!BW8)</f>
        <v/>
      </c>
      <c r="AF8" s="146" t="str">
        <f>IF('GREEN SHEET'!BX8="","",'GREEN SHEET'!BX8)</f>
        <v/>
      </c>
      <c r="AG8" s="177">
        <f>IF(AB8="","",RANK(AB8,AB$7:$AB$51,0))</f>
        <v>4</v>
      </c>
      <c r="AH8" s="177">
        <f t="shared" ref="AH8:AH53" si="8">IF(AG8="","",SMALL($AG$7:$AG$53,B8))</f>
        <v>2</v>
      </c>
      <c r="AI8" s="217" t="str">
        <f t="shared" ref="AI8:AI52" si="9">IF(ISNUMBER(SEARCH($G$55,$AD$7:$AD$53)),B8,"")</f>
        <v/>
      </c>
      <c r="AJ8" s="177">
        <f t="shared" ref="AJ8:AJ52" si="10">IFERROR(SMALL($AI$7:$AI$53,AH8),"")</f>
        <v>3</v>
      </c>
      <c r="AK8" s="36"/>
    </row>
    <row r="9" spans="1:37" ht="16.8" hidden="1" x14ac:dyDescent="0.25">
      <c r="A9" s="36"/>
      <c r="B9" s="176">
        <v>3</v>
      </c>
      <c r="C9" s="172">
        <f t="shared" si="7"/>
        <v>3</v>
      </c>
      <c r="D9" s="172">
        <f t="shared" si="6"/>
        <v>2</v>
      </c>
      <c r="E9" s="176">
        <f>IF(DATA!C7="","",DATA!C7)</f>
        <v>103</v>
      </c>
      <c r="F9" s="176">
        <f>IF(DATA!D7="","",DATA!D7)</f>
        <v>1251</v>
      </c>
      <c r="G9" s="150" t="str">
        <f>IF(DATA!E7="","",DATA!E7)</f>
        <v>ASHISH BALAI</v>
      </c>
      <c r="H9" s="150" t="str">
        <f>IF(DATA!F7="","",DATA!F7)</f>
        <v>DHARMI LAL BUNKAR</v>
      </c>
      <c r="I9" s="150" t="str">
        <f>IF(DATA!G7="","",DATA!G7)</f>
        <v>NIRMLA BUNKAR</v>
      </c>
      <c r="J9" s="157">
        <f>IF(DATA!H7="","",DATA!H7)</f>
        <v>41000</v>
      </c>
      <c r="K9" s="176" t="str">
        <f>IF(DATA!I7="","",DATA!I7)</f>
        <v>BOY</v>
      </c>
      <c r="L9" s="176" t="str">
        <f>IF(DATA!J7="","",DATA!J7)</f>
        <v>SC</v>
      </c>
      <c r="M9" s="150" t="str">
        <f>IF(DATA!K7="","",DATA!K7)</f>
        <v/>
      </c>
      <c r="N9" s="144">
        <f>IF('GREEN SHEET'!AB9="","",'GREEN SHEET'!AB9)</f>
        <v>153</v>
      </c>
      <c r="O9" s="144" t="str">
        <f t="shared" si="0"/>
        <v>B1</v>
      </c>
      <c r="P9" s="154">
        <f>IF('GREEN SHEET'!AT9="","",'GREEN SHEET'!AT9)</f>
        <v>121</v>
      </c>
      <c r="Q9" s="153" t="str">
        <f t="shared" si="1"/>
        <v>C1</v>
      </c>
      <c r="R9" s="144" t="e">
        <f>IF('GREEN SHEET'!#REF!="","",'GREEN SHEET'!#REF!)</f>
        <v>#REF!</v>
      </c>
      <c r="S9" s="144" t="e">
        <f t="shared" si="2"/>
        <v>#REF!</v>
      </c>
      <c r="T9" s="154">
        <f>IF('GREEN SHEET'!BL9="","",'GREEN SHEET'!BL9)</f>
        <v>111</v>
      </c>
      <c r="U9" s="154" t="str">
        <f t="shared" si="3"/>
        <v>C1</v>
      </c>
      <c r="V9" s="145" t="e">
        <f>IF('GREEN SHEET'!#REF!="","",'GREEN SHEET'!#REF!)</f>
        <v>#REF!</v>
      </c>
      <c r="W9" s="145" t="e">
        <f t="shared" si="4"/>
        <v>#REF!</v>
      </c>
      <c r="X9" s="154" t="e">
        <f>IF('GREEN SHEET'!#REF!="","",'GREEN SHEET'!#REF!)</f>
        <v>#REF!</v>
      </c>
      <c r="Y9" s="154" t="e">
        <f t="shared" si="5"/>
        <v>#REF!</v>
      </c>
      <c r="Z9" s="146">
        <f>IF('GREEN SHEET'!BN9="","",'GREEN SHEET'!BN9)</f>
        <v>227</v>
      </c>
      <c r="AA9" s="146">
        <f>IF('GREEN SHEET'!BO9="","",'GREEN SHEET'!BO9)</f>
        <v>158</v>
      </c>
      <c r="AB9" s="146">
        <f>ROUNDUP(IF('GREEN SHEET'!BT9="","0",'GREEN SHEET'!BT9),0)</f>
        <v>385</v>
      </c>
      <c r="AC9" s="166">
        <f>IF('GREEN SHEET'!BU9="","",'GREEN SHEET'!BU9)</f>
        <v>64.17</v>
      </c>
      <c r="AD9" s="146" t="str">
        <f>IF('GREEN SHEET'!BV9="","",'GREEN SHEET'!BV9)</f>
        <v>B2</v>
      </c>
      <c r="AE9" s="146">
        <f>IF('GREEN SHEET'!BW9="","",'GREEN SHEET'!BW9)</f>
        <v>1.9999999999999964</v>
      </c>
      <c r="AF9" s="146" t="str">
        <f>IF('GREEN SHEET'!BX9="","",'GREEN SHEET'!BX9)</f>
        <v>II</v>
      </c>
      <c r="AG9" s="177">
        <f>IF(AB9="","",RANK(AB9,AB$7:$AB$51,0))</f>
        <v>2</v>
      </c>
      <c r="AH9" s="177">
        <f t="shared" si="8"/>
        <v>3</v>
      </c>
      <c r="AI9" s="217">
        <f t="shared" si="9"/>
        <v>3</v>
      </c>
      <c r="AJ9" s="177">
        <f t="shared" si="10"/>
        <v>4</v>
      </c>
      <c r="AK9" s="36"/>
    </row>
    <row r="10" spans="1:37" ht="16.8" hidden="1" x14ac:dyDescent="0.25">
      <c r="A10" s="36"/>
      <c r="B10" s="176">
        <v>4</v>
      </c>
      <c r="C10" s="172">
        <f t="shared" si="7"/>
        <v>4</v>
      </c>
      <c r="D10" s="172">
        <f t="shared" si="6"/>
        <v>3</v>
      </c>
      <c r="E10" s="176">
        <f>IF(DATA!C8="","",DATA!C8)</f>
        <v>104</v>
      </c>
      <c r="F10" s="176">
        <f>IF(DATA!D8="","",DATA!D8)</f>
        <v>1212</v>
      </c>
      <c r="G10" s="150" t="str">
        <f>IF(DATA!E8="","",DATA!E8)</f>
        <v>ASHISH BALAI</v>
      </c>
      <c r="H10" s="150" t="str">
        <f>IF(DATA!F8="","",DATA!F8)</f>
        <v>DHARMI LAL BUNKAR</v>
      </c>
      <c r="I10" s="150" t="str">
        <f>IF(DATA!G8="","",DATA!G8)</f>
        <v>NIRMLA BUNKAR</v>
      </c>
      <c r="J10" s="157">
        <f>IF(DATA!H8="","",DATA!H8)</f>
        <v>41000</v>
      </c>
      <c r="K10" s="176" t="str">
        <f>IF(DATA!I8="","",DATA!I8)</f>
        <v>BOY</v>
      </c>
      <c r="L10" s="176" t="str">
        <f>IF(DATA!J8="","",DATA!J8)</f>
        <v>SC</v>
      </c>
      <c r="M10" s="150" t="str">
        <f>IF(DATA!K8="","",DATA!K8)</f>
        <v/>
      </c>
      <c r="N10" s="144">
        <f>IF('GREEN SHEET'!AB10="","",'GREEN SHEET'!AB10)</f>
        <v>126</v>
      </c>
      <c r="O10" s="144" t="str">
        <f t="shared" si="0"/>
        <v>B2</v>
      </c>
      <c r="P10" s="154">
        <f>IF('GREEN SHEET'!AT10="","",'GREEN SHEET'!AT10)</f>
        <v>127</v>
      </c>
      <c r="Q10" s="153" t="str">
        <f t="shared" si="1"/>
        <v>B2</v>
      </c>
      <c r="R10" s="144" t="e">
        <f>IF('GREEN SHEET'!#REF!="","",'GREEN SHEET'!#REF!)</f>
        <v>#REF!</v>
      </c>
      <c r="S10" s="144" t="e">
        <f t="shared" si="2"/>
        <v>#REF!</v>
      </c>
      <c r="T10" s="154">
        <f>IF('GREEN SHEET'!BL10="","",'GREEN SHEET'!BL10)</f>
        <v>128</v>
      </c>
      <c r="U10" s="154" t="str">
        <f t="shared" si="3"/>
        <v>B2</v>
      </c>
      <c r="V10" s="145" t="e">
        <f>IF('GREEN SHEET'!#REF!="","",'GREEN SHEET'!#REF!)</f>
        <v>#REF!</v>
      </c>
      <c r="W10" s="145" t="e">
        <f t="shared" si="4"/>
        <v>#REF!</v>
      </c>
      <c r="X10" s="154" t="e">
        <f>IF('GREEN SHEET'!#REF!="","",'GREEN SHEET'!#REF!)</f>
        <v>#REF!</v>
      </c>
      <c r="Y10" s="154" t="e">
        <f t="shared" si="5"/>
        <v>#REF!</v>
      </c>
      <c r="Z10" s="146">
        <f>IF('GREEN SHEET'!BN10="","",'GREEN SHEET'!BN10)</f>
        <v>144</v>
      </c>
      <c r="AA10" s="146">
        <f>IF('GREEN SHEET'!BO10="","",'GREEN SHEET'!BO10)</f>
        <v>237</v>
      </c>
      <c r="AB10" s="146">
        <f>ROUNDUP(IF('GREEN SHEET'!BT10="","0",'GREEN SHEET'!BT10),0)</f>
        <v>381</v>
      </c>
      <c r="AC10" s="166">
        <f>IF('GREEN SHEET'!BU10="","",'GREEN SHEET'!BU10)</f>
        <v>63.5</v>
      </c>
      <c r="AD10" s="146" t="str">
        <f>IF('GREEN SHEET'!BV10="","",'GREEN SHEET'!BV10)</f>
        <v>B2</v>
      </c>
      <c r="AE10" s="146">
        <f>IF('GREEN SHEET'!BW10="","",'GREEN SHEET'!BW10)</f>
        <v>2.9999999999999964</v>
      </c>
      <c r="AF10" s="146" t="str">
        <f>IF('GREEN SHEET'!BX10="","",'GREEN SHEET'!BX10)</f>
        <v>II</v>
      </c>
      <c r="AG10" s="177">
        <f>IF(AB10="","",RANK(AB10,AB$7:$AB$51,0))</f>
        <v>3</v>
      </c>
      <c r="AH10" s="177">
        <f t="shared" si="8"/>
        <v>4</v>
      </c>
      <c r="AI10" s="217">
        <f t="shared" si="9"/>
        <v>4</v>
      </c>
      <c r="AJ10" s="177" t="str">
        <f t="shared" si="10"/>
        <v/>
      </c>
      <c r="AK10" s="36"/>
    </row>
    <row r="11" spans="1:37" ht="16.8" hidden="1" x14ac:dyDescent="0.25">
      <c r="A11" s="36"/>
      <c r="B11" s="176">
        <v>5</v>
      </c>
      <c r="C11" s="172">
        <f t="shared" si="7"/>
        <v>5</v>
      </c>
      <c r="D11" s="172" t="str">
        <f t="shared" si="6"/>
        <v/>
      </c>
      <c r="E11" s="176" t="str">
        <f>IF(DATA!C9="","",DATA!C9)</f>
        <v/>
      </c>
      <c r="F11" s="176" t="str">
        <f>IF(DATA!D9="","",DATA!D9)</f>
        <v/>
      </c>
      <c r="G11" s="150" t="str">
        <f>IF(DATA!E9="","",DATA!E9)</f>
        <v/>
      </c>
      <c r="H11" s="150" t="str">
        <f>IF(DATA!F9="","",DATA!F9)</f>
        <v/>
      </c>
      <c r="I11" s="150" t="str">
        <f>IF(DATA!G9="","",DATA!G9)</f>
        <v/>
      </c>
      <c r="J11" s="157" t="str">
        <f>IF(DATA!H9="","",DATA!H9)</f>
        <v/>
      </c>
      <c r="K11" s="176" t="str">
        <f>IF(DATA!I9="","",DATA!I9)</f>
        <v/>
      </c>
      <c r="L11" s="176" t="str">
        <f>IF(DATA!J9="","",DATA!J9)</f>
        <v/>
      </c>
      <c r="M11" s="150" t="str">
        <f>IF(DATA!K9="","",DATA!K9)</f>
        <v/>
      </c>
      <c r="N11" s="144" t="str">
        <f>IF('GREEN SHEET'!AB11="","",'GREEN SHEET'!AB11)</f>
        <v/>
      </c>
      <c r="O11" s="144" t="str">
        <f t="shared" si="0"/>
        <v/>
      </c>
      <c r="P11" s="154" t="str">
        <f>IF('GREEN SHEET'!AT11="","",'GREEN SHEET'!AT11)</f>
        <v/>
      </c>
      <c r="Q11" s="153" t="str">
        <f t="shared" si="1"/>
        <v/>
      </c>
      <c r="R11" s="144" t="e">
        <f>IF('GREEN SHEET'!#REF!="","",'GREEN SHEET'!#REF!)</f>
        <v>#REF!</v>
      </c>
      <c r="S11" s="144" t="e">
        <f t="shared" si="2"/>
        <v>#REF!</v>
      </c>
      <c r="T11" s="154" t="str">
        <f>IF('GREEN SHEET'!BL11="","",'GREEN SHEET'!BL11)</f>
        <v/>
      </c>
      <c r="U11" s="154" t="str">
        <f t="shared" si="3"/>
        <v/>
      </c>
      <c r="V11" s="145" t="e">
        <f>IF('GREEN SHEET'!#REF!="","",'GREEN SHEET'!#REF!)</f>
        <v>#REF!</v>
      </c>
      <c r="W11" s="145" t="e">
        <f t="shared" si="4"/>
        <v>#REF!</v>
      </c>
      <c r="X11" s="154" t="e">
        <f>IF('GREEN SHEET'!#REF!="","",'GREEN SHEET'!#REF!)</f>
        <v>#REF!</v>
      </c>
      <c r="Y11" s="154" t="e">
        <f t="shared" si="5"/>
        <v>#REF!</v>
      </c>
      <c r="Z11" s="146" t="str">
        <f>IF('GREEN SHEET'!BN11="","",'GREEN SHEET'!BN11)</f>
        <v/>
      </c>
      <c r="AA11" s="146" t="str">
        <f>IF('GREEN SHEET'!BO11="","",'GREEN SHEET'!BO11)</f>
        <v/>
      </c>
      <c r="AB11" s="146">
        <f>ROUNDUP(IF('GREEN SHEET'!BT11="","0",'GREEN SHEET'!BT11),0)</f>
        <v>0</v>
      </c>
      <c r="AC11" s="166" t="str">
        <f>IF('GREEN SHEET'!BU11="","",'GREEN SHEET'!BU11)</f>
        <v/>
      </c>
      <c r="AD11" s="146" t="str">
        <f>IF('GREEN SHEET'!BV11="","",'GREEN SHEET'!BV11)</f>
        <v/>
      </c>
      <c r="AE11" s="146" t="str">
        <f>IF('GREEN SHEET'!BW11="","",'GREEN SHEET'!BW11)</f>
        <v/>
      </c>
      <c r="AF11" s="146" t="str">
        <f>IF('GREEN SHEET'!BX11="","",'GREEN SHEET'!BX11)</f>
        <v/>
      </c>
      <c r="AG11" s="177">
        <f>IF(AB11="","",RANK(AB11,AB$7:$AB$51,0))</f>
        <v>5</v>
      </c>
      <c r="AH11" s="177">
        <f t="shared" si="8"/>
        <v>5</v>
      </c>
      <c r="AI11" s="217" t="str">
        <f t="shared" si="9"/>
        <v/>
      </c>
      <c r="AJ11" s="177" t="str">
        <f t="shared" si="10"/>
        <v/>
      </c>
      <c r="AK11" s="36"/>
    </row>
    <row r="12" spans="1:37" ht="16.8" hidden="1" x14ac:dyDescent="0.25">
      <c r="A12" s="36"/>
      <c r="B12" s="176">
        <v>6</v>
      </c>
      <c r="C12" s="172">
        <f t="shared" si="7"/>
        <v>6</v>
      </c>
      <c r="D12" s="172" t="str">
        <f t="shared" si="6"/>
        <v/>
      </c>
      <c r="E12" s="176" t="str">
        <f>IF(DATA!C10="","",DATA!C10)</f>
        <v/>
      </c>
      <c r="F12" s="176" t="str">
        <f>IF(DATA!D10="","",DATA!D10)</f>
        <v/>
      </c>
      <c r="G12" s="150" t="str">
        <f>IF(DATA!E10="","",DATA!E10)</f>
        <v/>
      </c>
      <c r="H12" s="150" t="str">
        <f>IF(DATA!F10="","",DATA!F10)</f>
        <v/>
      </c>
      <c r="I12" s="150" t="str">
        <f>IF(DATA!G10="","",DATA!G10)</f>
        <v/>
      </c>
      <c r="J12" s="157" t="str">
        <f>IF(DATA!H10="","",DATA!H10)</f>
        <v/>
      </c>
      <c r="K12" s="176" t="str">
        <f>IF(DATA!I10="","",DATA!I10)</f>
        <v/>
      </c>
      <c r="L12" s="176" t="str">
        <f>IF(DATA!J10="","",DATA!J10)</f>
        <v/>
      </c>
      <c r="M12" s="150" t="str">
        <f>IF(DATA!K10="","",DATA!K10)</f>
        <v/>
      </c>
      <c r="N12" s="144" t="str">
        <f>IF('GREEN SHEET'!AB12="","",'GREEN SHEET'!AB12)</f>
        <v/>
      </c>
      <c r="O12" s="144" t="str">
        <f t="shared" si="0"/>
        <v/>
      </c>
      <c r="P12" s="154" t="str">
        <f>IF('GREEN SHEET'!AT12="","",'GREEN SHEET'!AT12)</f>
        <v/>
      </c>
      <c r="Q12" s="153" t="str">
        <f t="shared" si="1"/>
        <v/>
      </c>
      <c r="R12" s="144" t="e">
        <f>IF('GREEN SHEET'!#REF!="","",'GREEN SHEET'!#REF!)</f>
        <v>#REF!</v>
      </c>
      <c r="S12" s="144" t="e">
        <f t="shared" si="2"/>
        <v>#REF!</v>
      </c>
      <c r="T12" s="154" t="str">
        <f>IF('GREEN SHEET'!BL12="","",'GREEN SHEET'!BL12)</f>
        <v/>
      </c>
      <c r="U12" s="154" t="str">
        <f t="shared" si="3"/>
        <v/>
      </c>
      <c r="V12" s="145" t="e">
        <f>IF('GREEN SHEET'!#REF!="","",'GREEN SHEET'!#REF!)</f>
        <v>#REF!</v>
      </c>
      <c r="W12" s="145" t="e">
        <f t="shared" si="4"/>
        <v>#REF!</v>
      </c>
      <c r="X12" s="154" t="e">
        <f>IF('GREEN SHEET'!#REF!="","",'GREEN SHEET'!#REF!)</f>
        <v>#REF!</v>
      </c>
      <c r="Y12" s="154" t="e">
        <f t="shared" si="5"/>
        <v>#REF!</v>
      </c>
      <c r="Z12" s="146" t="str">
        <f>IF('GREEN SHEET'!BN12="","",'GREEN SHEET'!BN12)</f>
        <v/>
      </c>
      <c r="AA12" s="146" t="str">
        <f>IF('GREEN SHEET'!BO12="","",'GREEN SHEET'!BO12)</f>
        <v/>
      </c>
      <c r="AB12" s="146">
        <f>ROUNDUP(IF('GREEN SHEET'!BT12="","0",'GREEN SHEET'!BT12),0)</f>
        <v>0</v>
      </c>
      <c r="AC12" s="166" t="str">
        <f>IF('GREEN SHEET'!BU12="","",'GREEN SHEET'!BU12)</f>
        <v/>
      </c>
      <c r="AD12" s="146" t="str">
        <f>IF('GREEN SHEET'!BV12="","",'GREEN SHEET'!BV12)</f>
        <v/>
      </c>
      <c r="AE12" s="146" t="str">
        <f>IF('GREEN SHEET'!BW12="","",'GREEN SHEET'!BW12)</f>
        <v/>
      </c>
      <c r="AF12" s="146" t="str">
        <f>IF('GREEN SHEET'!BX12="","",'GREEN SHEET'!BX12)</f>
        <v/>
      </c>
      <c r="AG12" s="177">
        <f>IF(AB12="","",RANK(AB12,AB$7:$AB$51,0))</f>
        <v>5</v>
      </c>
      <c r="AH12" s="177">
        <f t="shared" si="8"/>
        <v>5</v>
      </c>
      <c r="AI12" s="217" t="str">
        <f t="shared" si="9"/>
        <v/>
      </c>
      <c r="AJ12" s="177" t="str">
        <f t="shared" si="10"/>
        <v/>
      </c>
      <c r="AK12" s="36"/>
    </row>
    <row r="13" spans="1:37" ht="16.8" hidden="1" x14ac:dyDescent="0.25">
      <c r="A13" s="36"/>
      <c r="B13" s="176">
        <v>7</v>
      </c>
      <c r="C13" s="172">
        <f t="shared" si="7"/>
        <v>7</v>
      </c>
      <c r="D13" s="172" t="str">
        <f t="shared" si="6"/>
        <v/>
      </c>
      <c r="E13" s="176" t="str">
        <f>IF(DATA!C11="","",DATA!C11)</f>
        <v/>
      </c>
      <c r="F13" s="176" t="str">
        <f>IF(DATA!D11="","",DATA!D11)</f>
        <v/>
      </c>
      <c r="G13" s="150" t="str">
        <f>IF(DATA!E11="","",DATA!E11)</f>
        <v/>
      </c>
      <c r="H13" s="150" t="str">
        <f>IF(DATA!F11="","",DATA!F11)</f>
        <v/>
      </c>
      <c r="I13" s="150" t="str">
        <f>IF(DATA!G11="","",DATA!G11)</f>
        <v/>
      </c>
      <c r="J13" s="157" t="str">
        <f>IF(DATA!H11="","",DATA!H11)</f>
        <v/>
      </c>
      <c r="K13" s="176" t="str">
        <f>IF(DATA!I11="","",DATA!I11)</f>
        <v/>
      </c>
      <c r="L13" s="176" t="str">
        <f>IF(DATA!J11="","",DATA!J11)</f>
        <v/>
      </c>
      <c r="M13" s="150" t="str">
        <f>IF(DATA!K11="","",DATA!K11)</f>
        <v/>
      </c>
      <c r="N13" s="144" t="str">
        <f>IF('GREEN SHEET'!AB13="","",'GREEN SHEET'!AB13)</f>
        <v/>
      </c>
      <c r="O13" s="144" t="str">
        <f t="shared" si="0"/>
        <v/>
      </c>
      <c r="P13" s="154" t="str">
        <f>IF('GREEN SHEET'!AT13="","",'GREEN SHEET'!AT13)</f>
        <v/>
      </c>
      <c r="Q13" s="153" t="str">
        <f t="shared" si="1"/>
        <v/>
      </c>
      <c r="R13" s="144" t="e">
        <f>IF('GREEN SHEET'!#REF!="","",'GREEN SHEET'!#REF!)</f>
        <v>#REF!</v>
      </c>
      <c r="S13" s="144" t="e">
        <f t="shared" si="2"/>
        <v>#REF!</v>
      </c>
      <c r="T13" s="154" t="str">
        <f>IF('GREEN SHEET'!BL13="","",'GREEN SHEET'!BL13)</f>
        <v/>
      </c>
      <c r="U13" s="154" t="str">
        <f t="shared" si="3"/>
        <v/>
      </c>
      <c r="V13" s="145" t="e">
        <f>IF('GREEN SHEET'!#REF!="","",'GREEN SHEET'!#REF!)</f>
        <v>#REF!</v>
      </c>
      <c r="W13" s="145" t="e">
        <f t="shared" si="4"/>
        <v>#REF!</v>
      </c>
      <c r="X13" s="154" t="e">
        <f>IF('GREEN SHEET'!#REF!="","",'GREEN SHEET'!#REF!)</f>
        <v>#REF!</v>
      </c>
      <c r="Y13" s="154" t="e">
        <f t="shared" si="5"/>
        <v>#REF!</v>
      </c>
      <c r="Z13" s="146" t="str">
        <f>IF('GREEN SHEET'!BN13="","",'GREEN SHEET'!BN13)</f>
        <v/>
      </c>
      <c r="AA13" s="146" t="str">
        <f>IF('GREEN SHEET'!BO13="","",'GREEN SHEET'!BO13)</f>
        <v/>
      </c>
      <c r="AB13" s="146">
        <f>ROUNDUP(IF('GREEN SHEET'!BT13="","0",'GREEN SHEET'!BT13),0)</f>
        <v>0</v>
      </c>
      <c r="AC13" s="166" t="str">
        <f>IF('GREEN SHEET'!BU13="","",'GREEN SHEET'!BU13)</f>
        <v/>
      </c>
      <c r="AD13" s="146" t="str">
        <f>IF('GREEN SHEET'!BV13="","",'GREEN SHEET'!BV13)</f>
        <v/>
      </c>
      <c r="AE13" s="146" t="str">
        <f>IF('GREEN SHEET'!BW13="","",'GREEN SHEET'!BW13)</f>
        <v/>
      </c>
      <c r="AF13" s="146" t="str">
        <f>IF('GREEN SHEET'!BX13="","",'GREEN SHEET'!BX13)</f>
        <v/>
      </c>
      <c r="AG13" s="177">
        <f>IF(AB13="","",RANK(AB13,AB$7:$AB$51,0))</f>
        <v>5</v>
      </c>
      <c r="AH13" s="177">
        <f t="shared" si="8"/>
        <v>5</v>
      </c>
      <c r="AI13" s="217" t="str">
        <f t="shared" si="9"/>
        <v/>
      </c>
      <c r="AJ13" s="177" t="str">
        <f t="shared" si="10"/>
        <v/>
      </c>
      <c r="AK13" s="36"/>
    </row>
    <row r="14" spans="1:37" ht="16.8" hidden="1" x14ac:dyDescent="0.25">
      <c r="A14" s="36"/>
      <c r="B14" s="176">
        <v>8</v>
      </c>
      <c r="C14" s="172">
        <f t="shared" si="7"/>
        <v>8</v>
      </c>
      <c r="D14" s="172" t="str">
        <f t="shared" si="6"/>
        <v/>
      </c>
      <c r="E14" s="176" t="str">
        <f>IF(DATA!C12="","",DATA!C12)</f>
        <v/>
      </c>
      <c r="F14" s="176" t="str">
        <f>IF(DATA!D12="","",DATA!D12)</f>
        <v/>
      </c>
      <c r="G14" s="150" t="str">
        <f>IF(DATA!E12="","",DATA!E12)</f>
        <v/>
      </c>
      <c r="H14" s="150" t="str">
        <f>IF(DATA!F12="","",DATA!F12)</f>
        <v/>
      </c>
      <c r="I14" s="150" t="str">
        <f>IF(DATA!G12="","",DATA!G12)</f>
        <v/>
      </c>
      <c r="J14" s="157" t="str">
        <f>IF(DATA!H12="","",DATA!H12)</f>
        <v/>
      </c>
      <c r="K14" s="176" t="str">
        <f>IF(DATA!I12="","",DATA!I12)</f>
        <v/>
      </c>
      <c r="L14" s="176" t="str">
        <f>IF(DATA!J12="","",DATA!J12)</f>
        <v/>
      </c>
      <c r="M14" s="150" t="str">
        <f>IF(DATA!K12="","",DATA!K12)</f>
        <v/>
      </c>
      <c r="N14" s="144" t="str">
        <f>IF('GREEN SHEET'!AB14="","",'GREEN SHEET'!AB14)</f>
        <v/>
      </c>
      <c r="O14" s="144" t="str">
        <f t="shared" si="0"/>
        <v/>
      </c>
      <c r="P14" s="154" t="str">
        <f>IF('GREEN SHEET'!AT14="","",'GREEN SHEET'!AT14)</f>
        <v/>
      </c>
      <c r="Q14" s="153" t="str">
        <f t="shared" si="1"/>
        <v/>
      </c>
      <c r="R14" s="144" t="e">
        <f>IF('GREEN SHEET'!#REF!="","",'GREEN SHEET'!#REF!)</f>
        <v>#REF!</v>
      </c>
      <c r="S14" s="144" t="e">
        <f t="shared" si="2"/>
        <v>#REF!</v>
      </c>
      <c r="T14" s="154" t="str">
        <f>IF('GREEN SHEET'!BL14="","",'GREEN SHEET'!BL14)</f>
        <v/>
      </c>
      <c r="U14" s="154" t="str">
        <f t="shared" si="3"/>
        <v/>
      </c>
      <c r="V14" s="145" t="e">
        <f>IF('GREEN SHEET'!#REF!="","",'GREEN SHEET'!#REF!)</f>
        <v>#REF!</v>
      </c>
      <c r="W14" s="145" t="e">
        <f t="shared" si="4"/>
        <v>#REF!</v>
      </c>
      <c r="X14" s="154" t="e">
        <f>IF('GREEN SHEET'!#REF!="","",'GREEN SHEET'!#REF!)</f>
        <v>#REF!</v>
      </c>
      <c r="Y14" s="154" t="e">
        <f t="shared" si="5"/>
        <v>#REF!</v>
      </c>
      <c r="Z14" s="146" t="str">
        <f>IF('GREEN SHEET'!BN14="","",'GREEN SHEET'!BN14)</f>
        <v/>
      </c>
      <c r="AA14" s="146" t="str">
        <f>IF('GREEN SHEET'!BO14="","",'GREEN SHEET'!BO14)</f>
        <v/>
      </c>
      <c r="AB14" s="146">
        <f>ROUNDUP(IF('GREEN SHEET'!BT14="","0",'GREEN SHEET'!BT14),0)</f>
        <v>0</v>
      </c>
      <c r="AC14" s="166" t="str">
        <f>IF('GREEN SHEET'!BU14="","",'GREEN SHEET'!BU14)</f>
        <v/>
      </c>
      <c r="AD14" s="146" t="str">
        <f>IF('GREEN SHEET'!BV14="","",'GREEN SHEET'!BV14)</f>
        <v/>
      </c>
      <c r="AE14" s="146" t="str">
        <f>IF('GREEN SHEET'!BW14="","",'GREEN SHEET'!BW14)</f>
        <v/>
      </c>
      <c r="AF14" s="146" t="str">
        <f>IF('GREEN SHEET'!BX14="","",'GREEN SHEET'!BX14)</f>
        <v/>
      </c>
      <c r="AG14" s="177">
        <f>IF(AB14="","",RANK(AB14,AB$7:$AB$51,0))</f>
        <v>5</v>
      </c>
      <c r="AH14" s="177">
        <f t="shared" si="8"/>
        <v>5</v>
      </c>
      <c r="AI14" s="217" t="str">
        <f t="shared" si="9"/>
        <v/>
      </c>
      <c r="AJ14" s="177" t="str">
        <f t="shared" si="10"/>
        <v/>
      </c>
      <c r="AK14" s="36"/>
    </row>
    <row r="15" spans="1:37" ht="16.8" hidden="1" x14ac:dyDescent="0.25">
      <c r="A15" s="36"/>
      <c r="B15" s="176">
        <v>9</v>
      </c>
      <c r="C15" s="172">
        <f t="shared" si="7"/>
        <v>9</v>
      </c>
      <c r="D15" s="172" t="str">
        <f t="shared" si="6"/>
        <v/>
      </c>
      <c r="E15" s="176" t="str">
        <f>IF(DATA!C13="","",DATA!C13)</f>
        <v/>
      </c>
      <c r="F15" s="176" t="str">
        <f>IF(DATA!D13="","",DATA!D13)</f>
        <v/>
      </c>
      <c r="G15" s="150" t="str">
        <f>IF(DATA!E13="","",DATA!E13)</f>
        <v/>
      </c>
      <c r="H15" s="150" t="str">
        <f>IF(DATA!F13="","",DATA!F13)</f>
        <v/>
      </c>
      <c r="I15" s="150" t="str">
        <f>IF(DATA!G13="","",DATA!G13)</f>
        <v/>
      </c>
      <c r="J15" s="157" t="str">
        <f>IF(DATA!H13="","",DATA!H13)</f>
        <v/>
      </c>
      <c r="K15" s="176" t="str">
        <f>IF(DATA!I13="","",DATA!I13)</f>
        <v/>
      </c>
      <c r="L15" s="176" t="str">
        <f>IF(DATA!J13="","",DATA!J13)</f>
        <v/>
      </c>
      <c r="M15" s="150" t="str">
        <f>IF(DATA!K13="","",DATA!K13)</f>
        <v/>
      </c>
      <c r="N15" s="144" t="str">
        <f>IF('GREEN SHEET'!AB15="","",'GREEN SHEET'!AB15)</f>
        <v/>
      </c>
      <c r="O15" s="144" t="str">
        <f t="shared" si="0"/>
        <v/>
      </c>
      <c r="P15" s="154" t="str">
        <f>IF('GREEN SHEET'!AT15="","",'GREEN SHEET'!AT15)</f>
        <v/>
      </c>
      <c r="Q15" s="153" t="str">
        <f t="shared" si="1"/>
        <v/>
      </c>
      <c r="R15" s="144" t="e">
        <f>IF('GREEN SHEET'!#REF!="","",'GREEN SHEET'!#REF!)</f>
        <v>#REF!</v>
      </c>
      <c r="S15" s="144" t="e">
        <f t="shared" si="2"/>
        <v>#REF!</v>
      </c>
      <c r="T15" s="154" t="str">
        <f>IF('GREEN SHEET'!BL15="","",'GREEN SHEET'!BL15)</f>
        <v/>
      </c>
      <c r="U15" s="154" t="str">
        <f t="shared" si="3"/>
        <v/>
      </c>
      <c r="V15" s="145" t="e">
        <f>IF('GREEN SHEET'!#REF!="","",'GREEN SHEET'!#REF!)</f>
        <v>#REF!</v>
      </c>
      <c r="W15" s="145" t="e">
        <f t="shared" si="4"/>
        <v>#REF!</v>
      </c>
      <c r="X15" s="154" t="e">
        <f>IF('GREEN SHEET'!#REF!="","",'GREEN SHEET'!#REF!)</f>
        <v>#REF!</v>
      </c>
      <c r="Y15" s="154" t="e">
        <f t="shared" si="5"/>
        <v>#REF!</v>
      </c>
      <c r="Z15" s="146" t="str">
        <f>IF('GREEN SHEET'!BN15="","",'GREEN SHEET'!BN15)</f>
        <v/>
      </c>
      <c r="AA15" s="146" t="str">
        <f>IF('GREEN SHEET'!BO15="","",'GREEN SHEET'!BO15)</f>
        <v/>
      </c>
      <c r="AB15" s="146">
        <f>ROUNDUP(IF('GREEN SHEET'!BT15="","0",'GREEN SHEET'!BT15),0)</f>
        <v>0</v>
      </c>
      <c r="AC15" s="166" t="str">
        <f>IF('GREEN SHEET'!BU15="","",'GREEN SHEET'!BU15)</f>
        <v/>
      </c>
      <c r="AD15" s="146" t="str">
        <f>IF('GREEN SHEET'!BV15="","",'GREEN SHEET'!BV15)</f>
        <v/>
      </c>
      <c r="AE15" s="146" t="str">
        <f>IF('GREEN SHEET'!BW15="","",'GREEN SHEET'!BW15)</f>
        <v/>
      </c>
      <c r="AF15" s="146" t="str">
        <f>IF('GREEN SHEET'!BX15="","",'GREEN SHEET'!BX15)</f>
        <v/>
      </c>
      <c r="AG15" s="177">
        <f>IF(AB15="","",RANK(AB15,AB$7:$AB$51,0))</f>
        <v>5</v>
      </c>
      <c r="AH15" s="177">
        <f t="shared" si="8"/>
        <v>5</v>
      </c>
      <c r="AI15" s="217" t="str">
        <f t="shared" si="9"/>
        <v/>
      </c>
      <c r="AJ15" s="177" t="str">
        <f t="shared" si="10"/>
        <v/>
      </c>
      <c r="AK15" s="36"/>
    </row>
    <row r="16" spans="1:37" ht="16.8" hidden="1" x14ac:dyDescent="0.25">
      <c r="A16" s="36"/>
      <c r="B16" s="176">
        <v>10</v>
      </c>
      <c r="C16" s="172">
        <f t="shared" si="7"/>
        <v>10</v>
      </c>
      <c r="D16" s="172" t="str">
        <f t="shared" si="6"/>
        <v/>
      </c>
      <c r="E16" s="176" t="str">
        <f>IF(DATA!C14="","",DATA!C14)</f>
        <v/>
      </c>
      <c r="F16" s="176" t="str">
        <f>IF(DATA!D14="","",DATA!D14)</f>
        <v/>
      </c>
      <c r="G16" s="150" t="str">
        <f>IF(DATA!E14="","",DATA!E14)</f>
        <v/>
      </c>
      <c r="H16" s="150" t="str">
        <f>IF(DATA!F14="","",DATA!F14)</f>
        <v/>
      </c>
      <c r="I16" s="150" t="str">
        <f>IF(DATA!G14="","",DATA!G14)</f>
        <v/>
      </c>
      <c r="J16" s="157" t="str">
        <f>IF(DATA!H14="","",DATA!H14)</f>
        <v/>
      </c>
      <c r="K16" s="176" t="str">
        <f>IF(DATA!I14="","",DATA!I14)</f>
        <v/>
      </c>
      <c r="L16" s="176" t="str">
        <f>IF(DATA!J14="","",DATA!J14)</f>
        <v/>
      </c>
      <c r="M16" s="150" t="str">
        <f>IF(DATA!K14="","",DATA!K14)</f>
        <v/>
      </c>
      <c r="N16" s="144" t="str">
        <f>IF('GREEN SHEET'!AB16="","",'GREEN SHEET'!AB16)</f>
        <v/>
      </c>
      <c r="O16" s="144" t="str">
        <f t="shared" si="0"/>
        <v/>
      </c>
      <c r="P16" s="154" t="str">
        <f>IF('GREEN SHEET'!AT16="","",'GREEN SHEET'!AT16)</f>
        <v/>
      </c>
      <c r="Q16" s="153" t="str">
        <f t="shared" si="1"/>
        <v/>
      </c>
      <c r="R16" s="144" t="e">
        <f>IF('GREEN SHEET'!#REF!="","",'GREEN SHEET'!#REF!)</f>
        <v>#REF!</v>
      </c>
      <c r="S16" s="144" t="e">
        <f t="shared" si="2"/>
        <v>#REF!</v>
      </c>
      <c r="T16" s="154" t="str">
        <f>IF('GREEN SHEET'!BL16="","",'GREEN SHEET'!BL16)</f>
        <v/>
      </c>
      <c r="U16" s="154" t="str">
        <f t="shared" si="3"/>
        <v/>
      </c>
      <c r="V16" s="145" t="e">
        <f>IF('GREEN SHEET'!#REF!="","",'GREEN SHEET'!#REF!)</f>
        <v>#REF!</v>
      </c>
      <c r="W16" s="145" t="e">
        <f t="shared" si="4"/>
        <v>#REF!</v>
      </c>
      <c r="X16" s="154" t="e">
        <f>IF('GREEN SHEET'!#REF!="","",'GREEN SHEET'!#REF!)</f>
        <v>#REF!</v>
      </c>
      <c r="Y16" s="154" t="e">
        <f t="shared" si="5"/>
        <v>#REF!</v>
      </c>
      <c r="Z16" s="146" t="str">
        <f>IF('GREEN SHEET'!BN16="","",'GREEN SHEET'!BN16)</f>
        <v/>
      </c>
      <c r="AA16" s="146" t="str">
        <f>IF('GREEN SHEET'!BO16="","",'GREEN SHEET'!BO16)</f>
        <v/>
      </c>
      <c r="AB16" s="146">
        <f>ROUNDUP(IF('GREEN SHEET'!BT16="","0",'GREEN SHEET'!BT16),0)</f>
        <v>0</v>
      </c>
      <c r="AC16" s="166" t="str">
        <f>IF('GREEN SHEET'!BU16="","",'GREEN SHEET'!BU16)</f>
        <v/>
      </c>
      <c r="AD16" s="146" t="str">
        <f>IF('GREEN SHEET'!BV16="","",'GREEN SHEET'!BV16)</f>
        <v/>
      </c>
      <c r="AE16" s="146" t="str">
        <f>IF('GREEN SHEET'!BW16="","",'GREEN SHEET'!BW16)</f>
        <v/>
      </c>
      <c r="AF16" s="146" t="str">
        <f>IF('GREEN SHEET'!BX16="","",'GREEN SHEET'!BX16)</f>
        <v/>
      </c>
      <c r="AG16" s="177">
        <f>IF(AB16="","",RANK(AB16,AB$7:$AB$51,0))</f>
        <v>5</v>
      </c>
      <c r="AH16" s="177">
        <f t="shared" si="8"/>
        <v>5</v>
      </c>
      <c r="AI16" s="217" t="str">
        <f t="shared" si="9"/>
        <v/>
      </c>
      <c r="AJ16" s="177" t="str">
        <f t="shared" si="10"/>
        <v/>
      </c>
      <c r="AK16" s="36"/>
    </row>
    <row r="17" spans="1:37" ht="16.8" hidden="1" x14ac:dyDescent="0.25">
      <c r="A17" s="36"/>
      <c r="B17" s="176">
        <v>11</v>
      </c>
      <c r="C17" s="172">
        <f t="shared" si="7"/>
        <v>11</v>
      </c>
      <c r="D17" s="172" t="str">
        <f t="shared" si="6"/>
        <v/>
      </c>
      <c r="E17" s="176" t="str">
        <f>IF(DATA!C15="","",DATA!C15)</f>
        <v/>
      </c>
      <c r="F17" s="176" t="str">
        <f>IF(DATA!D15="","",DATA!D15)</f>
        <v/>
      </c>
      <c r="G17" s="150" t="str">
        <f>IF(DATA!E15="","",DATA!E15)</f>
        <v/>
      </c>
      <c r="H17" s="150" t="str">
        <f>IF(DATA!F15="","",DATA!F15)</f>
        <v/>
      </c>
      <c r="I17" s="150" t="str">
        <f>IF(DATA!G15="","",DATA!G15)</f>
        <v/>
      </c>
      <c r="J17" s="157" t="str">
        <f>IF(DATA!H15="","",DATA!H15)</f>
        <v/>
      </c>
      <c r="K17" s="176" t="str">
        <f>IF(DATA!I15="","",DATA!I15)</f>
        <v/>
      </c>
      <c r="L17" s="176" t="str">
        <f>IF(DATA!J15="","",DATA!J15)</f>
        <v/>
      </c>
      <c r="M17" s="150" t="str">
        <f>IF(DATA!K15="","",DATA!K15)</f>
        <v/>
      </c>
      <c r="N17" s="144" t="str">
        <f>IF('GREEN SHEET'!AB17="","",'GREEN SHEET'!AB17)</f>
        <v/>
      </c>
      <c r="O17" s="144" t="str">
        <f t="shared" si="0"/>
        <v/>
      </c>
      <c r="P17" s="154" t="str">
        <f>IF('GREEN SHEET'!AT17="","",'GREEN SHEET'!AT17)</f>
        <v/>
      </c>
      <c r="Q17" s="153" t="str">
        <f t="shared" si="1"/>
        <v/>
      </c>
      <c r="R17" s="144" t="e">
        <f>IF('GREEN SHEET'!#REF!="","",'GREEN SHEET'!#REF!)</f>
        <v>#REF!</v>
      </c>
      <c r="S17" s="144" t="e">
        <f t="shared" si="2"/>
        <v>#REF!</v>
      </c>
      <c r="T17" s="154" t="str">
        <f>IF('GREEN SHEET'!BL17="","",'GREEN SHEET'!BL17)</f>
        <v/>
      </c>
      <c r="U17" s="154" t="str">
        <f t="shared" si="3"/>
        <v/>
      </c>
      <c r="V17" s="145" t="e">
        <f>IF('GREEN SHEET'!#REF!="","",'GREEN SHEET'!#REF!)</f>
        <v>#REF!</v>
      </c>
      <c r="W17" s="145" t="e">
        <f t="shared" si="4"/>
        <v>#REF!</v>
      </c>
      <c r="X17" s="154" t="e">
        <f>IF('GREEN SHEET'!#REF!="","",'GREEN SHEET'!#REF!)</f>
        <v>#REF!</v>
      </c>
      <c r="Y17" s="154" t="e">
        <f t="shared" si="5"/>
        <v>#REF!</v>
      </c>
      <c r="Z17" s="146" t="str">
        <f>IF('GREEN SHEET'!BN17="","",'GREEN SHEET'!BN17)</f>
        <v/>
      </c>
      <c r="AA17" s="146" t="str">
        <f>IF('GREEN SHEET'!BO17="","",'GREEN SHEET'!BO17)</f>
        <v/>
      </c>
      <c r="AB17" s="146">
        <f>ROUNDUP(IF('GREEN SHEET'!BT17="","0",'GREEN SHEET'!BT17),0)</f>
        <v>0</v>
      </c>
      <c r="AC17" s="166" t="str">
        <f>IF('GREEN SHEET'!BU17="","",'GREEN SHEET'!BU17)</f>
        <v/>
      </c>
      <c r="AD17" s="146" t="str">
        <f>IF('GREEN SHEET'!BV17="","",'GREEN SHEET'!BV17)</f>
        <v/>
      </c>
      <c r="AE17" s="146" t="str">
        <f>IF('GREEN SHEET'!BW17="","",'GREEN SHEET'!BW17)</f>
        <v/>
      </c>
      <c r="AF17" s="146" t="str">
        <f>IF('GREEN SHEET'!BX17="","",'GREEN SHEET'!BX17)</f>
        <v/>
      </c>
      <c r="AG17" s="177">
        <f>IF(AB17="","",RANK(AB17,AB$7:$AB$51,0))</f>
        <v>5</v>
      </c>
      <c r="AH17" s="177">
        <f t="shared" si="8"/>
        <v>5</v>
      </c>
      <c r="AI17" s="217" t="str">
        <f t="shared" si="9"/>
        <v/>
      </c>
      <c r="AJ17" s="177" t="str">
        <f t="shared" si="10"/>
        <v/>
      </c>
      <c r="AK17" s="36"/>
    </row>
    <row r="18" spans="1:37" ht="16.8" hidden="1" x14ac:dyDescent="0.25">
      <c r="A18" s="36"/>
      <c r="B18" s="176">
        <v>12</v>
      </c>
      <c r="C18" s="172">
        <f t="shared" si="7"/>
        <v>12</v>
      </c>
      <c r="D18" s="172" t="str">
        <f t="shared" si="6"/>
        <v/>
      </c>
      <c r="E18" s="176" t="str">
        <f>IF(DATA!C16="","",DATA!C16)</f>
        <v/>
      </c>
      <c r="F18" s="176" t="str">
        <f>IF(DATA!D16="","",DATA!D16)</f>
        <v/>
      </c>
      <c r="G18" s="150" t="str">
        <f>IF(DATA!E16="","",DATA!E16)</f>
        <v/>
      </c>
      <c r="H18" s="150" t="str">
        <f>IF(DATA!F16="","",DATA!F16)</f>
        <v/>
      </c>
      <c r="I18" s="150" t="str">
        <f>IF(DATA!G16="","",DATA!G16)</f>
        <v/>
      </c>
      <c r="J18" s="157" t="str">
        <f>IF(DATA!H16="","",DATA!H16)</f>
        <v/>
      </c>
      <c r="K18" s="176" t="str">
        <f>IF(DATA!I16="","",DATA!I16)</f>
        <v/>
      </c>
      <c r="L18" s="176" t="str">
        <f>IF(DATA!J16="","",DATA!J16)</f>
        <v/>
      </c>
      <c r="M18" s="150" t="str">
        <f>IF(DATA!K16="","",DATA!K16)</f>
        <v/>
      </c>
      <c r="N18" s="144" t="str">
        <f>IF('GREEN SHEET'!AB18="","",'GREEN SHEET'!AB18)</f>
        <v/>
      </c>
      <c r="O18" s="144" t="str">
        <f t="shared" si="0"/>
        <v/>
      </c>
      <c r="P18" s="154" t="str">
        <f>IF('GREEN SHEET'!AT18="","",'GREEN SHEET'!AT18)</f>
        <v/>
      </c>
      <c r="Q18" s="153" t="str">
        <f t="shared" si="1"/>
        <v/>
      </c>
      <c r="R18" s="144" t="e">
        <f>IF('GREEN SHEET'!#REF!="","",'GREEN SHEET'!#REF!)</f>
        <v>#REF!</v>
      </c>
      <c r="S18" s="144" t="e">
        <f t="shared" si="2"/>
        <v>#REF!</v>
      </c>
      <c r="T18" s="154" t="str">
        <f>IF('GREEN SHEET'!BL18="","",'GREEN SHEET'!BL18)</f>
        <v/>
      </c>
      <c r="U18" s="154" t="str">
        <f t="shared" si="3"/>
        <v/>
      </c>
      <c r="V18" s="145" t="e">
        <f>IF('GREEN SHEET'!#REF!="","",'GREEN SHEET'!#REF!)</f>
        <v>#REF!</v>
      </c>
      <c r="W18" s="145" t="e">
        <f t="shared" si="4"/>
        <v>#REF!</v>
      </c>
      <c r="X18" s="154" t="e">
        <f>IF('GREEN SHEET'!#REF!="","",'GREEN SHEET'!#REF!)</f>
        <v>#REF!</v>
      </c>
      <c r="Y18" s="154" t="e">
        <f t="shared" si="5"/>
        <v>#REF!</v>
      </c>
      <c r="Z18" s="146" t="str">
        <f>IF('GREEN SHEET'!BN18="","",'GREEN SHEET'!BN18)</f>
        <v/>
      </c>
      <c r="AA18" s="146" t="str">
        <f>IF('GREEN SHEET'!BO18="","",'GREEN SHEET'!BO18)</f>
        <v/>
      </c>
      <c r="AB18" s="146">
        <f>ROUNDUP(IF('GREEN SHEET'!BT18="","0",'GREEN SHEET'!BT18),0)</f>
        <v>0</v>
      </c>
      <c r="AC18" s="166" t="str">
        <f>IF('GREEN SHEET'!BU18="","",'GREEN SHEET'!BU18)</f>
        <v/>
      </c>
      <c r="AD18" s="146" t="str">
        <f>IF('GREEN SHEET'!BV18="","",'GREEN SHEET'!BV18)</f>
        <v/>
      </c>
      <c r="AE18" s="146" t="str">
        <f>IF('GREEN SHEET'!BW18="","",'GREEN SHEET'!BW18)</f>
        <v/>
      </c>
      <c r="AF18" s="146" t="str">
        <f>IF('GREEN SHEET'!BX18="","",'GREEN SHEET'!BX18)</f>
        <v/>
      </c>
      <c r="AG18" s="177">
        <f>IF(AB18="","",RANK(AB18,AB$7:$AB$51,0))</f>
        <v>5</v>
      </c>
      <c r="AH18" s="177">
        <f t="shared" si="8"/>
        <v>5</v>
      </c>
      <c r="AI18" s="217" t="str">
        <f t="shared" si="9"/>
        <v/>
      </c>
      <c r="AJ18" s="177" t="str">
        <f t="shared" si="10"/>
        <v/>
      </c>
      <c r="AK18" s="36"/>
    </row>
    <row r="19" spans="1:37" ht="16.8" hidden="1" x14ac:dyDescent="0.25">
      <c r="A19" s="36"/>
      <c r="B19" s="176">
        <v>13</v>
      </c>
      <c r="C19" s="172">
        <f t="shared" si="7"/>
        <v>13</v>
      </c>
      <c r="D19" s="172" t="str">
        <f t="shared" si="6"/>
        <v/>
      </c>
      <c r="E19" s="176" t="str">
        <f>IF(DATA!C17="","",DATA!C17)</f>
        <v/>
      </c>
      <c r="F19" s="176" t="str">
        <f>IF(DATA!D17="","",DATA!D17)</f>
        <v/>
      </c>
      <c r="G19" s="150" t="str">
        <f>IF(DATA!E17="","",DATA!E17)</f>
        <v/>
      </c>
      <c r="H19" s="150" t="str">
        <f>IF(DATA!F17="","",DATA!F17)</f>
        <v/>
      </c>
      <c r="I19" s="150" t="str">
        <f>IF(DATA!G17="","",DATA!G17)</f>
        <v/>
      </c>
      <c r="J19" s="157" t="str">
        <f>IF(DATA!H17="","",DATA!H17)</f>
        <v/>
      </c>
      <c r="K19" s="176" t="str">
        <f>IF(DATA!I17="","",DATA!I17)</f>
        <v/>
      </c>
      <c r="L19" s="176" t="str">
        <f>IF(DATA!J17="","",DATA!J17)</f>
        <v/>
      </c>
      <c r="M19" s="150" t="str">
        <f>IF(DATA!K17="","",DATA!K17)</f>
        <v/>
      </c>
      <c r="N19" s="144" t="str">
        <f>IF('GREEN SHEET'!AB19="","",'GREEN SHEET'!AB19)</f>
        <v/>
      </c>
      <c r="O19" s="144" t="str">
        <f t="shared" si="0"/>
        <v/>
      </c>
      <c r="P19" s="154" t="str">
        <f>IF('GREEN SHEET'!AT19="","",'GREEN SHEET'!AT19)</f>
        <v/>
      </c>
      <c r="Q19" s="153" t="str">
        <f t="shared" si="1"/>
        <v/>
      </c>
      <c r="R19" s="144" t="e">
        <f>IF('GREEN SHEET'!#REF!="","",'GREEN SHEET'!#REF!)</f>
        <v>#REF!</v>
      </c>
      <c r="S19" s="144" t="e">
        <f t="shared" si="2"/>
        <v>#REF!</v>
      </c>
      <c r="T19" s="154" t="str">
        <f>IF('GREEN SHEET'!BL19="","",'GREEN SHEET'!BL19)</f>
        <v/>
      </c>
      <c r="U19" s="154" t="str">
        <f t="shared" si="3"/>
        <v/>
      </c>
      <c r="V19" s="145" t="e">
        <f>IF('GREEN SHEET'!#REF!="","",'GREEN SHEET'!#REF!)</f>
        <v>#REF!</v>
      </c>
      <c r="W19" s="145" t="e">
        <f t="shared" si="4"/>
        <v>#REF!</v>
      </c>
      <c r="X19" s="154" t="e">
        <f>IF('GREEN SHEET'!#REF!="","",'GREEN SHEET'!#REF!)</f>
        <v>#REF!</v>
      </c>
      <c r="Y19" s="154" t="e">
        <f t="shared" si="5"/>
        <v>#REF!</v>
      </c>
      <c r="Z19" s="146" t="str">
        <f>IF('GREEN SHEET'!BN19="","",'GREEN SHEET'!BN19)</f>
        <v/>
      </c>
      <c r="AA19" s="146" t="str">
        <f>IF('GREEN SHEET'!BO19="","",'GREEN SHEET'!BO19)</f>
        <v/>
      </c>
      <c r="AB19" s="146">
        <f>ROUNDUP(IF('GREEN SHEET'!BT19="","0",'GREEN SHEET'!BT19),0)</f>
        <v>0</v>
      </c>
      <c r="AC19" s="166" t="str">
        <f>IF('GREEN SHEET'!BU19="","",'GREEN SHEET'!BU19)</f>
        <v/>
      </c>
      <c r="AD19" s="146" t="str">
        <f>IF('GREEN SHEET'!BV19="","",'GREEN SHEET'!BV19)</f>
        <v/>
      </c>
      <c r="AE19" s="146" t="str">
        <f>IF('GREEN SHEET'!BW19="","",'GREEN SHEET'!BW19)</f>
        <v/>
      </c>
      <c r="AF19" s="146" t="str">
        <f>IF('GREEN SHEET'!BX19="","",'GREEN SHEET'!BX19)</f>
        <v/>
      </c>
      <c r="AG19" s="177">
        <f>IF(AB19="","",RANK(AB19,AB$7:$AB$51,0))</f>
        <v>5</v>
      </c>
      <c r="AH19" s="177">
        <f t="shared" si="8"/>
        <v>5</v>
      </c>
      <c r="AI19" s="217" t="str">
        <f t="shared" si="9"/>
        <v/>
      </c>
      <c r="AJ19" s="177" t="str">
        <f t="shared" si="10"/>
        <v/>
      </c>
      <c r="AK19" s="36"/>
    </row>
    <row r="20" spans="1:37" ht="16.8" hidden="1" x14ac:dyDescent="0.25">
      <c r="A20" s="36"/>
      <c r="B20" s="176">
        <v>14</v>
      </c>
      <c r="C20" s="172">
        <f t="shared" si="7"/>
        <v>14</v>
      </c>
      <c r="D20" s="172" t="str">
        <f t="shared" si="6"/>
        <v/>
      </c>
      <c r="E20" s="176" t="str">
        <f>IF(DATA!C18="","",DATA!C18)</f>
        <v/>
      </c>
      <c r="F20" s="176" t="str">
        <f>IF(DATA!D18="","",DATA!D18)</f>
        <v/>
      </c>
      <c r="G20" s="150" t="str">
        <f>IF(DATA!E18="","",DATA!E18)</f>
        <v/>
      </c>
      <c r="H20" s="150" t="str">
        <f>IF(DATA!F18="","",DATA!F18)</f>
        <v/>
      </c>
      <c r="I20" s="150" t="str">
        <f>IF(DATA!G18="","",DATA!G18)</f>
        <v/>
      </c>
      <c r="J20" s="157" t="str">
        <f>IF(DATA!H18="","",DATA!H18)</f>
        <v/>
      </c>
      <c r="K20" s="176" t="str">
        <f>IF(DATA!I18="","",DATA!I18)</f>
        <v/>
      </c>
      <c r="L20" s="176" t="str">
        <f>IF(DATA!J18="","",DATA!J18)</f>
        <v/>
      </c>
      <c r="M20" s="150" t="str">
        <f>IF(DATA!K18="","",DATA!K18)</f>
        <v/>
      </c>
      <c r="N20" s="144" t="str">
        <f>IF('GREEN SHEET'!AB20="","",'GREEN SHEET'!AB20)</f>
        <v/>
      </c>
      <c r="O20" s="144" t="str">
        <f t="shared" si="0"/>
        <v/>
      </c>
      <c r="P20" s="154" t="str">
        <f>IF('GREEN SHEET'!AT20="","",'GREEN SHEET'!AT20)</f>
        <v/>
      </c>
      <c r="Q20" s="153" t="str">
        <f t="shared" si="1"/>
        <v/>
      </c>
      <c r="R20" s="144" t="e">
        <f>IF('GREEN SHEET'!#REF!="","",'GREEN SHEET'!#REF!)</f>
        <v>#REF!</v>
      </c>
      <c r="S20" s="144" t="e">
        <f t="shared" si="2"/>
        <v>#REF!</v>
      </c>
      <c r="T20" s="154" t="str">
        <f>IF('GREEN SHEET'!BL20="","",'GREEN SHEET'!BL20)</f>
        <v/>
      </c>
      <c r="U20" s="154" t="str">
        <f t="shared" si="3"/>
        <v/>
      </c>
      <c r="V20" s="145" t="e">
        <f>IF('GREEN SHEET'!#REF!="","",'GREEN SHEET'!#REF!)</f>
        <v>#REF!</v>
      </c>
      <c r="W20" s="145" t="e">
        <f t="shared" si="4"/>
        <v>#REF!</v>
      </c>
      <c r="X20" s="154" t="e">
        <f>IF('GREEN SHEET'!#REF!="","",'GREEN SHEET'!#REF!)</f>
        <v>#REF!</v>
      </c>
      <c r="Y20" s="154" t="e">
        <f t="shared" si="5"/>
        <v>#REF!</v>
      </c>
      <c r="Z20" s="146" t="str">
        <f>IF('GREEN SHEET'!BN20="","",'GREEN SHEET'!BN20)</f>
        <v/>
      </c>
      <c r="AA20" s="146" t="str">
        <f>IF('GREEN SHEET'!BO20="","",'GREEN SHEET'!BO20)</f>
        <v/>
      </c>
      <c r="AB20" s="146">
        <f>ROUNDUP(IF('GREEN SHEET'!BT20="","0",'GREEN SHEET'!BT20),0)</f>
        <v>0</v>
      </c>
      <c r="AC20" s="166" t="str">
        <f>IF('GREEN SHEET'!BU20="","",'GREEN SHEET'!BU20)</f>
        <v/>
      </c>
      <c r="AD20" s="146" t="str">
        <f>IF('GREEN SHEET'!BV20="","",'GREEN SHEET'!BV20)</f>
        <v/>
      </c>
      <c r="AE20" s="146" t="str">
        <f>IF('GREEN SHEET'!BW20="","",'GREEN SHEET'!BW20)</f>
        <v/>
      </c>
      <c r="AF20" s="146" t="str">
        <f>IF('GREEN SHEET'!BX20="","",'GREEN SHEET'!BX20)</f>
        <v/>
      </c>
      <c r="AG20" s="177">
        <f>IF(AB20="","",RANK(AB20,AB$7:$AB$51,0))</f>
        <v>5</v>
      </c>
      <c r="AH20" s="177">
        <f t="shared" si="8"/>
        <v>5</v>
      </c>
      <c r="AI20" s="217" t="str">
        <f t="shared" si="9"/>
        <v/>
      </c>
      <c r="AJ20" s="177" t="str">
        <f t="shared" si="10"/>
        <v/>
      </c>
      <c r="AK20" s="36"/>
    </row>
    <row r="21" spans="1:37" ht="16.8" hidden="1" x14ac:dyDescent="0.25">
      <c r="A21" s="36"/>
      <c r="B21" s="176">
        <v>15</v>
      </c>
      <c r="C21" s="172">
        <f t="shared" si="7"/>
        <v>15</v>
      </c>
      <c r="D21" s="172" t="str">
        <f t="shared" si="6"/>
        <v/>
      </c>
      <c r="E21" s="176" t="str">
        <f>IF(DATA!C19="","",DATA!C19)</f>
        <v/>
      </c>
      <c r="F21" s="176" t="str">
        <f>IF(DATA!D19="","",DATA!D19)</f>
        <v/>
      </c>
      <c r="G21" s="150" t="str">
        <f>IF(DATA!E19="","",DATA!E19)</f>
        <v/>
      </c>
      <c r="H21" s="150" t="str">
        <f>IF(DATA!F19="","",DATA!F19)</f>
        <v/>
      </c>
      <c r="I21" s="150" t="str">
        <f>IF(DATA!G19="","",DATA!G19)</f>
        <v/>
      </c>
      <c r="J21" s="157" t="str">
        <f>IF(DATA!H19="","",DATA!H19)</f>
        <v/>
      </c>
      <c r="K21" s="176" t="str">
        <f>IF(DATA!I19="","",DATA!I19)</f>
        <v/>
      </c>
      <c r="L21" s="176" t="str">
        <f>IF(DATA!J19="","",DATA!J19)</f>
        <v/>
      </c>
      <c r="M21" s="150" t="str">
        <f>IF(DATA!K19="","",DATA!K19)</f>
        <v/>
      </c>
      <c r="N21" s="144" t="str">
        <f>IF('GREEN SHEET'!AB21="","",'GREEN SHEET'!AB21)</f>
        <v/>
      </c>
      <c r="O21" s="144" t="str">
        <f t="shared" si="0"/>
        <v/>
      </c>
      <c r="P21" s="154" t="str">
        <f>IF('GREEN SHEET'!AT21="","",'GREEN SHEET'!AT21)</f>
        <v/>
      </c>
      <c r="Q21" s="153" t="str">
        <f t="shared" si="1"/>
        <v/>
      </c>
      <c r="R21" s="144" t="e">
        <f>IF('GREEN SHEET'!#REF!="","",'GREEN SHEET'!#REF!)</f>
        <v>#REF!</v>
      </c>
      <c r="S21" s="144" t="e">
        <f t="shared" si="2"/>
        <v>#REF!</v>
      </c>
      <c r="T21" s="154" t="str">
        <f>IF('GREEN SHEET'!BL21="","",'GREEN SHEET'!BL21)</f>
        <v/>
      </c>
      <c r="U21" s="154" t="str">
        <f t="shared" si="3"/>
        <v/>
      </c>
      <c r="V21" s="145" t="e">
        <f>IF('GREEN SHEET'!#REF!="","",'GREEN SHEET'!#REF!)</f>
        <v>#REF!</v>
      </c>
      <c r="W21" s="145" t="e">
        <f t="shared" si="4"/>
        <v>#REF!</v>
      </c>
      <c r="X21" s="154" t="e">
        <f>IF('GREEN SHEET'!#REF!="","",'GREEN SHEET'!#REF!)</f>
        <v>#REF!</v>
      </c>
      <c r="Y21" s="154" t="e">
        <f t="shared" si="5"/>
        <v>#REF!</v>
      </c>
      <c r="Z21" s="146" t="str">
        <f>IF('GREEN SHEET'!BN21="","",'GREEN SHEET'!BN21)</f>
        <v/>
      </c>
      <c r="AA21" s="146" t="str">
        <f>IF('GREEN SHEET'!BO21="","",'GREEN SHEET'!BO21)</f>
        <v/>
      </c>
      <c r="AB21" s="146">
        <f>ROUNDUP(IF('GREEN SHEET'!BT21="","0",'GREEN SHEET'!BT21),0)</f>
        <v>0</v>
      </c>
      <c r="AC21" s="166" t="str">
        <f>IF('GREEN SHEET'!BU21="","",'GREEN SHEET'!BU21)</f>
        <v/>
      </c>
      <c r="AD21" s="146" t="str">
        <f>IF('GREEN SHEET'!BV21="","",'GREEN SHEET'!BV21)</f>
        <v/>
      </c>
      <c r="AE21" s="146" t="str">
        <f>IF('GREEN SHEET'!BW21="","",'GREEN SHEET'!BW21)</f>
        <v/>
      </c>
      <c r="AF21" s="146" t="str">
        <f>IF('GREEN SHEET'!BX21="","",'GREEN SHEET'!BX21)</f>
        <v/>
      </c>
      <c r="AG21" s="177">
        <f>IF(AB21="","",RANK(AB21,AB$7:$AB$51,0))</f>
        <v>5</v>
      </c>
      <c r="AH21" s="177">
        <f t="shared" si="8"/>
        <v>5</v>
      </c>
      <c r="AI21" s="217" t="str">
        <f t="shared" si="9"/>
        <v/>
      </c>
      <c r="AJ21" s="177" t="str">
        <f t="shared" si="10"/>
        <v/>
      </c>
      <c r="AK21" s="36"/>
    </row>
    <row r="22" spans="1:37" ht="16.8" hidden="1" x14ac:dyDescent="0.25">
      <c r="A22" s="36"/>
      <c r="B22" s="176">
        <v>16</v>
      </c>
      <c r="C22" s="172">
        <f t="shared" si="7"/>
        <v>16</v>
      </c>
      <c r="D22" s="172" t="str">
        <f t="shared" si="6"/>
        <v/>
      </c>
      <c r="E22" s="176" t="str">
        <f>IF(DATA!C20="","",DATA!C20)</f>
        <v/>
      </c>
      <c r="F22" s="176" t="str">
        <f>IF(DATA!D20="","",DATA!D20)</f>
        <v/>
      </c>
      <c r="G22" s="150" t="str">
        <f>IF(DATA!E20="","",DATA!E20)</f>
        <v/>
      </c>
      <c r="H22" s="150" t="str">
        <f>IF(DATA!F20="","",DATA!F20)</f>
        <v/>
      </c>
      <c r="I22" s="150" t="str">
        <f>IF(DATA!G20="","",DATA!G20)</f>
        <v/>
      </c>
      <c r="J22" s="157" t="str">
        <f>IF(DATA!H20="","",DATA!H20)</f>
        <v/>
      </c>
      <c r="K22" s="176" t="str">
        <f>IF(DATA!I20="","",DATA!I20)</f>
        <v/>
      </c>
      <c r="L22" s="176" t="str">
        <f>IF(DATA!J20="","",DATA!J20)</f>
        <v/>
      </c>
      <c r="M22" s="150" t="str">
        <f>IF(DATA!K20="","",DATA!K20)</f>
        <v/>
      </c>
      <c r="N22" s="144" t="str">
        <f>IF('GREEN SHEET'!AB22="","",'GREEN SHEET'!AB22)</f>
        <v/>
      </c>
      <c r="O22" s="144" t="str">
        <f t="shared" si="0"/>
        <v/>
      </c>
      <c r="P22" s="154" t="str">
        <f>IF('GREEN SHEET'!AT22="","",'GREEN SHEET'!AT22)</f>
        <v/>
      </c>
      <c r="Q22" s="153" t="str">
        <f t="shared" si="1"/>
        <v/>
      </c>
      <c r="R22" s="144" t="e">
        <f>IF('GREEN SHEET'!#REF!="","",'GREEN SHEET'!#REF!)</f>
        <v>#REF!</v>
      </c>
      <c r="S22" s="144" t="e">
        <f t="shared" si="2"/>
        <v>#REF!</v>
      </c>
      <c r="T22" s="154" t="str">
        <f>IF('GREEN SHEET'!BL22="","",'GREEN SHEET'!BL22)</f>
        <v/>
      </c>
      <c r="U22" s="154" t="str">
        <f t="shared" si="3"/>
        <v/>
      </c>
      <c r="V22" s="145" t="e">
        <f>IF('GREEN SHEET'!#REF!="","",'GREEN SHEET'!#REF!)</f>
        <v>#REF!</v>
      </c>
      <c r="W22" s="145" t="e">
        <f t="shared" si="4"/>
        <v>#REF!</v>
      </c>
      <c r="X22" s="154" t="e">
        <f>IF('GREEN SHEET'!#REF!="","",'GREEN SHEET'!#REF!)</f>
        <v>#REF!</v>
      </c>
      <c r="Y22" s="154" t="e">
        <f t="shared" si="5"/>
        <v>#REF!</v>
      </c>
      <c r="Z22" s="146" t="str">
        <f>IF('GREEN SHEET'!BN22="","",'GREEN SHEET'!BN22)</f>
        <v/>
      </c>
      <c r="AA22" s="146" t="str">
        <f>IF('GREEN SHEET'!BO22="","",'GREEN SHEET'!BO22)</f>
        <v/>
      </c>
      <c r="AB22" s="146">
        <f>ROUNDUP(IF('GREEN SHEET'!BT22="","0",'GREEN SHEET'!BT22),0)</f>
        <v>0</v>
      </c>
      <c r="AC22" s="166" t="str">
        <f>IF('GREEN SHEET'!BU22="","",'GREEN SHEET'!BU22)</f>
        <v/>
      </c>
      <c r="AD22" s="146" t="str">
        <f>IF('GREEN SHEET'!BV22="","",'GREEN SHEET'!BV22)</f>
        <v/>
      </c>
      <c r="AE22" s="146" t="str">
        <f>IF('GREEN SHEET'!BW22="","",'GREEN SHEET'!BW22)</f>
        <v/>
      </c>
      <c r="AF22" s="146" t="str">
        <f>IF('GREEN SHEET'!BX22="","",'GREEN SHEET'!BX22)</f>
        <v/>
      </c>
      <c r="AG22" s="177">
        <f>IF(AB22="","",RANK(AB22,AB$7:$AB$51,0))</f>
        <v>5</v>
      </c>
      <c r="AH22" s="177">
        <f t="shared" si="8"/>
        <v>5</v>
      </c>
      <c r="AI22" s="217" t="str">
        <f t="shared" si="9"/>
        <v/>
      </c>
      <c r="AJ22" s="177" t="str">
        <f t="shared" si="10"/>
        <v/>
      </c>
      <c r="AK22" s="36"/>
    </row>
    <row r="23" spans="1:37" ht="16.8" hidden="1" x14ac:dyDescent="0.25">
      <c r="A23" s="36"/>
      <c r="B23" s="176">
        <v>17</v>
      </c>
      <c r="C23" s="172">
        <f t="shared" si="7"/>
        <v>17</v>
      </c>
      <c r="D23" s="172" t="str">
        <f t="shared" si="6"/>
        <v/>
      </c>
      <c r="E23" s="176" t="str">
        <f>IF(DATA!C21="","",DATA!C21)</f>
        <v/>
      </c>
      <c r="F23" s="176" t="str">
        <f>IF(DATA!D21="","",DATA!D21)</f>
        <v/>
      </c>
      <c r="G23" s="150" t="str">
        <f>IF(DATA!E21="","",DATA!E21)</f>
        <v/>
      </c>
      <c r="H23" s="150" t="str">
        <f>IF(DATA!F21="","",DATA!F21)</f>
        <v/>
      </c>
      <c r="I23" s="150" t="str">
        <f>IF(DATA!G21="","",DATA!G21)</f>
        <v/>
      </c>
      <c r="J23" s="157" t="str">
        <f>IF(DATA!H21="","",DATA!H21)</f>
        <v/>
      </c>
      <c r="K23" s="176" t="str">
        <f>IF(DATA!I21="","",DATA!I21)</f>
        <v/>
      </c>
      <c r="L23" s="176" t="str">
        <f>IF(DATA!J21="","",DATA!J21)</f>
        <v/>
      </c>
      <c r="M23" s="150" t="str">
        <f>IF(DATA!K21="","",DATA!K21)</f>
        <v/>
      </c>
      <c r="N23" s="144" t="str">
        <f>IF('GREEN SHEET'!AB23="","",'GREEN SHEET'!AB23)</f>
        <v/>
      </c>
      <c r="O23" s="144" t="str">
        <f t="shared" si="0"/>
        <v/>
      </c>
      <c r="P23" s="154" t="str">
        <f>IF('GREEN SHEET'!AT23="","",'GREEN SHEET'!AT23)</f>
        <v/>
      </c>
      <c r="Q23" s="153" t="str">
        <f t="shared" si="1"/>
        <v/>
      </c>
      <c r="R23" s="144" t="e">
        <f>IF('GREEN SHEET'!#REF!="","",'GREEN SHEET'!#REF!)</f>
        <v>#REF!</v>
      </c>
      <c r="S23" s="144" t="e">
        <f t="shared" si="2"/>
        <v>#REF!</v>
      </c>
      <c r="T23" s="154" t="str">
        <f>IF('GREEN SHEET'!BL23="","",'GREEN SHEET'!BL23)</f>
        <v/>
      </c>
      <c r="U23" s="154" t="str">
        <f t="shared" si="3"/>
        <v/>
      </c>
      <c r="V23" s="145" t="e">
        <f>IF('GREEN SHEET'!#REF!="","",'GREEN SHEET'!#REF!)</f>
        <v>#REF!</v>
      </c>
      <c r="W23" s="145" t="e">
        <f t="shared" si="4"/>
        <v>#REF!</v>
      </c>
      <c r="X23" s="154" t="e">
        <f>IF('GREEN SHEET'!#REF!="","",'GREEN SHEET'!#REF!)</f>
        <v>#REF!</v>
      </c>
      <c r="Y23" s="154" t="e">
        <f t="shared" si="5"/>
        <v>#REF!</v>
      </c>
      <c r="Z23" s="146" t="str">
        <f>IF('GREEN SHEET'!BN23="","",'GREEN SHEET'!BN23)</f>
        <v/>
      </c>
      <c r="AA23" s="146" t="str">
        <f>IF('GREEN SHEET'!BO23="","",'GREEN SHEET'!BO23)</f>
        <v/>
      </c>
      <c r="AB23" s="146">
        <f>ROUNDUP(IF('GREEN SHEET'!BT23="","0",'GREEN SHEET'!BT23),0)</f>
        <v>0</v>
      </c>
      <c r="AC23" s="166" t="str">
        <f>IF('GREEN SHEET'!BU23="","",'GREEN SHEET'!BU23)</f>
        <v/>
      </c>
      <c r="AD23" s="146" t="str">
        <f>IF('GREEN SHEET'!BV23="","",'GREEN SHEET'!BV23)</f>
        <v/>
      </c>
      <c r="AE23" s="146" t="str">
        <f>IF('GREEN SHEET'!BW23="","",'GREEN SHEET'!BW23)</f>
        <v/>
      </c>
      <c r="AF23" s="146" t="str">
        <f>IF('GREEN SHEET'!BX23="","",'GREEN SHEET'!BX23)</f>
        <v/>
      </c>
      <c r="AG23" s="177">
        <f>IF(AB23="","",RANK(AB23,AB$7:$AB$51,0))</f>
        <v>5</v>
      </c>
      <c r="AH23" s="177">
        <f t="shared" si="8"/>
        <v>5</v>
      </c>
      <c r="AI23" s="217" t="str">
        <f t="shared" si="9"/>
        <v/>
      </c>
      <c r="AJ23" s="177" t="str">
        <f t="shared" si="10"/>
        <v/>
      </c>
      <c r="AK23" s="36"/>
    </row>
    <row r="24" spans="1:37" ht="16.8" hidden="1" x14ac:dyDescent="0.25">
      <c r="A24" s="36"/>
      <c r="B24" s="176">
        <v>18</v>
      </c>
      <c r="C24" s="172">
        <f t="shared" si="7"/>
        <v>18</v>
      </c>
      <c r="D24" s="172" t="str">
        <f t="shared" si="6"/>
        <v/>
      </c>
      <c r="E24" s="176" t="str">
        <f>IF(DATA!C22="","",DATA!C22)</f>
        <v/>
      </c>
      <c r="F24" s="176" t="str">
        <f>IF(DATA!D22="","",DATA!D22)</f>
        <v/>
      </c>
      <c r="G24" s="150" t="str">
        <f>IF(DATA!E22="","",DATA!E22)</f>
        <v/>
      </c>
      <c r="H24" s="150" t="str">
        <f>IF(DATA!F22="","",DATA!F22)</f>
        <v/>
      </c>
      <c r="I24" s="150" t="str">
        <f>IF(DATA!G22="","",DATA!G22)</f>
        <v/>
      </c>
      <c r="J24" s="157" t="str">
        <f>IF(DATA!H22="","",DATA!H22)</f>
        <v/>
      </c>
      <c r="K24" s="176" t="str">
        <f>IF(DATA!I22="","",DATA!I22)</f>
        <v/>
      </c>
      <c r="L24" s="176" t="str">
        <f>IF(DATA!J22="","",DATA!J22)</f>
        <v/>
      </c>
      <c r="M24" s="150" t="str">
        <f>IF(DATA!K22="","",DATA!K22)</f>
        <v/>
      </c>
      <c r="N24" s="144" t="str">
        <f>IF('GREEN SHEET'!AB24="","",'GREEN SHEET'!AB24)</f>
        <v/>
      </c>
      <c r="O24" s="144" t="str">
        <f t="shared" si="0"/>
        <v/>
      </c>
      <c r="P24" s="154" t="str">
        <f>IF('GREEN SHEET'!AT24="","",'GREEN SHEET'!AT24)</f>
        <v/>
      </c>
      <c r="Q24" s="153" t="str">
        <f t="shared" si="1"/>
        <v/>
      </c>
      <c r="R24" s="144" t="e">
        <f>IF('GREEN SHEET'!#REF!="","",'GREEN SHEET'!#REF!)</f>
        <v>#REF!</v>
      </c>
      <c r="S24" s="144" t="e">
        <f t="shared" si="2"/>
        <v>#REF!</v>
      </c>
      <c r="T24" s="154" t="str">
        <f>IF('GREEN SHEET'!BL24="","",'GREEN SHEET'!BL24)</f>
        <v/>
      </c>
      <c r="U24" s="154" t="str">
        <f t="shared" si="3"/>
        <v/>
      </c>
      <c r="V24" s="145" t="e">
        <f>IF('GREEN SHEET'!#REF!="","",'GREEN SHEET'!#REF!)</f>
        <v>#REF!</v>
      </c>
      <c r="W24" s="145" t="e">
        <f t="shared" si="4"/>
        <v>#REF!</v>
      </c>
      <c r="X24" s="154" t="e">
        <f>IF('GREEN SHEET'!#REF!="","",'GREEN SHEET'!#REF!)</f>
        <v>#REF!</v>
      </c>
      <c r="Y24" s="154" t="e">
        <f t="shared" si="5"/>
        <v>#REF!</v>
      </c>
      <c r="Z24" s="146" t="str">
        <f>IF('GREEN SHEET'!BN24="","",'GREEN SHEET'!BN24)</f>
        <v/>
      </c>
      <c r="AA24" s="146" t="str">
        <f>IF('GREEN SHEET'!BO24="","",'GREEN SHEET'!BO24)</f>
        <v/>
      </c>
      <c r="AB24" s="146">
        <f>ROUNDUP(IF('GREEN SHEET'!BT24="","0",'GREEN SHEET'!BT24),0)</f>
        <v>0</v>
      </c>
      <c r="AC24" s="166" t="str">
        <f>IF('GREEN SHEET'!BU24="","",'GREEN SHEET'!BU24)</f>
        <v/>
      </c>
      <c r="AD24" s="146" t="str">
        <f>IF('GREEN SHEET'!BV24="","",'GREEN SHEET'!BV24)</f>
        <v/>
      </c>
      <c r="AE24" s="146" t="str">
        <f>IF('GREEN SHEET'!BW24="","",'GREEN SHEET'!BW24)</f>
        <v/>
      </c>
      <c r="AF24" s="146" t="str">
        <f>IF('GREEN SHEET'!BX24="","",'GREEN SHEET'!BX24)</f>
        <v/>
      </c>
      <c r="AG24" s="177">
        <f>IF(AB24="","",RANK(AB24,AB$7:$AB$51,0))</f>
        <v>5</v>
      </c>
      <c r="AH24" s="177">
        <f t="shared" si="8"/>
        <v>5</v>
      </c>
      <c r="AI24" s="217" t="str">
        <f t="shared" si="9"/>
        <v/>
      </c>
      <c r="AJ24" s="177" t="str">
        <f t="shared" si="10"/>
        <v/>
      </c>
      <c r="AK24" s="36"/>
    </row>
    <row r="25" spans="1:37" ht="16.8" hidden="1" x14ac:dyDescent="0.25">
      <c r="A25" s="36"/>
      <c r="B25" s="176">
        <v>19</v>
      </c>
      <c r="C25" s="172">
        <f t="shared" si="7"/>
        <v>19</v>
      </c>
      <c r="D25" s="172" t="str">
        <f t="shared" si="6"/>
        <v/>
      </c>
      <c r="E25" s="176" t="str">
        <f>IF(DATA!C23="","",DATA!C23)</f>
        <v/>
      </c>
      <c r="F25" s="176" t="str">
        <f>IF(DATA!D23="","",DATA!D23)</f>
        <v/>
      </c>
      <c r="G25" s="150" t="str">
        <f>IF(DATA!E23="","",DATA!E23)</f>
        <v/>
      </c>
      <c r="H25" s="150" t="str">
        <f>IF(DATA!F23="","",DATA!F23)</f>
        <v/>
      </c>
      <c r="I25" s="150" t="str">
        <f>IF(DATA!G23="","",DATA!G23)</f>
        <v/>
      </c>
      <c r="J25" s="157" t="str">
        <f>IF(DATA!H23="","",DATA!H23)</f>
        <v/>
      </c>
      <c r="K25" s="176" t="str">
        <f>IF(DATA!I23="","",DATA!I23)</f>
        <v/>
      </c>
      <c r="L25" s="176" t="str">
        <f>IF(DATA!J23="","",DATA!J23)</f>
        <v/>
      </c>
      <c r="M25" s="150" t="str">
        <f>IF(DATA!K23="","",DATA!K23)</f>
        <v/>
      </c>
      <c r="N25" s="144" t="str">
        <f>IF('GREEN SHEET'!AB25="","",'GREEN SHEET'!AB25)</f>
        <v/>
      </c>
      <c r="O25" s="144" t="str">
        <f t="shared" si="0"/>
        <v/>
      </c>
      <c r="P25" s="154" t="str">
        <f>IF('GREEN SHEET'!AT25="","",'GREEN SHEET'!AT25)</f>
        <v/>
      </c>
      <c r="Q25" s="153" t="str">
        <f t="shared" si="1"/>
        <v/>
      </c>
      <c r="R25" s="144" t="e">
        <f>IF('GREEN SHEET'!#REF!="","",'GREEN SHEET'!#REF!)</f>
        <v>#REF!</v>
      </c>
      <c r="S25" s="144" t="e">
        <f t="shared" si="2"/>
        <v>#REF!</v>
      </c>
      <c r="T25" s="154" t="str">
        <f>IF('GREEN SHEET'!BL25="","",'GREEN SHEET'!BL25)</f>
        <v/>
      </c>
      <c r="U25" s="154" t="str">
        <f t="shared" si="3"/>
        <v/>
      </c>
      <c r="V25" s="145" t="e">
        <f>IF('GREEN SHEET'!#REF!="","",'GREEN SHEET'!#REF!)</f>
        <v>#REF!</v>
      </c>
      <c r="W25" s="145" t="e">
        <f t="shared" si="4"/>
        <v>#REF!</v>
      </c>
      <c r="X25" s="154" t="e">
        <f>IF('GREEN SHEET'!#REF!="","",'GREEN SHEET'!#REF!)</f>
        <v>#REF!</v>
      </c>
      <c r="Y25" s="154" t="e">
        <f t="shared" si="5"/>
        <v>#REF!</v>
      </c>
      <c r="Z25" s="146" t="str">
        <f>IF('GREEN SHEET'!BN25="","",'GREEN SHEET'!BN25)</f>
        <v/>
      </c>
      <c r="AA25" s="146" t="str">
        <f>IF('GREEN SHEET'!BO25="","",'GREEN SHEET'!BO25)</f>
        <v/>
      </c>
      <c r="AB25" s="146">
        <f>ROUNDUP(IF('GREEN SHEET'!BT25="","0",'GREEN SHEET'!BT25),0)</f>
        <v>0</v>
      </c>
      <c r="AC25" s="166" t="str">
        <f>IF('GREEN SHEET'!BU25="","",'GREEN SHEET'!BU25)</f>
        <v/>
      </c>
      <c r="AD25" s="146" t="str">
        <f>IF('GREEN SHEET'!BV25="","",'GREEN SHEET'!BV25)</f>
        <v/>
      </c>
      <c r="AE25" s="146" t="str">
        <f>IF('GREEN SHEET'!BW25="","",'GREEN SHEET'!BW25)</f>
        <v/>
      </c>
      <c r="AF25" s="146" t="str">
        <f>IF('GREEN SHEET'!BX25="","",'GREEN SHEET'!BX25)</f>
        <v/>
      </c>
      <c r="AG25" s="177">
        <f>IF(AB25="","",RANK(AB25,AB$7:$AB$51,0))</f>
        <v>5</v>
      </c>
      <c r="AH25" s="177">
        <f t="shared" si="8"/>
        <v>5</v>
      </c>
      <c r="AI25" s="217" t="str">
        <f t="shared" si="9"/>
        <v/>
      </c>
      <c r="AJ25" s="177" t="str">
        <f t="shared" si="10"/>
        <v/>
      </c>
      <c r="AK25" s="36"/>
    </row>
    <row r="26" spans="1:37" ht="16.8" hidden="1" x14ac:dyDescent="0.25">
      <c r="A26" s="36"/>
      <c r="B26" s="176">
        <v>20</v>
      </c>
      <c r="C26" s="172">
        <f t="shared" si="7"/>
        <v>20</v>
      </c>
      <c r="D26" s="172" t="str">
        <f t="shared" si="6"/>
        <v/>
      </c>
      <c r="E26" s="176" t="str">
        <f>IF(DATA!C24="","",DATA!C24)</f>
        <v/>
      </c>
      <c r="F26" s="176" t="str">
        <f>IF(DATA!D24="","",DATA!D24)</f>
        <v/>
      </c>
      <c r="G26" s="150" t="str">
        <f>IF(DATA!E24="","",DATA!E24)</f>
        <v/>
      </c>
      <c r="H26" s="150" t="str">
        <f>IF(DATA!F24="","",DATA!F24)</f>
        <v/>
      </c>
      <c r="I26" s="150" t="str">
        <f>IF(DATA!G24="","",DATA!G24)</f>
        <v/>
      </c>
      <c r="J26" s="157" t="str">
        <f>IF(DATA!H24="","",DATA!H24)</f>
        <v/>
      </c>
      <c r="K26" s="176" t="str">
        <f>IF(DATA!I24="","",DATA!I24)</f>
        <v/>
      </c>
      <c r="L26" s="176" t="str">
        <f>IF(DATA!J24="","",DATA!J24)</f>
        <v/>
      </c>
      <c r="M26" s="150" t="str">
        <f>IF(DATA!K24="","",DATA!K24)</f>
        <v/>
      </c>
      <c r="N26" s="144" t="str">
        <f>IF('GREEN SHEET'!AB26="","",'GREEN SHEET'!AB26)</f>
        <v/>
      </c>
      <c r="O26" s="144" t="str">
        <f t="shared" si="0"/>
        <v/>
      </c>
      <c r="P26" s="154" t="str">
        <f>IF('GREEN SHEET'!AT26="","",'GREEN SHEET'!AT26)</f>
        <v/>
      </c>
      <c r="Q26" s="153" t="str">
        <f t="shared" si="1"/>
        <v/>
      </c>
      <c r="R26" s="144" t="e">
        <f>IF('GREEN SHEET'!#REF!="","",'GREEN SHEET'!#REF!)</f>
        <v>#REF!</v>
      </c>
      <c r="S26" s="144" t="e">
        <f t="shared" si="2"/>
        <v>#REF!</v>
      </c>
      <c r="T26" s="154" t="str">
        <f>IF('GREEN SHEET'!BL26="","",'GREEN SHEET'!BL26)</f>
        <v/>
      </c>
      <c r="U26" s="154" t="str">
        <f t="shared" si="3"/>
        <v/>
      </c>
      <c r="V26" s="145" t="e">
        <f>IF('GREEN SHEET'!#REF!="","",'GREEN SHEET'!#REF!)</f>
        <v>#REF!</v>
      </c>
      <c r="W26" s="145" t="e">
        <f t="shared" si="4"/>
        <v>#REF!</v>
      </c>
      <c r="X26" s="154" t="e">
        <f>IF('GREEN SHEET'!#REF!="","",'GREEN SHEET'!#REF!)</f>
        <v>#REF!</v>
      </c>
      <c r="Y26" s="154" t="e">
        <f t="shared" si="5"/>
        <v>#REF!</v>
      </c>
      <c r="Z26" s="146" t="str">
        <f>IF('GREEN SHEET'!BN26="","",'GREEN SHEET'!BN26)</f>
        <v/>
      </c>
      <c r="AA26" s="146" t="str">
        <f>IF('GREEN SHEET'!BO26="","",'GREEN SHEET'!BO26)</f>
        <v/>
      </c>
      <c r="AB26" s="146">
        <f>ROUNDUP(IF('GREEN SHEET'!BT26="","0",'GREEN SHEET'!BT26),0)</f>
        <v>0</v>
      </c>
      <c r="AC26" s="166" t="str">
        <f>IF('GREEN SHEET'!BU26="","",'GREEN SHEET'!BU26)</f>
        <v/>
      </c>
      <c r="AD26" s="146" t="str">
        <f>IF('GREEN SHEET'!BV26="","",'GREEN SHEET'!BV26)</f>
        <v/>
      </c>
      <c r="AE26" s="146" t="str">
        <f>IF('GREEN SHEET'!BW26="","",'GREEN SHEET'!BW26)</f>
        <v/>
      </c>
      <c r="AF26" s="146" t="str">
        <f>IF('GREEN SHEET'!BX26="","",'GREEN SHEET'!BX26)</f>
        <v/>
      </c>
      <c r="AG26" s="177">
        <f>IF(AB26="","",RANK(AB26,AB$7:$AB$51,0))</f>
        <v>5</v>
      </c>
      <c r="AH26" s="177">
        <f t="shared" si="8"/>
        <v>5</v>
      </c>
      <c r="AI26" s="217" t="str">
        <f t="shared" si="9"/>
        <v/>
      </c>
      <c r="AJ26" s="177" t="str">
        <f t="shared" si="10"/>
        <v/>
      </c>
      <c r="AK26" s="36"/>
    </row>
    <row r="27" spans="1:37" ht="16.8" hidden="1" x14ac:dyDescent="0.25">
      <c r="A27" s="36"/>
      <c r="B27" s="176">
        <v>21</v>
      </c>
      <c r="C27" s="172">
        <f t="shared" si="7"/>
        <v>21</v>
      </c>
      <c r="D27" s="172" t="str">
        <f t="shared" si="6"/>
        <v/>
      </c>
      <c r="E27" s="176" t="str">
        <f>IF(DATA!C25="","",DATA!C25)</f>
        <v/>
      </c>
      <c r="F27" s="176" t="str">
        <f>IF(DATA!D25="","",DATA!D25)</f>
        <v/>
      </c>
      <c r="G27" s="150" t="str">
        <f>IF(DATA!E25="","",DATA!E25)</f>
        <v/>
      </c>
      <c r="H27" s="150" t="str">
        <f>IF(DATA!F25="","",DATA!F25)</f>
        <v/>
      </c>
      <c r="I27" s="150" t="str">
        <f>IF(DATA!G25="","",DATA!G25)</f>
        <v/>
      </c>
      <c r="J27" s="157" t="str">
        <f>IF(DATA!H25="","",DATA!H25)</f>
        <v/>
      </c>
      <c r="K27" s="176" t="str">
        <f>IF(DATA!I25="","",DATA!I25)</f>
        <v/>
      </c>
      <c r="L27" s="176" t="str">
        <f>IF(DATA!J25="","",DATA!J25)</f>
        <v/>
      </c>
      <c r="M27" s="150" t="str">
        <f>IF(DATA!K25="","",DATA!K25)</f>
        <v/>
      </c>
      <c r="N27" s="144" t="str">
        <f>IF('GREEN SHEET'!AB27="","",'GREEN SHEET'!AB27)</f>
        <v/>
      </c>
      <c r="O27" s="144" t="str">
        <f t="shared" si="0"/>
        <v/>
      </c>
      <c r="P27" s="154" t="str">
        <f>IF('GREEN SHEET'!AT27="","",'GREEN SHEET'!AT27)</f>
        <v/>
      </c>
      <c r="Q27" s="153" t="str">
        <f t="shared" si="1"/>
        <v/>
      </c>
      <c r="R27" s="144" t="e">
        <f>IF('GREEN SHEET'!#REF!="","",'GREEN SHEET'!#REF!)</f>
        <v>#REF!</v>
      </c>
      <c r="S27" s="144" t="e">
        <f t="shared" si="2"/>
        <v>#REF!</v>
      </c>
      <c r="T27" s="154" t="str">
        <f>IF('GREEN SHEET'!BL27="","",'GREEN SHEET'!BL27)</f>
        <v/>
      </c>
      <c r="U27" s="154" t="str">
        <f t="shared" si="3"/>
        <v/>
      </c>
      <c r="V27" s="145" t="e">
        <f>IF('GREEN SHEET'!#REF!="","",'GREEN SHEET'!#REF!)</f>
        <v>#REF!</v>
      </c>
      <c r="W27" s="145" t="e">
        <f t="shared" si="4"/>
        <v>#REF!</v>
      </c>
      <c r="X27" s="154" t="e">
        <f>IF('GREEN SHEET'!#REF!="","",'GREEN SHEET'!#REF!)</f>
        <v>#REF!</v>
      </c>
      <c r="Y27" s="154" t="e">
        <f t="shared" si="5"/>
        <v>#REF!</v>
      </c>
      <c r="Z27" s="146" t="str">
        <f>IF('GREEN SHEET'!BN27="","",'GREEN SHEET'!BN27)</f>
        <v/>
      </c>
      <c r="AA27" s="146" t="str">
        <f>IF('GREEN SHEET'!BO27="","",'GREEN SHEET'!BO27)</f>
        <v/>
      </c>
      <c r="AB27" s="146">
        <f>ROUNDUP(IF('GREEN SHEET'!BT27="","0",'GREEN SHEET'!BT27),0)</f>
        <v>0</v>
      </c>
      <c r="AC27" s="166" t="str">
        <f>IF('GREEN SHEET'!BU27="","",'GREEN SHEET'!BU27)</f>
        <v/>
      </c>
      <c r="AD27" s="146" t="str">
        <f>IF('GREEN SHEET'!BV27="","",'GREEN SHEET'!BV27)</f>
        <v/>
      </c>
      <c r="AE27" s="146" t="str">
        <f>IF('GREEN SHEET'!BW27="","",'GREEN SHEET'!BW27)</f>
        <v/>
      </c>
      <c r="AF27" s="146" t="str">
        <f>IF('GREEN SHEET'!BX27="","",'GREEN SHEET'!BX27)</f>
        <v/>
      </c>
      <c r="AG27" s="177">
        <f>IF(AB27="","",RANK(AB27,AB$7:$AB$51,0))</f>
        <v>5</v>
      </c>
      <c r="AH27" s="177">
        <f t="shared" si="8"/>
        <v>5</v>
      </c>
      <c r="AI27" s="217" t="str">
        <f t="shared" si="9"/>
        <v/>
      </c>
      <c r="AJ27" s="177" t="str">
        <f t="shared" si="10"/>
        <v/>
      </c>
      <c r="AK27" s="36"/>
    </row>
    <row r="28" spans="1:37" ht="16.8" hidden="1" x14ac:dyDescent="0.25">
      <c r="A28" s="36"/>
      <c r="B28" s="176">
        <v>22</v>
      </c>
      <c r="C28" s="172">
        <f t="shared" si="7"/>
        <v>22</v>
      </c>
      <c r="D28" s="172" t="str">
        <f t="shared" si="6"/>
        <v/>
      </c>
      <c r="E28" s="176" t="str">
        <f>IF(DATA!C26="","",DATA!C26)</f>
        <v/>
      </c>
      <c r="F28" s="176" t="str">
        <f>IF(DATA!D26="","",DATA!D26)</f>
        <v/>
      </c>
      <c r="G28" s="150" t="str">
        <f>IF(DATA!E26="","",DATA!E26)</f>
        <v/>
      </c>
      <c r="H28" s="150" t="str">
        <f>IF(DATA!F26="","",DATA!F26)</f>
        <v/>
      </c>
      <c r="I28" s="150" t="str">
        <f>IF(DATA!G26="","",DATA!G26)</f>
        <v/>
      </c>
      <c r="J28" s="157" t="str">
        <f>IF(DATA!H26="","",DATA!H26)</f>
        <v/>
      </c>
      <c r="K28" s="176" t="str">
        <f>IF(DATA!I26="","",DATA!I26)</f>
        <v/>
      </c>
      <c r="L28" s="176" t="str">
        <f>IF(DATA!J26="","",DATA!J26)</f>
        <v/>
      </c>
      <c r="M28" s="150" t="str">
        <f>IF(DATA!K26="","",DATA!K26)</f>
        <v/>
      </c>
      <c r="N28" s="144" t="str">
        <f>IF('GREEN SHEET'!AB28="","",'GREEN SHEET'!AB28)</f>
        <v/>
      </c>
      <c r="O28" s="144" t="str">
        <f t="shared" si="0"/>
        <v/>
      </c>
      <c r="P28" s="154" t="str">
        <f>IF('GREEN SHEET'!AT28="","",'GREEN SHEET'!AT28)</f>
        <v/>
      </c>
      <c r="Q28" s="153" t="str">
        <f t="shared" si="1"/>
        <v/>
      </c>
      <c r="R28" s="144" t="e">
        <f>IF('GREEN SHEET'!#REF!="","",'GREEN SHEET'!#REF!)</f>
        <v>#REF!</v>
      </c>
      <c r="S28" s="144" t="e">
        <f t="shared" si="2"/>
        <v>#REF!</v>
      </c>
      <c r="T28" s="154" t="str">
        <f>IF('GREEN SHEET'!BL28="","",'GREEN SHEET'!BL28)</f>
        <v/>
      </c>
      <c r="U28" s="154" t="str">
        <f t="shared" si="3"/>
        <v/>
      </c>
      <c r="V28" s="145" t="e">
        <f>IF('GREEN SHEET'!#REF!="","",'GREEN SHEET'!#REF!)</f>
        <v>#REF!</v>
      </c>
      <c r="W28" s="145" t="e">
        <f t="shared" si="4"/>
        <v>#REF!</v>
      </c>
      <c r="X28" s="154" t="e">
        <f>IF('GREEN SHEET'!#REF!="","",'GREEN SHEET'!#REF!)</f>
        <v>#REF!</v>
      </c>
      <c r="Y28" s="154" t="e">
        <f t="shared" si="5"/>
        <v>#REF!</v>
      </c>
      <c r="Z28" s="146" t="str">
        <f>IF('GREEN SHEET'!BN28="","",'GREEN SHEET'!BN28)</f>
        <v/>
      </c>
      <c r="AA28" s="146" t="str">
        <f>IF('GREEN SHEET'!BO28="","",'GREEN SHEET'!BO28)</f>
        <v/>
      </c>
      <c r="AB28" s="146">
        <f>ROUNDUP(IF('GREEN SHEET'!BT28="","0",'GREEN SHEET'!BT28),0)</f>
        <v>0</v>
      </c>
      <c r="AC28" s="166" t="str">
        <f>IF('GREEN SHEET'!BU28="","",'GREEN SHEET'!BU28)</f>
        <v/>
      </c>
      <c r="AD28" s="146" t="str">
        <f>IF('GREEN SHEET'!BV28="","",'GREEN SHEET'!BV28)</f>
        <v/>
      </c>
      <c r="AE28" s="146" t="str">
        <f>IF('GREEN SHEET'!BW28="","",'GREEN SHEET'!BW28)</f>
        <v/>
      </c>
      <c r="AF28" s="146" t="str">
        <f>IF('GREEN SHEET'!BX28="","",'GREEN SHEET'!BX28)</f>
        <v/>
      </c>
      <c r="AG28" s="177">
        <f>IF(AB28="","",RANK(AB28,AB$7:$AB$51,0))</f>
        <v>5</v>
      </c>
      <c r="AH28" s="177">
        <f t="shared" si="8"/>
        <v>5</v>
      </c>
      <c r="AI28" s="217" t="str">
        <f t="shared" si="9"/>
        <v/>
      </c>
      <c r="AJ28" s="177" t="str">
        <f t="shared" si="10"/>
        <v/>
      </c>
      <c r="AK28" s="36"/>
    </row>
    <row r="29" spans="1:37" ht="16.8" hidden="1" x14ac:dyDescent="0.25">
      <c r="A29" s="36"/>
      <c r="B29" s="176">
        <v>23</v>
      </c>
      <c r="C29" s="172">
        <f t="shared" si="7"/>
        <v>23</v>
      </c>
      <c r="D29" s="172" t="str">
        <f t="shared" si="6"/>
        <v/>
      </c>
      <c r="E29" s="176" t="str">
        <f>IF(DATA!C27="","",DATA!C27)</f>
        <v/>
      </c>
      <c r="F29" s="176" t="str">
        <f>IF(DATA!D27="","",DATA!D27)</f>
        <v/>
      </c>
      <c r="G29" s="150" t="str">
        <f>IF(DATA!E27="","",DATA!E27)</f>
        <v/>
      </c>
      <c r="H29" s="150" t="str">
        <f>IF(DATA!F27="","",DATA!F27)</f>
        <v/>
      </c>
      <c r="I29" s="150" t="str">
        <f>IF(DATA!G27="","",DATA!G27)</f>
        <v/>
      </c>
      <c r="J29" s="157" t="str">
        <f>IF(DATA!H27="","",DATA!H27)</f>
        <v/>
      </c>
      <c r="K29" s="176" t="str">
        <f>IF(DATA!I27="","",DATA!I27)</f>
        <v/>
      </c>
      <c r="L29" s="176" t="str">
        <f>IF(DATA!J27="","",DATA!J27)</f>
        <v/>
      </c>
      <c r="M29" s="150" t="str">
        <f>IF(DATA!K27="","",DATA!K27)</f>
        <v/>
      </c>
      <c r="N29" s="144" t="str">
        <f>IF('GREEN SHEET'!AB29="","",'GREEN SHEET'!AB29)</f>
        <v/>
      </c>
      <c r="O29" s="144" t="str">
        <f t="shared" si="0"/>
        <v/>
      </c>
      <c r="P29" s="154" t="str">
        <f>IF('GREEN SHEET'!AT29="","",'GREEN SHEET'!AT29)</f>
        <v/>
      </c>
      <c r="Q29" s="153" t="str">
        <f t="shared" si="1"/>
        <v/>
      </c>
      <c r="R29" s="144" t="e">
        <f>IF('GREEN SHEET'!#REF!="","",'GREEN SHEET'!#REF!)</f>
        <v>#REF!</v>
      </c>
      <c r="S29" s="144" t="e">
        <f t="shared" si="2"/>
        <v>#REF!</v>
      </c>
      <c r="T29" s="154" t="str">
        <f>IF('GREEN SHEET'!BL29="","",'GREEN SHEET'!BL29)</f>
        <v/>
      </c>
      <c r="U29" s="154" t="str">
        <f t="shared" si="3"/>
        <v/>
      </c>
      <c r="V29" s="145" t="e">
        <f>IF('GREEN SHEET'!#REF!="","",'GREEN SHEET'!#REF!)</f>
        <v>#REF!</v>
      </c>
      <c r="W29" s="145" t="e">
        <f t="shared" si="4"/>
        <v>#REF!</v>
      </c>
      <c r="X29" s="154" t="e">
        <f>IF('GREEN SHEET'!#REF!="","",'GREEN SHEET'!#REF!)</f>
        <v>#REF!</v>
      </c>
      <c r="Y29" s="154" t="e">
        <f t="shared" si="5"/>
        <v>#REF!</v>
      </c>
      <c r="Z29" s="146" t="str">
        <f>IF('GREEN SHEET'!BN29="","",'GREEN SHEET'!BN29)</f>
        <v/>
      </c>
      <c r="AA29" s="146" t="str">
        <f>IF('GREEN SHEET'!BO29="","",'GREEN SHEET'!BO29)</f>
        <v/>
      </c>
      <c r="AB29" s="146">
        <f>ROUNDUP(IF('GREEN SHEET'!BT29="","0",'GREEN SHEET'!BT29),0)</f>
        <v>0</v>
      </c>
      <c r="AC29" s="166" t="str">
        <f>IF('GREEN SHEET'!BU29="","",'GREEN SHEET'!BU29)</f>
        <v/>
      </c>
      <c r="AD29" s="146" t="str">
        <f>IF('GREEN SHEET'!BV29="","",'GREEN SHEET'!BV29)</f>
        <v/>
      </c>
      <c r="AE29" s="146" t="str">
        <f>IF('GREEN SHEET'!BW29="","",'GREEN SHEET'!BW29)</f>
        <v/>
      </c>
      <c r="AF29" s="146" t="str">
        <f>IF('GREEN SHEET'!BX29="","",'GREEN SHEET'!BX29)</f>
        <v/>
      </c>
      <c r="AG29" s="177">
        <f>IF(AB29="","",RANK(AB29,AB$7:$AB$51,0))</f>
        <v>5</v>
      </c>
      <c r="AH29" s="177">
        <f t="shared" si="8"/>
        <v>5</v>
      </c>
      <c r="AI29" s="217" t="str">
        <f t="shared" si="9"/>
        <v/>
      </c>
      <c r="AJ29" s="177" t="str">
        <f t="shared" si="10"/>
        <v/>
      </c>
      <c r="AK29" s="36"/>
    </row>
    <row r="30" spans="1:37" ht="16.8" hidden="1" x14ac:dyDescent="0.25">
      <c r="A30" s="36"/>
      <c r="B30" s="176">
        <v>24</v>
      </c>
      <c r="C30" s="172">
        <f t="shared" si="7"/>
        <v>24</v>
      </c>
      <c r="D30" s="172" t="str">
        <f t="shared" si="6"/>
        <v/>
      </c>
      <c r="E30" s="176" t="str">
        <f>IF(DATA!C28="","",DATA!C28)</f>
        <v/>
      </c>
      <c r="F30" s="176" t="str">
        <f>IF(DATA!D28="","",DATA!D28)</f>
        <v/>
      </c>
      <c r="G30" s="150" t="str">
        <f>IF(DATA!E28="","",DATA!E28)</f>
        <v/>
      </c>
      <c r="H30" s="150" t="str">
        <f>IF(DATA!F28="","",DATA!F28)</f>
        <v/>
      </c>
      <c r="I30" s="150" t="str">
        <f>IF(DATA!G28="","",DATA!G28)</f>
        <v/>
      </c>
      <c r="J30" s="157" t="str">
        <f>IF(DATA!H28="","",DATA!H28)</f>
        <v/>
      </c>
      <c r="K30" s="176" t="str">
        <f>IF(DATA!I28="","",DATA!I28)</f>
        <v/>
      </c>
      <c r="L30" s="176" t="str">
        <f>IF(DATA!J28="","",DATA!J28)</f>
        <v/>
      </c>
      <c r="M30" s="150" t="str">
        <f>IF(DATA!K28="","",DATA!K28)</f>
        <v/>
      </c>
      <c r="N30" s="144" t="str">
        <f>IF('GREEN SHEET'!AB30="","",'GREEN SHEET'!AB30)</f>
        <v/>
      </c>
      <c r="O30" s="144" t="str">
        <f t="shared" si="0"/>
        <v/>
      </c>
      <c r="P30" s="154" t="str">
        <f>IF('GREEN SHEET'!AT30="","",'GREEN SHEET'!AT30)</f>
        <v/>
      </c>
      <c r="Q30" s="153" t="str">
        <f t="shared" si="1"/>
        <v/>
      </c>
      <c r="R30" s="144" t="e">
        <f>IF('GREEN SHEET'!#REF!="","",'GREEN SHEET'!#REF!)</f>
        <v>#REF!</v>
      </c>
      <c r="S30" s="144" t="e">
        <f t="shared" si="2"/>
        <v>#REF!</v>
      </c>
      <c r="T30" s="154" t="str">
        <f>IF('GREEN SHEET'!BL30="","",'GREEN SHEET'!BL30)</f>
        <v/>
      </c>
      <c r="U30" s="154" t="str">
        <f t="shared" si="3"/>
        <v/>
      </c>
      <c r="V30" s="145" t="e">
        <f>IF('GREEN SHEET'!#REF!="","",'GREEN SHEET'!#REF!)</f>
        <v>#REF!</v>
      </c>
      <c r="W30" s="145" t="e">
        <f t="shared" si="4"/>
        <v>#REF!</v>
      </c>
      <c r="X30" s="154" t="e">
        <f>IF('GREEN SHEET'!#REF!="","",'GREEN SHEET'!#REF!)</f>
        <v>#REF!</v>
      </c>
      <c r="Y30" s="154" t="e">
        <f t="shared" si="5"/>
        <v>#REF!</v>
      </c>
      <c r="Z30" s="146" t="str">
        <f>IF('GREEN SHEET'!BN30="","",'GREEN SHEET'!BN30)</f>
        <v/>
      </c>
      <c r="AA30" s="146" t="str">
        <f>IF('GREEN SHEET'!BO30="","",'GREEN SHEET'!BO30)</f>
        <v/>
      </c>
      <c r="AB30" s="146">
        <f>ROUNDUP(IF('GREEN SHEET'!BT30="","0",'GREEN SHEET'!BT30),0)</f>
        <v>0</v>
      </c>
      <c r="AC30" s="166" t="str">
        <f>IF('GREEN SHEET'!BU30="","",'GREEN SHEET'!BU30)</f>
        <v/>
      </c>
      <c r="AD30" s="146" t="str">
        <f>IF('GREEN SHEET'!BV30="","",'GREEN SHEET'!BV30)</f>
        <v/>
      </c>
      <c r="AE30" s="146" t="str">
        <f>IF('GREEN SHEET'!BW30="","",'GREEN SHEET'!BW30)</f>
        <v/>
      </c>
      <c r="AF30" s="146" t="str">
        <f>IF('GREEN SHEET'!BX30="","",'GREEN SHEET'!BX30)</f>
        <v/>
      </c>
      <c r="AG30" s="177">
        <f>IF(AB30="","",RANK(AB30,AB$7:$AB$51,0))</f>
        <v>5</v>
      </c>
      <c r="AH30" s="177">
        <f t="shared" si="8"/>
        <v>5</v>
      </c>
      <c r="AI30" s="217" t="str">
        <f t="shared" si="9"/>
        <v/>
      </c>
      <c r="AJ30" s="177" t="str">
        <f t="shared" si="10"/>
        <v/>
      </c>
      <c r="AK30" s="36"/>
    </row>
    <row r="31" spans="1:37" ht="16.8" hidden="1" x14ac:dyDescent="0.25">
      <c r="A31" s="36"/>
      <c r="B31" s="176">
        <v>25</v>
      </c>
      <c r="C31" s="172">
        <f t="shared" si="7"/>
        <v>25</v>
      </c>
      <c r="D31" s="172" t="str">
        <f t="shared" si="6"/>
        <v/>
      </c>
      <c r="E31" s="176" t="str">
        <f>IF(DATA!C29="","",DATA!C29)</f>
        <v/>
      </c>
      <c r="F31" s="176" t="str">
        <f>IF(DATA!D29="","",DATA!D29)</f>
        <v/>
      </c>
      <c r="G31" s="150" t="str">
        <f>IF(DATA!E29="","",DATA!E29)</f>
        <v/>
      </c>
      <c r="H31" s="150" t="str">
        <f>IF(DATA!F29="","",DATA!F29)</f>
        <v/>
      </c>
      <c r="I31" s="150" t="str">
        <f>IF(DATA!G29="","",DATA!G29)</f>
        <v/>
      </c>
      <c r="J31" s="157" t="str">
        <f>IF(DATA!H29="","",DATA!H29)</f>
        <v/>
      </c>
      <c r="K31" s="176" t="str">
        <f>IF(DATA!I29="","",DATA!I29)</f>
        <v/>
      </c>
      <c r="L31" s="176" t="str">
        <f>IF(DATA!J29="","",DATA!J29)</f>
        <v/>
      </c>
      <c r="M31" s="150" t="str">
        <f>IF(DATA!K29="","",DATA!K29)</f>
        <v/>
      </c>
      <c r="N31" s="144" t="str">
        <f>IF('GREEN SHEET'!AB31="","",'GREEN SHEET'!AB31)</f>
        <v/>
      </c>
      <c r="O31" s="144" t="str">
        <f t="shared" si="0"/>
        <v/>
      </c>
      <c r="P31" s="154" t="str">
        <f>IF('GREEN SHEET'!AT31="","",'GREEN SHEET'!AT31)</f>
        <v/>
      </c>
      <c r="Q31" s="153" t="str">
        <f t="shared" si="1"/>
        <v/>
      </c>
      <c r="R31" s="144" t="e">
        <f>IF('GREEN SHEET'!#REF!="","",'GREEN SHEET'!#REF!)</f>
        <v>#REF!</v>
      </c>
      <c r="S31" s="144" t="e">
        <f t="shared" si="2"/>
        <v>#REF!</v>
      </c>
      <c r="T31" s="154" t="str">
        <f>IF('GREEN SHEET'!BL31="","",'GREEN SHEET'!BL31)</f>
        <v/>
      </c>
      <c r="U31" s="154" t="str">
        <f t="shared" si="3"/>
        <v/>
      </c>
      <c r="V31" s="145" t="e">
        <f>IF('GREEN SHEET'!#REF!="","",'GREEN SHEET'!#REF!)</f>
        <v>#REF!</v>
      </c>
      <c r="W31" s="145" t="e">
        <f t="shared" si="4"/>
        <v>#REF!</v>
      </c>
      <c r="X31" s="154" t="e">
        <f>IF('GREEN SHEET'!#REF!="","",'GREEN SHEET'!#REF!)</f>
        <v>#REF!</v>
      </c>
      <c r="Y31" s="154" t="e">
        <f t="shared" si="5"/>
        <v>#REF!</v>
      </c>
      <c r="Z31" s="146" t="str">
        <f>IF('GREEN SHEET'!BN31="","",'GREEN SHEET'!BN31)</f>
        <v/>
      </c>
      <c r="AA31" s="146" t="str">
        <f>IF('GREEN SHEET'!BO31="","",'GREEN SHEET'!BO31)</f>
        <v/>
      </c>
      <c r="AB31" s="146">
        <f>ROUNDUP(IF('GREEN SHEET'!BT31="","0",'GREEN SHEET'!BT31),0)</f>
        <v>0</v>
      </c>
      <c r="AC31" s="166" t="str">
        <f>IF('GREEN SHEET'!BU31="","",'GREEN SHEET'!BU31)</f>
        <v/>
      </c>
      <c r="AD31" s="146" t="str">
        <f>IF('GREEN SHEET'!BV31="","",'GREEN SHEET'!BV31)</f>
        <v/>
      </c>
      <c r="AE31" s="146" t="str">
        <f>IF('GREEN SHEET'!BW31="","",'GREEN SHEET'!BW31)</f>
        <v/>
      </c>
      <c r="AF31" s="146" t="str">
        <f>IF('GREEN SHEET'!BX31="","",'GREEN SHEET'!BX31)</f>
        <v/>
      </c>
      <c r="AG31" s="177">
        <f>IF(AB31="","",RANK(AB31,AB$7:$AB$51,0))</f>
        <v>5</v>
      </c>
      <c r="AH31" s="177">
        <f t="shared" si="8"/>
        <v>5</v>
      </c>
      <c r="AI31" s="217" t="str">
        <f t="shared" si="9"/>
        <v/>
      </c>
      <c r="AJ31" s="177" t="str">
        <f t="shared" si="10"/>
        <v/>
      </c>
      <c r="AK31" s="36"/>
    </row>
    <row r="32" spans="1:37" ht="16.8" hidden="1" x14ac:dyDescent="0.25">
      <c r="A32" s="36"/>
      <c r="B32" s="176">
        <v>26</v>
      </c>
      <c r="C32" s="172">
        <f t="shared" si="7"/>
        <v>26</v>
      </c>
      <c r="D32" s="172" t="str">
        <f t="shared" si="6"/>
        <v/>
      </c>
      <c r="E32" s="176" t="str">
        <f>IF(DATA!C30="","",DATA!C30)</f>
        <v/>
      </c>
      <c r="F32" s="176" t="str">
        <f>IF(DATA!D30="","",DATA!D30)</f>
        <v/>
      </c>
      <c r="G32" s="150" t="str">
        <f>IF(DATA!E30="","",DATA!E30)</f>
        <v/>
      </c>
      <c r="H32" s="150" t="str">
        <f>IF(DATA!F30="","",DATA!F30)</f>
        <v/>
      </c>
      <c r="I32" s="150" t="str">
        <f>IF(DATA!G30="","",DATA!G30)</f>
        <v/>
      </c>
      <c r="J32" s="157" t="str">
        <f>IF(DATA!H30="","",DATA!H30)</f>
        <v/>
      </c>
      <c r="K32" s="176" t="str">
        <f>IF(DATA!I30="","",DATA!I30)</f>
        <v/>
      </c>
      <c r="L32" s="176" t="str">
        <f>IF(DATA!J30="","",DATA!J30)</f>
        <v/>
      </c>
      <c r="M32" s="150" t="str">
        <f>IF(DATA!K30="","",DATA!K30)</f>
        <v/>
      </c>
      <c r="N32" s="144" t="str">
        <f>IF('GREEN SHEET'!AB32="","",'GREEN SHEET'!AB32)</f>
        <v/>
      </c>
      <c r="O32" s="144" t="str">
        <f t="shared" si="0"/>
        <v/>
      </c>
      <c r="P32" s="154" t="str">
        <f>IF('GREEN SHEET'!AT32="","",'GREEN SHEET'!AT32)</f>
        <v/>
      </c>
      <c r="Q32" s="153" t="str">
        <f t="shared" si="1"/>
        <v/>
      </c>
      <c r="R32" s="144" t="e">
        <f>IF('GREEN SHEET'!#REF!="","",'GREEN SHEET'!#REF!)</f>
        <v>#REF!</v>
      </c>
      <c r="S32" s="144" t="e">
        <f t="shared" si="2"/>
        <v>#REF!</v>
      </c>
      <c r="T32" s="154" t="str">
        <f>IF('GREEN SHEET'!BL32="","",'GREEN SHEET'!BL32)</f>
        <v/>
      </c>
      <c r="U32" s="154" t="str">
        <f t="shared" si="3"/>
        <v/>
      </c>
      <c r="V32" s="145" t="e">
        <f>IF('GREEN SHEET'!#REF!="","",'GREEN SHEET'!#REF!)</f>
        <v>#REF!</v>
      </c>
      <c r="W32" s="145" t="e">
        <f t="shared" si="4"/>
        <v>#REF!</v>
      </c>
      <c r="X32" s="154" t="e">
        <f>IF('GREEN SHEET'!#REF!="","",'GREEN SHEET'!#REF!)</f>
        <v>#REF!</v>
      </c>
      <c r="Y32" s="154" t="e">
        <f t="shared" si="5"/>
        <v>#REF!</v>
      </c>
      <c r="Z32" s="146" t="str">
        <f>IF('GREEN SHEET'!BN32="","",'GREEN SHEET'!BN32)</f>
        <v/>
      </c>
      <c r="AA32" s="146" t="str">
        <f>IF('GREEN SHEET'!BO32="","",'GREEN SHEET'!BO32)</f>
        <v/>
      </c>
      <c r="AB32" s="146">
        <f>ROUNDUP(IF('GREEN SHEET'!BT32="","0",'GREEN SHEET'!BT32),0)</f>
        <v>0</v>
      </c>
      <c r="AC32" s="166" t="str">
        <f>IF('GREEN SHEET'!BU32="","",'GREEN SHEET'!BU32)</f>
        <v/>
      </c>
      <c r="AD32" s="146" t="str">
        <f>IF('GREEN SHEET'!BV32="","",'GREEN SHEET'!BV32)</f>
        <v/>
      </c>
      <c r="AE32" s="146" t="str">
        <f>IF('GREEN SHEET'!BW32="","",'GREEN SHEET'!BW32)</f>
        <v/>
      </c>
      <c r="AF32" s="146" t="str">
        <f>IF('GREEN SHEET'!BX32="","",'GREEN SHEET'!BX32)</f>
        <v/>
      </c>
      <c r="AG32" s="177">
        <f>IF(AB32="","",RANK(AB32,AB$7:$AB$51,0))</f>
        <v>5</v>
      </c>
      <c r="AH32" s="177">
        <f t="shared" si="8"/>
        <v>5</v>
      </c>
      <c r="AI32" s="217" t="str">
        <f t="shared" si="9"/>
        <v/>
      </c>
      <c r="AJ32" s="177" t="str">
        <f t="shared" si="10"/>
        <v/>
      </c>
      <c r="AK32" s="36"/>
    </row>
    <row r="33" spans="1:37" ht="16.8" hidden="1" x14ac:dyDescent="0.25">
      <c r="A33" s="36"/>
      <c r="B33" s="176">
        <v>27</v>
      </c>
      <c r="C33" s="172">
        <f t="shared" si="7"/>
        <v>27</v>
      </c>
      <c r="D33" s="172" t="str">
        <f t="shared" si="6"/>
        <v/>
      </c>
      <c r="E33" s="176" t="str">
        <f>IF(DATA!C31="","",DATA!C31)</f>
        <v/>
      </c>
      <c r="F33" s="176" t="str">
        <f>IF(DATA!D31="","",DATA!D31)</f>
        <v/>
      </c>
      <c r="G33" s="150" t="str">
        <f>IF(DATA!E31="","",DATA!E31)</f>
        <v/>
      </c>
      <c r="H33" s="150" t="str">
        <f>IF(DATA!F31="","",DATA!F31)</f>
        <v/>
      </c>
      <c r="I33" s="150" t="str">
        <f>IF(DATA!G31="","",DATA!G31)</f>
        <v/>
      </c>
      <c r="J33" s="157" t="str">
        <f>IF(DATA!H31="","",DATA!H31)</f>
        <v/>
      </c>
      <c r="K33" s="176" t="str">
        <f>IF(DATA!I31="","",DATA!I31)</f>
        <v/>
      </c>
      <c r="L33" s="176" t="str">
        <f>IF(DATA!J31="","",DATA!J31)</f>
        <v/>
      </c>
      <c r="M33" s="150" t="str">
        <f>IF(DATA!K31="","",DATA!K31)</f>
        <v/>
      </c>
      <c r="N33" s="144" t="str">
        <f>IF('GREEN SHEET'!AB33="","",'GREEN SHEET'!AB33)</f>
        <v/>
      </c>
      <c r="O33" s="144" t="str">
        <f t="shared" si="0"/>
        <v/>
      </c>
      <c r="P33" s="154" t="str">
        <f>IF('GREEN SHEET'!AT33="","",'GREEN SHEET'!AT33)</f>
        <v/>
      </c>
      <c r="Q33" s="153" t="str">
        <f t="shared" si="1"/>
        <v/>
      </c>
      <c r="R33" s="144" t="e">
        <f>IF('GREEN SHEET'!#REF!="","",'GREEN SHEET'!#REF!)</f>
        <v>#REF!</v>
      </c>
      <c r="S33" s="144" t="e">
        <f t="shared" si="2"/>
        <v>#REF!</v>
      </c>
      <c r="T33" s="154" t="str">
        <f>IF('GREEN SHEET'!BL33="","",'GREEN SHEET'!BL33)</f>
        <v/>
      </c>
      <c r="U33" s="154" t="str">
        <f t="shared" si="3"/>
        <v/>
      </c>
      <c r="V33" s="145" t="e">
        <f>IF('GREEN SHEET'!#REF!="","",'GREEN SHEET'!#REF!)</f>
        <v>#REF!</v>
      </c>
      <c r="W33" s="145" t="e">
        <f t="shared" si="4"/>
        <v>#REF!</v>
      </c>
      <c r="X33" s="154" t="e">
        <f>IF('GREEN SHEET'!#REF!="","",'GREEN SHEET'!#REF!)</f>
        <v>#REF!</v>
      </c>
      <c r="Y33" s="154" t="e">
        <f t="shared" si="5"/>
        <v>#REF!</v>
      </c>
      <c r="Z33" s="146" t="str">
        <f>IF('GREEN SHEET'!BN33="","",'GREEN SHEET'!BN33)</f>
        <v/>
      </c>
      <c r="AA33" s="146" t="str">
        <f>IF('GREEN SHEET'!BO33="","",'GREEN SHEET'!BO33)</f>
        <v/>
      </c>
      <c r="AB33" s="146">
        <f>ROUNDUP(IF('GREEN SHEET'!BT33="","0",'GREEN SHEET'!BT33),0)</f>
        <v>0</v>
      </c>
      <c r="AC33" s="166" t="str">
        <f>IF('GREEN SHEET'!BU33="","",'GREEN SHEET'!BU33)</f>
        <v/>
      </c>
      <c r="AD33" s="146" t="str">
        <f>IF('GREEN SHEET'!BV33="","",'GREEN SHEET'!BV33)</f>
        <v/>
      </c>
      <c r="AE33" s="146" t="str">
        <f>IF('GREEN SHEET'!BW33="","",'GREEN SHEET'!BW33)</f>
        <v/>
      </c>
      <c r="AF33" s="146" t="str">
        <f>IF('GREEN SHEET'!BX33="","",'GREEN SHEET'!BX33)</f>
        <v/>
      </c>
      <c r="AG33" s="177">
        <f>IF(AB33="","",RANK(AB33,AB$7:$AB$51,0))</f>
        <v>5</v>
      </c>
      <c r="AH33" s="177">
        <f t="shared" si="8"/>
        <v>5</v>
      </c>
      <c r="AI33" s="217" t="str">
        <f t="shared" si="9"/>
        <v/>
      </c>
      <c r="AJ33" s="177" t="str">
        <f t="shared" si="10"/>
        <v/>
      </c>
      <c r="AK33" s="36"/>
    </row>
    <row r="34" spans="1:37" ht="16.8" hidden="1" x14ac:dyDescent="0.25">
      <c r="A34" s="36"/>
      <c r="B34" s="176">
        <v>28</v>
      </c>
      <c r="C34" s="172">
        <f t="shared" si="7"/>
        <v>28</v>
      </c>
      <c r="D34" s="172" t="str">
        <f t="shared" si="6"/>
        <v/>
      </c>
      <c r="E34" s="176" t="str">
        <f>IF(DATA!C32="","",DATA!C32)</f>
        <v/>
      </c>
      <c r="F34" s="176" t="str">
        <f>IF(DATA!D32="","",DATA!D32)</f>
        <v/>
      </c>
      <c r="G34" s="150" t="str">
        <f>IF(DATA!E32="","",DATA!E32)</f>
        <v/>
      </c>
      <c r="H34" s="150" t="str">
        <f>IF(DATA!F32="","",DATA!F32)</f>
        <v/>
      </c>
      <c r="I34" s="150" t="str">
        <f>IF(DATA!G32="","",DATA!G32)</f>
        <v/>
      </c>
      <c r="J34" s="157" t="str">
        <f>IF(DATA!H32="","",DATA!H32)</f>
        <v/>
      </c>
      <c r="K34" s="176" t="str">
        <f>IF(DATA!I32="","",DATA!I32)</f>
        <v/>
      </c>
      <c r="L34" s="176" t="str">
        <f>IF(DATA!J32="","",DATA!J32)</f>
        <v/>
      </c>
      <c r="M34" s="150" t="str">
        <f>IF(DATA!K32="","",DATA!K32)</f>
        <v/>
      </c>
      <c r="N34" s="144" t="str">
        <f>IF('GREEN SHEET'!AB34="","",'GREEN SHEET'!AB34)</f>
        <v/>
      </c>
      <c r="O34" s="144" t="str">
        <f t="shared" si="0"/>
        <v/>
      </c>
      <c r="P34" s="154" t="str">
        <f>IF('GREEN SHEET'!AT34="","",'GREEN SHEET'!AT34)</f>
        <v/>
      </c>
      <c r="Q34" s="153" t="str">
        <f t="shared" si="1"/>
        <v/>
      </c>
      <c r="R34" s="144" t="e">
        <f>IF('GREEN SHEET'!#REF!="","",'GREEN SHEET'!#REF!)</f>
        <v>#REF!</v>
      </c>
      <c r="S34" s="144" t="e">
        <f t="shared" si="2"/>
        <v>#REF!</v>
      </c>
      <c r="T34" s="154" t="str">
        <f>IF('GREEN SHEET'!BL34="","",'GREEN SHEET'!BL34)</f>
        <v/>
      </c>
      <c r="U34" s="154" t="str">
        <f t="shared" si="3"/>
        <v/>
      </c>
      <c r="V34" s="145" t="e">
        <f>IF('GREEN SHEET'!#REF!="","",'GREEN SHEET'!#REF!)</f>
        <v>#REF!</v>
      </c>
      <c r="W34" s="145" t="e">
        <f t="shared" si="4"/>
        <v>#REF!</v>
      </c>
      <c r="X34" s="154" t="e">
        <f>IF('GREEN SHEET'!#REF!="","",'GREEN SHEET'!#REF!)</f>
        <v>#REF!</v>
      </c>
      <c r="Y34" s="154" t="e">
        <f t="shared" si="5"/>
        <v>#REF!</v>
      </c>
      <c r="Z34" s="146" t="str">
        <f>IF('GREEN SHEET'!BN34="","",'GREEN SHEET'!BN34)</f>
        <v/>
      </c>
      <c r="AA34" s="146" t="str">
        <f>IF('GREEN SHEET'!BO34="","",'GREEN SHEET'!BO34)</f>
        <v/>
      </c>
      <c r="AB34" s="146">
        <f>ROUNDUP(IF('GREEN SHEET'!BT34="","0",'GREEN SHEET'!BT34),0)</f>
        <v>0</v>
      </c>
      <c r="AC34" s="166" t="str">
        <f>IF('GREEN SHEET'!BU34="","",'GREEN SHEET'!BU34)</f>
        <v/>
      </c>
      <c r="AD34" s="146" t="str">
        <f>IF('GREEN SHEET'!BV34="","",'GREEN SHEET'!BV34)</f>
        <v/>
      </c>
      <c r="AE34" s="146" t="str">
        <f>IF('GREEN SHEET'!BW34="","",'GREEN SHEET'!BW34)</f>
        <v/>
      </c>
      <c r="AF34" s="146" t="str">
        <f>IF('GREEN SHEET'!BX34="","",'GREEN SHEET'!BX34)</f>
        <v/>
      </c>
      <c r="AG34" s="177">
        <f>IF(AB34="","",RANK(AB34,AB$7:$AB$51,0))</f>
        <v>5</v>
      </c>
      <c r="AH34" s="177">
        <f t="shared" si="8"/>
        <v>5</v>
      </c>
      <c r="AI34" s="217" t="str">
        <f t="shared" si="9"/>
        <v/>
      </c>
      <c r="AJ34" s="177" t="str">
        <f t="shared" si="10"/>
        <v/>
      </c>
      <c r="AK34" s="36"/>
    </row>
    <row r="35" spans="1:37" ht="16.8" hidden="1" x14ac:dyDescent="0.25">
      <c r="A35" s="36"/>
      <c r="B35" s="176">
        <v>29</v>
      </c>
      <c r="C35" s="172">
        <f t="shared" si="7"/>
        <v>29</v>
      </c>
      <c r="D35" s="172" t="str">
        <f t="shared" si="6"/>
        <v/>
      </c>
      <c r="E35" s="176" t="str">
        <f>IF(DATA!C33="","",DATA!C33)</f>
        <v/>
      </c>
      <c r="F35" s="176" t="str">
        <f>IF(DATA!D33="","",DATA!D33)</f>
        <v/>
      </c>
      <c r="G35" s="150" t="str">
        <f>IF(DATA!E33="","",DATA!E33)</f>
        <v/>
      </c>
      <c r="H35" s="150" t="str">
        <f>IF(DATA!F33="","",DATA!F33)</f>
        <v/>
      </c>
      <c r="I35" s="150" t="str">
        <f>IF(DATA!G33="","",DATA!G33)</f>
        <v/>
      </c>
      <c r="J35" s="157" t="str">
        <f>IF(DATA!H33="","",DATA!H33)</f>
        <v/>
      </c>
      <c r="K35" s="176" t="str">
        <f>IF(DATA!I33="","",DATA!I33)</f>
        <v/>
      </c>
      <c r="L35" s="176" t="str">
        <f>IF(DATA!J33="","",DATA!J33)</f>
        <v/>
      </c>
      <c r="M35" s="150" t="str">
        <f>IF(DATA!K33="","",DATA!K33)</f>
        <v/>
      </c>
      <c r="N35" s="144" t="str">
        <f>IF('GREEN SHEET'!AB35="","",'GREEN SHEET'!AB35)</f>
        <v/>
      </c>
      <c r="O35" s="144" t="str">
        <f t="shared" si="0"/>
        <v/>
      </c>
      <c r="P35" s="154" t="str">
        <f>IF('GREEN SHEET'!AT35="","",'GREEN SHEET'!AT35)</f>
        <v/>
      </c>
      <c r="Q35" s="153" t="str">
        <f t="shared" si="1"/>
        <v/>
      </c>
      <c r="R35" s="144" t="e">
        <f>IF('GREEN SHEET'!#REF!="","",'GREEN SHEET'!#REF!)</f>
        <v>#REF!</v>
      </c>
      <c r="S35" s="144" t="e">
        <f t="shared" si="2"/>
        <v>#REF!</v>
      </c>
      <c r="T35" s="154" t="str">
        <f>IF('GREEN SHEET'!BL35="","",'GREEN SHEET'!BL35)</f>
        <v/>
      </c>
      <c r="U35" s="154" t="str">
        <f t="shared" si="3"/>
        <v/>
      </c>
      <c r="V35" s="145" t="e">
        <f>IF('GREEN SHEET'!#REF!="","",'GREEN SHEET'!#REF!)</f>
        <v>#REF!</v>
      </c>
      <c r="W35" s="145" t="e">
        <f t="shared" si="4"/>
        <v>#REF!</v>
      </c>
      <c r="X35" s="154" t="e">
        <f>IF('GREEN SHEET'!#REF!="","",'GREEN SHEET'!#REF!)</f>
        <v>#REF!</v>
      </c>
      <c r="Y35" s="154" t="e">
        <f t="shared" si="5"/>
        <v>#REF!</v>
      </c>
      <c r="Z35" s="146" t="str">
        <f>IF('GREEN SHEET'!BN35="","",'GREEN SHEET'!BN35)</f>
        <v/>
      </c>
      <c r="AA35" s="146" t="str">
        <f>IF('GREEN SHEET'!BO35="","",'GREEN SHEET'!BO35)</f>
        <v/>
      </c>
      <c r="AB35" s="146">
        <f>ROUNDUP(IF('GREEN SHEET'!BT35="","0",'GREEN SHEET'!BT35),0)</f>
        <v>0</v>
      </c>
      <c r="AC35" s="166" t="str">
        <f>IF('GREEN SHEET'!BU35="","",'GREEN SHEET'!BU35)</f>
        <v/>
      </c>
      <c r="AD35" s="146" t="str">
        <f>IF('GREEN SHEET'!BV35="","",'GREEN SHEET'!BV35)</f>
        <v/>
      </c>
      <c r="AE35" s="146" t="str">
        <f>IF('GREEN SHEET'!BW35="","",'GREEN SHEET'!BW35)</f>
        <v/>
      </c>
      <c r="AF35" s="146" t="str">
        <f>IF('GREEN SHEET'!BX35="","",'GREEN SHEET'!BX35)</f>
        <v/>
      </c>
      <c r="AG35" s="177">
        <f>IF(AB35="","",RANK(AB35,AB$7:$AB$51,0))</f>
        <v>5</v>
      </c>
      <c r="AH35" s="177">
        <f t="shared" si="8"/>
        <v>5</v>
      </c>
      <c r="AI35" s="217" t="str">
        <f t="shared" si="9"/>
        <v/>
      </c>
      <c r="AJ35" s="177" t="str">
        <f t="shared" si="10"/>
        <v/>
      </c>
      <c r="AK35" s="36"/>
    </row>
    <row r="36" spans="1:37" ht="16.8" hidden="1" x14ac:dyDescent="0.25">
      <c r="A36" s="36"/>
      <c r="B36" s="176">
        <v>30</v>
      </c>
      <c r="C36" s="172">
        <f t="shared" si="7"/>
        <v>30</v>
      </c>
      <c r="D36" s="172" t="str">
        <f t="shared" si="6"/>
        <v/>
      </c>
      <c r="E36" s="176" t="str">
        <f>IF(DATA!C34="","",DATA!C34)</f>
        <v/>
      </c>
      <c r="F36" s="176" t="str">
        <f>IF(DATA!D34="","",DATA!D34)</f>
        <v/>
      </c>
      <c r="G36" s="150" t="str">
        <f>IF(DATA!E34="","",DATA!E34)</f>
        <v/>
      </c>
      <c r="H36" s="150" t="str">
        <f>IF(DATA!F34="","",DATA!F34)</f>
        <v/>
      </c>
      <c r="I36" s="150" t="str">
        <f>IF(DATA!G34="","",DATA!G34)</f>
        <v/>
      </c>
      <c r="J36" s="157" t="str">
        <f>IF(DATA!H34="","",DATA!H34)</f>
        <v/>
      </c>
      <c r="K36" s="176" t="str">
        <f>IF(DATA!I34="","",DATA!I34)</f>
        <v/>
      </c>
      <c r="L36" s="176" t="str">
        <f>IF(DATA!J34="","",DATA!J34)</f>
        <v/>
      </c>
      <c r="M36" s="150" t="str">
        <f>IF(DATA!K34="","",DATA!K34)</f>
        <v/>
      </c>
      <c r="N36" s="144" t="str">
        <f>IF('GREEN SHEET'!AB36="","",'GREEN SHEET'!AB36)</f>
        <v/>
      </c>
      <c r="O36" s="144" t="str">
        <f t="shared" si="0"/>
        <v/>
      </c>
      <c r="P36" s="154" t="str">
        <f>IF('GREEN SHEET'!AT36="","",'GREEN SHEET'!AT36)</f>
        <v/>
      </c>
      <c r="Q36" s="153" t="str">
        <f t="shared" si="1"/>
        <v/>
      </c>
      <c r="R36" s="144" t="e">
        <f>IF('GREEN SHEET'!#REF!="","",'GREEN SHEET'!#REF!)</f>
        <v>#REF!</v>
      </c>
      <c r="S36" s="144" t="e">
        <f t="shared" si="2"/>
        <v>#REF!</v>
      </c>
      <c r="T36" s="154" t="str">
        <f>IF('GREEN SHEET'!BL36="","",'GREEN SHEET'!BL36)</f>
        <v/>
      </c>
      <c r="U36" s="154" t="str">
        <f t="shared" si="3"/>
        <v/>
      </c>
      <c r="V36" s="145" t="e">
        <f>IF('GREEN SHEET'!#REF!="","",'GREEN SHEET'!#REF!)</f>
        <v>#REF!</v>
      </c>
      <c r="W36" s="145" t="e">
        <f t="shared" si="4"/>
        <v>#REF!</v>
      </c>
      <c r="X36" s="154" t="e">
        <f>IF('GREEN SHEET'!#REF!="","",'GREEN SHEET'!#REF!)</f>
        <v>#REF!</v>
      </c>
      <c r="Y36" s="154" t="e">
        <f t="shared" si="5"/>
        <v>#REF!</v>
      </c>
      <c r="Z36" s="146" t="str">
        <f>IF('GREEN SHEET'!BN36="","",'GREEN SHEET'!BN36)</f>
        <v/>
      </c>
      <c r="AA36" s="146" t="str">
        <f>IF('GREEN SHEET'!BO36="","",'GREEN SHEET'!BO36)</f>
        <v/>
      </c>
      <c r="AB36" s="146">
        <f>ROUNDUP(IF('GREEN SHEET'!BT36="","0",'GREEN SHEET'!BT36),0)</f>
        <v>0</v>
      </c>
      <c r="AC36" s="166" t="str">
        <f>IF('GREEN SHEET'!BU36="","",'GREEN SHEET'!BU36)</f>
        <v/>
      </c>
      <c r="AD36" s="146" t="str">
        <f>IF('GREEN SHEET'!BV36="","",'GREEN SHEET'!BV36)</f>
        <v/>
      </c>
      <c r="AE36" s="146" t="str">
        <f>IF('GREEN SHEET'!BW36="","",'GREEN SHEET'!BW36)</f>
        <v/>
      </c>
      <c r="AF36" s="146" t="str">
        <f>IF('GREEN SHEET'!BX36="","",'GREEN SHEET'!BX36)</f>
        <v/>
      </c>
      <c r="AG36" s="177">
        <f>IF(AB36="","",RANK(AB36,AB$7:$AB$51,0))</f>
        <v>5</v>
      </c>
      <c r="AH36" s="177">
        <f t="shared" si="8"/>
        <v>5</v>
      </c>
      <c r="AI36" s="217" t="str">
        <f t="shared" si="9"/>
        <v/>
      </c>
      <c r="AJ36" s="177" t="str">
        <f t="shared" si="10"/>
        <v/>
      </c>
      <c r="AK36" s="36"/>
    </row>
    <row r="37" spans="1:37" ht="16.8" hidden="1" x14ac:dyDescent="0.25">
      <c r="A37" s="36"/>
      <c r="B37" s="176">
        <v>31</v>
      </c>
      <c r="C37" s="172">
        <f t="shared" si="7"/>
        <v>31</v>
      </c>
      <c r="D37" s="172" t="str">
        <f t="shared" si="6"/>
        <v/>
      </c>
      <c r="E37" s="176" t="str">
        <f>IF(DATA!C35="","",DATA!C35)</f>
        <v/>
      </c>
      <c r="F37" s="176" t="str">
        <f>IF(DATA!D35="","",DATA!D35)</f>
        <v/>
      </c>
      <c r="G37" s="150" t="str">
        <f>IF(DATA!E35="","",DATA!E35)</f>
        <v/>
      </c>
      <c r="H37" s="150" t="str">
        <f>IF(DATA!F35="","",DATA!F35)</f>
        <v/>
      </c>
      <c r="I37" s="150" t="str">
        <f>IF(DATA!G35="","",DATA!G35)</f>
        <v/>
      </c>
      <c r="J37" s="157" t="str">
        <f>IF(DATA!H35="","",DATA!H35)</f>
        <v/>
      </c>
      <c r="K37" s="176" t="str">
        <f>IF(DATA!I35="","",DATA!I35)</f>
        <v/>
      </c>
      <c r="L37" s="176" t="str">
        <f>IF(DATA!J35="","",DATA!J35)</f>
        <v/>
      </c>
      <c r="M37" s="150" t="str">
        <f>IF(DATA!K35="","",DATA!K35)</f>
        <v/>
      </c>
      <c r="N37" s="144" t="str">
        <f>IF('GREEN SHEET'!AB37="","",'GREEN SHEET'!AB37)</f>
        <v/>
      </c>
      <c r="O37" s="144" t="str">
        <f t="shared" si="0"/>
        <v/>
      </c>
      <c r="P37" s="154" t="str">
        <f>IF('GREEN SHEET'!AT37="","",'GREEN SHEET'!AT37)</f>
        <v/>
      </c>
      <c r="Q37" s="153" t="str">
        <f t="shared" si="1"/>
        <v/>
      </c>
      <c r="R37" s="144" t="e">
        <f>IF('GREEN SHEET'!#REF!="","",'GREEN SHEET'!#REF!)</f>
        <v>#REF!</v>
      </c>
      <c r="S37" s="144" t="e">
        <f t="shared" si="2"/>
        <v>#REF!</v>
      </c>
      <c r="T37" s="154" t="str">
        <f>IF('GREEN SHEET'!BL37="","",'GREEN SHEET'!BL37)</f>
        <v/>
      </c>
      <c r="U37" s="154" t="str">
        <f t="shared" si="3"/>
        <v/>
      </c>
      <c r="V37" s="145" t="e">
        <f>IF('GREEN SHEET'!#REF!="","",'GREEN SHEET'!#REF!)</f>
        <v>#REF!</v>
      </c>
      <c r="W37" s="145" t="e">
        <f t="shared" si="4"/>
        <v>#REF!</v>
      </c>
      <c r="X37" s="154" t="e">
        <f>IF('GREEN SHEET'!#REF!="","",'GREEN SHEET'!#REF!)</f>
        <v>#REF!</v>
      </c>
      <c r="Y37" s="154" t="e">
        <f t="shared" si="5"/>
        <v>#REF!</v>
      </c>
      <c r="Z37" s="146" t="str">
        <f>IF('GREEN SHEET'!BN37="","",'GREEN SHEET'!BN37)</f>
        <v/>
      </c>
      <c r="AA37" s="146" t="str">
        <f>IF('GREEN SHEET'!BO37="","",'GREEN SHEET'!BO37)</f>
        <v/>
      </c>
      <c r="AB37" s="146">
        <f>ROUNDUP(IF('GREEN SHEET'!BT37="","0",'GREEN SHEET'!BT37),0)</f>
        <v>0</v>
      </c>
      <c r="AC37" s="166" t="str">
        <f>IF('GREEN SHEET'!BU37="","",'GREEN SHEET'!BU37)</f>
        <v/>
      </c>
      <c r="AD37" s="146" t="str">
        <f>IF('GREEN SHEET'!BV37="","",'GREEN SHEET'!BV37)</f>
        <v/>
      </c>
      <c r="AE37" s="146" t="str">
        <f>IF('GREEN SHEET'!BW37="","",'GREEN SHEET'!BW37)</f>
        <v/>
      </c>
      <c r="AF37" s="146" t="str">
        <f>IF('GREEN SHEET'!BX37="","",'GREEN SHEET'!BX37)</f>
        <v/>
      </c>
      <c r="AG37" s="177">
        <f>IF(AB37="","",RANK(AB37,AB$7:$AB$51,0))</f>
        <v>5</v>
      </c>
      <c r="AH37" s="177">
        <f t="shared" si="8"/>
        <v>5</v>
      </c>
      <c r="AI37" s="217" t="str">
        <f t="shared" si="9"/>
        <v/>
      </c>
      <c r="AJ37" s="177" t="str">
        <f t="shared" si="10"/>
        <v/>
      </c>
      <c r="AK37" s="36"/>
    </row>
    <row r="38" spans="1:37" ht="16.8" hidden="1" x14ac:dyDescent="0.25">
      <c r="A38" s="36"/>
      <c r="B38" s="176">
        <v>32</v>
      </c>
      <c r="C38" s="172">
        <f t="shared" si="7"/>
        <v>32</v>
      </c>
      <c r="D38" s="172" t="str">
        <f t="shared" si="6"/>
        <v/>
      </c>
      <c r="E38" s="176" t="str">
        <f>IF(DATA!C36="","",DATA!C36)</f>
        <v/>
      </c>
      <c r="F38" s="176" t="str">
        <f>IF(DATA!D36="","",DATA!D36)</f>
        <v/>
      </c>
      <c r="G38" s="150" t="str">
        <f>IF(DATA!E36="","",DATA!E36)</f>
        <v/>
      </c>
      <c r="H38" s="150" t="str">
        <f>IF(DATA!F36="","",DATA!F36)</f>
        <v/>
      </c>
      <c r="I38" s="150" t="str">
        <f>IF(DATA!G36="","",DATA!G36)</f>
        <v/>
      </c>
      <c r="J38" s="157" t="str">
        <f>IF(DATA!H36="","",DATA!H36)</f>
        <v/>
      </c>
      <c r="K38" s="176" t="str">
        <f>IF(DATA!I36="","",DATA!I36)</f>
        <v/>
      </c>
      <c r="L38" s="176" t="str">
        <f>IF(DATA!J36="","",DATA!J36)</f>
        <v/>
      </c>
      <c r="M38" s="150" t="str">
        <f>IF(DATA!K36="","",DATA!K36)</f>
        <v/>
      </c>
      <c r="N38" s="144" t="str">
        <f>IF('GREEN SHEET'!AB38="","",'GREEN SHEET'!AB38)</f>
        <v/>
      </c>
      <c r="O38" s="144" t="str">
        <f t="shared" si="0"/>
        <v/>
      </c>
      <c r="P38" s="154" t="str">
        <f>IF('GREEN SHEET'!AT38="","",'GREEN SHEET'!AT38)</f>
        <v/>
      </c>
      <c r="Q38" s="153" t="str">
        <f t="shared" si="1"/>
        <v/>
      </c>
      <c r="R38" s="144" t="e">
        <f>IF('GREEN SHEET'!#REF!="","",'GREEN SHEET'!#REF!)</f>
        <v>#REF!</v>
      </c>
      <c r="S38" s="144" t="e">
        <f t="shared" si="2"/>
        <v>#REF!</v>
      </c>
      <c r="T38" s="154" t="str">
        <f>IF('GREEN SHEET'!BL38="","",'GREEN SHEET'!BL38)</f>
        <v/>
      </c>
      <c r="U38" s="154" t="str">
        <f t="shared" si="3"/>
        <v/>
      </c>
      <c r="V38" s="145" t="e">
        <f>IF('GREEN SHEET'!#REF!="","",'GREEN SHEET'!#REF!)</f>
        <v>#REF!</v>
      </c>
      <c r="W38" s="145" t="e">
        <f t="shared" si="4"/>
        <v>#REF!</v>
      </c>
      <c r="X38" s="154" t="e">
        <f>IF('GREEN SHEET'!#REF!="","",'GREEN SHEET'!#REF!)</f>
        <v>#REF!</v>
      </c>
      <c r="Y38" s="154" t="e">
        <f t="shared" si="5"/>
        <v>#REF!</v>
      </c>
      <c r="Z38" s="146" t="str">
        <f>IF('GREEN SHEET'!BN38="","",'GREEN SHEET'!BN38)</f>
        <v/>
      </c>
      <c r="AA38" s="146" t="str">
        <f>IF('GREEN SHEET'!BO38="","",'GREEN SHEET'!BO38)</f>
        <v/>
      </c>
      <c r="AB38" s="146">
        <f>ROUNDUP(IF('GREEN SHEET'!BT38="","0",'GREEN SHEET'!BT38),0)</f>
        <v>0</v>
      </c>
      <c r="AC38" s="166" t="str">
        <f>IF('GREEN SHEET'!BU38="","",'GREEN SHEET'!BU38)</f>
        <v/>
      </c>
      <c r="AD38" s="146" t="str">
        <f>IF('GREEN SHEET'!BV38="","",'GREEN SHEET'!BV38)</f>
        <v/>
      </c>
      <c r="AE38" s="146" t="str">
        <f>IF('GREEN SHEET'!BW38="","",'GREEN SHEET'!BW38)</f>
        <v/>
      </c>
      <c r="AF38" s="146" t="str">
        <f>IF('GREEN SHEET'!BX38="","",'GREEN SHEET'!BX38)</f>
        <v/>
      </c>
      <c r="AG38" s="177">
        <f>IF(AB38="","",RANK(AB38,AB$7:$AB$51,0))</f>
        <v>5</v>
      </c>
      <c r="AH38" s="177">
        <f t="shared" si="8"/>
        <v>5</v>
      </c>
      <c r="AI38" s="217" t="str">
        <f t="shared" si="9"/>
        <v/>
      </c>
      <c r="AJ38" s="177" t="str">
        <f t="shared" si="10"/>
        <v/>
      </c>
      <c r="AK38" s="36"/>
    </row>
    <row r="39" spans="1:37" ht="16.8" hidden="1" x14ac:dyDescent="0.25">
      <c r="A39" s="36"/>
      <c r="B39" s="176">
        <v>33</v>
      </c>
      <c r="C39" s="172">
        <f t="shared" si="7"/>
        <v>33</v>
      </c>
      <c r="D39" s="172" t="str">
        <f t="shared" si="6"/>
        <v/>
      </c>
      <c r="E39" s="176" t="str">
        <f>IF(DATA!C37="","",DATA!C37)</f>
        <v/>
      </c>
      <c r="F39" s="176" t="str">
        <f>IF(DATA!D37="","",DATA!D37)</f>
        <v/>
      </c>
      <c r="G39" s="150" t="str">
        <f>IF(DATA!E37="","",DATA!E37)</f>
        <v/>
      </c>
      <c r="H39" s="150" t="str">
        <f>IF(DATA!F37="","",DATA!F37)</f>
        <v/>
      </c>
      <c r="I39" s="150" t="str">
        <f>IF(DATA!G37="","",DATA!G37)</f>
        <v/>
      </c>
      <c r="J39" s="157" t="str">
        <f>IF(DATA!H37="","",DATA!H37)</f>
        <v/>
      </c>
      <c r="K39" s="176" t="str">
        <f>IF(DATA!I37="","",DATA!I37)</f>
        <v/>
      </c>
      <c r="L39" s="176" t="str">
        <f>IF(DATA!J37="","",DATA!J37)</f>
        <v/>
      </c>
      <c r="M39" s="150" t="str">
        <f>IF(DATA!K37="","",DATA!K37)</f>
        <v/>
      </c>
      <c r="N39" s="144" t="str">
        <f>IF('GREEN SHEET'!AB39="","",'GREEN SHEET'!AB39)</f>
        <v/>
      </c>
      <c r="O39" s="144" t="str">
        <f t="shared" si="0"/>
        <v/>
      </c>
      <c r="P39" s="154" t="str">
        <f>IF('GREEN SHEET'!AT39="","",'GREEN SHEET'!AT39)</f>
        <v/>
      </c>
      <c r="Q39" s="153" t="str">
        <f t="shared" si="1"/>
        <v/>
      </c>
      <c r="R39" s="144" t="e">
        <f>IF('GREEN SHEET'!#REF!="","",'GREEN SHEET'!#REF!)</f>
        <v>#REF!</v>
      </c>
      <c r="S39" s="144" t="e">
        <f t="shared" si="2"/>
        <v>#REF!</v>
      </c>
      <c r="T39" s="154" t="str">
        <f>IF('GREEN SHEET'!BL39="","",'GREEN SHEET'!BL39)</f>
        <v/>
      </c>
      <c r="U39" s="154" t="str">
        <f t="shared" si="3"/>
        <v/>
      </c>
      <c r="V39" s="145" t="e">
        <f>IF('GREEN SHEET'!#REF!="","",'GREEN SHEET'!#REF!)</f>
        <v>#REF!</v>
      </c>
      <c r="W39" s="145" t="e">
        <f t="shared" si="4"/>
        <v>#REF!</v>
      </c>
      <c r="X39" s="154" t="e">
        <f>IF('GREEN SHEET'!#REF!="","",'GREEN SHEET'!#REF!)</f>
        <v>#REF!</v>
      </c>
      <c r="Y39" s="154" t="e">
        <f t="shared" si="5"/>
        <v>#REF!</v>
      </c>
      <c r="Z39" s="146" t="str">
        <f>IF('GREEN SHEET'!BN39="","",'GREEN SHEET'!BN39)</f>
        <v/>
      </c>
      <c r="AA39" s="146" t="str">
        <f>IF('GREEN SHEET'!BO39="","",'GREEN SHEET'!BO39)</f>
        <v/>
      </c>
      <c r="AB39" s="146">
        <f>ROUNDUP(IF('GREEN SHEET'!BT39="","0",'GREEN SHEET'!BT39),0)</f>
        <v>0</v>
      </c>
      <c r="AC39" s="166" t="str">
        <f>IF('GREEN SHEET'!BU39="","",'GREEN SHEET'!BU39)</f>
        <v/>
      </c>
      <c r="AD39" s="146" t="str">
        <f>IF('GREEN SHEET'!BV39="","",'GREEN SHEET'!BV39)</f>
        <v/>
      </c>
      <c r="AE39" s="146" t="str">
        <f>IF('GREEN SHEET'!BW39="","",'GREEN SHEET'!BW39)</f>
        <v/>
      </c>
      <c r="AF39" s="146" t="str">
        <f>IF('GREEN SHEET'!BX39="","",'GREEN SHEET'!BX39)</f>
        <v/>
      </c>
      <c r="AG39" s="177">
        <f>IF(AB39="","",RANK(AB39,AB$7:$AB$51,0))</f>
        <v>5</v>
      </c>
      <c r="AH39" s="177">
        <f t="shared" si="8"/>
        <v>5</v>
      </c>
      <c r="AI39" s="217" t="str">
        <f t="shared" si="9"/>
        <v/>
      </c>
      <c r="AJ39" s="177" t="str">
        <f t="shared" si="10"/>
        <v/>
      </c>
      <c r="AK39" s="36"/>
    </row>
    <row r="40" spans="1:37" ht="16.8" hidden="1" x14ac:dyDescent="0.25">
      <c r="A40" s="36"/>
      <c r="B40" s="176">
        <v>34</v>
      </c>
      <c r="C40" s="172">
        <f t="shared" si="7"/>
        <v>34</v>
      </c>
      <c r="D40" s="172" t="str">
        <f t="shared" si="6"/>
        <v/>
      </c>
      <c r="E40" s="176" t="str">
        <f>IF(DATA!C38="","",DATA!C38)</f>
        <v/>
      </c>
      <c r="F40" s="176" t="str">
        <f>IF(DATA!D38="","",DATA!D38)</f>
        <v/>
      </c>
      <c r="G40" s="150" t="str">
        <f>IF(DATA!E38="","",DATA!E38)</f>
        <v/>
      </c>
      <c r="H40" s="150" t="str">
        <f>IF(DATA!F38="","",DATA!F38)</f>
        <v/>
      </c>
      <c r="I40" s="150" t="str">
        <f>IF(DATA!G38="","",DATA!G38)</f>
        <v/>
      </c>
      <c r="J40" s="157" t="str">
        <f>IF(DATA!H38="","",DATA!H38)</f>
        <v/>
      </c>
      <c r="K40" s="176" t="str">
        <f>IF(DATA!I38="","",DATA!I38)</f>
        <v/>
      </c>
      <c r="L40" s="176" t="str">
        <f>IF(DATA!J38="","",DATA!J38)</f>
        <v/>
      </c>
      <c r="M40" s="150" t="str">
        <f>IF(DATA!K38="","",DATA!K38)</f>
        <v/>
      </c>
      <c r="N40" s="144" t="str">
        <f>IF('GREEN SHEET'!AB40="","",'GREEN SHEET'!AB40)</f>
        <v/>
      </c>
      <c r="O40" s="144" t="str">
        <f t="shared" si="0"/>
        <v/>
      </c>
      <c r="P40" s="154" t="str">
        <f>IF('GREEN SHEET'!AT40="","",'GREEN SHEET'!AT40)</f>
        <v/>
      </c>
      <c r="Q40" s="153" t="str">
        <f t="shared" si="1"/>
        <v/>
      </c>
      <c r="R40" s="144" t="e">
        <f>IF('GREEN SHEET'!#REF!="","",'GREEN SHEET'!#REF!)</f>
        <v>#REF!</v>
      </c>
      <c r="S40" s="144" t="e">
        <f t="shared" si="2"/>
        <v>#REF!</v>
      </c>
      <c r="T40" s="154" t="str">
        <f>IF('GREEN SHEET'!BL40="","",'GREEN SHEET'!BL40)</f>
        <v/>
      </c>
      <c r="U40" s="154" t="str">
        <f t="shared" si="3"/>
        <v/>
      </c>
      <c r="V40" s="145" t="e">
        <f>IF('GREEN SHEET'!#REF!="","",'GREEN SHEET'!#REF!)</f>
        <v>#REF!</v>
      </c>
      <c r="W40" s="145" t="e">
        <f t="shared" si="4"/>
        <v>#REF!</v>
      </c>
      <c r="X40" s="154" t="e">
        <f>IF('GREEN SHEET'!#REF!="","",'GREEN SHEET'!#REF!)</f>
        <v>#REF!</v>
      </c>
      <c r="Y40" s="154" t="e">
        <f t="shared" si="5"/>
        <v>#REF!</v>
      </c>
      <c r="Z40" s="146" t="str">
        <f>IF('GREEN SHEET'!BN40="","",'GREEN SHEET'!BN40)</f>
        <v/>
      </c>
      <c r="AA40" s="146" t="str">
        <f>IF('GREEN SHEET'!BO40="","",'GREEN SHEET'!BO40)</f>
        <v/>
      </c>
      <c r="AB40" s="146">
        <f>ROUNDUP(IF('GREEN SHEET'!BT40="","0",'GREEN SHEET'!BT40),0)</f>
        <v>0</v>
      </c>
      <c r="AC40" s="166" t="str">
        <f>IF('GREEN SHEET'!BU40="","",'GREEN SHEET'!BU40)</f>
        <v/>
      </c>
      <c r="AD40" s="146" t="str">
        <f>IF('GREEN SHEET'!BV40="","",'GREEN SHEET'!BV40)</f>
        <v/>
      </c>
      <c r="AE40" s="146" t="str">
        <f>IF('GREEN SHEET'!BW40="","",'GREEN SHEET'!BW40)</f>
        <v/>
      </c>
      <c r="AF40" s="146" t="str">
        <f>IF('GREEN SHEET'!BX40="","",'GREEN SHEET'!BX40)</f>
        <v/>
      </c>
      <c r="AG40" s="177">
        <f>IF(AB40="","",RANK(AB40,AB$7:$AB$51,0))</f>
        <v>5</v>
      </c>
      <c r="AH40" s="177">
        <f t="shared" si="8"/>
        <v>5</v>
      </c>
      <c r="AI40" s="217" t="str">
        <f t="shared" si="9"/>
        <v/>
      </c>
      <c r="AJ40" s="177" t="str">
        <f t="shared" si="10"/>
        <v/>
      </c>
      <c r="AK40" s="36"/>
    </row>
    <row r="41" spans="1:37" ht="16.8" hidden="1" x14ac:dyDescent="0.25">
      <c r="A41" s="36"/>
      <c r="B41" s="176">
        <v>35</v>
      </c>
      <c r="C41" s="172">
        <f t="shared" si="7"/>
        <v>35</v>
      </c>
      <c r="D41" s="172" t="str">
        <f t="shared" si="6"/>
        <v/>
      </c>
      <c r="E41" s="176" t="str">
        <f>IF(DATA!C39="","",DATA!C39)</f>
        <v/>
      </c>
      <c r="F41" s="176" t="str">
        <f>IF(DATA!D39="","",DATA!D39)</f>
        <v/>
      </c>
      <c r="G41" s="150" t="str">
        <f>IF(DATA!E39="","",DATA!E39)</f>
        <v/>
      </c>
      <c r="H41" s="150" t="str">
        <f>IF(DATA!F39="","",DATA!F39)</f>
        <v/>
      </c>
      <c r="I41" s="150" t="str">
        <f>IF(DATA!G39="","",DATA!G39)</f>
        <v/>
      </c>
      <c r="J41" s="157" t="str">
        <f>IF(DATA!H39="","",DATA!H39)</f>
        <v/>
      </c>
      <c r="K41" s="176" t="str">
        <f>IF(DATA!I39="","",DATA!I39)</f>
        <v/>
      </c>
      <c r="L41" s="176" t="str">
        <f>IF(DATA!J39="","",DATA!J39)</f>
        <v/>
      </c>
      <c r="M41" s="150" t="str">
        <f>IF(DATA!K39="","",DATA!K39)</f>
        <v/>
      </c>
      <c r="N41" s="144" t="str">
        <f>IF('GREEN SHEET'!AB41="","",'GREEN SHEET'!AB41)</f>
        <v/>
      </c>
      <c r="O41" s="144" t="str">
        <f t="shared" si="0"/>
        <v/>
      </c>
      <c r="P41" s="154" t="str">
        <f>IF('GREEN SHEET'!AT41="","",'GREEN SHEET'!AT41)</f>
        <v/>
      </c>
      <c r="Q41" s="153" t="str">
        <f t="shared" si="1"/>
        <v/>
      </c>
      <c r="R41" s="144" t="e">
        <f>IF('GREEN SHEET'!#REF!="","",'GREEN SHEET'!#REF!)</f>
        <v>#REF!</v>
      </c>
      <c r="S41" s="144" t="e">
        <f t="shared" si="2"/>
        <v>#REF!</v>
      </c>
      <c r="T41" s="154" t="str">
        <f>IF('GREEN SHEET'!BL41="","",'GREEN SHEET'!BL41)</f>
        <v/>
      </c>
      <c r="U41" s="154" t="str">
        <f t="shared" si="3"/>
        <v/>
      </c>
      <c r="V41" s="145" t="e">
        <f>IF('GREEN SHEET'!#REF!="","",'GREEN SHEET'!#REF!)</f>
        <v>#REF!</v>
      </c>
      <c r="W41" s="145" t="e">
        <f t="shared" si="4"/>
        <v>#REF!</v>
      </c>
      <c r="X41" s="154" t="e">
        <f>IF('GREEN SHEET'!#REF!="","",'GREEN SHEET'!#REF!)</f>
        <v>#REF!</v>
      </c>
      <c r="Y41" s="154" t="e">
        <f t="shared" si="5"/>
        <v>#REF!</v>
      </c>
      <c r="Z41" s="146" t="str">
        <f>IF('GREEN SHEET'!BN41="","",'GREEN SHEET'!BN41)</f>
        <v/>
      </c>
      <c r="AA41" s="146" t="str">
        <f>IF('GREEN SHEET'!BO41="","",'GREEN SHEET'!BO41)</f>
        <v/>
      </c>
      <c r="AB41" s="146">
        <f>ROUNDUP(IF('GREEN SHEET'!BT41="","0",'GREEN SHEET'!BT41),0)</f>
        <v>0</v>
      </c>
      <c r="AC41" s="166" t="str">
        <f>IF('GREEN SHEET'!BU41="","",'GREEN SHEET'!BU41)</f>
        <v/>
      </c>
      <c r="AD41" s="146" t="str">
        <f>IF('GREEN SHEET'!BV41="","",'GREEN SHEET'!BV41)</f>
        <v/>
      </c>
      <c r="AE41" s="146" t="str">
        <f>IF('GREEN SHEET'!BW41="","",'GREEN SHEET'!BW41)</f>
        <v/>
      </c>
      <c r="AF41" s="146" t="str">
        <f>IF('GREEN SHEET'!BX41="","",'GREEN SHEET'!BX41)</f>
        <v/>
      </c>
      <c r="AG41" s="177">
        <f>IF(AB41="","",RANK(AB41,AB$7:$AB$51,0))</f>
        <v>5</v>
      </c>
      <c r="AH41" s="177">
        <f t="shared" si="8"/>
        <v>5</v>
      </c>
      <c r="AI41" s="217" t="str">
        <f t="shared" si="9"/>
        <v/>
      </c>
      <c r="AJ41" s="177" t="str">
        <f t="shared" si="10"/>
        <v/>
      </c>
      <c r="AK41" s="36"/>
    </row>
    <row r="42" spans="1:37" ht="16.8" hidden="1" x14ac:dyDescent="0.25">
      <c r="A42" s="36"/>
      <c r="B42" s="176">
        <v>36</v>
      </c>
      <c r="C42" s="172">
        <f t="shared" si="7"/>
        <v>36</v>
      </c>
      <c r="D42" s="172" t="str">
        <f t="shared" si="6"/>
        <v/>
      </c>
      <c r="E42" s="176" t="str">
        <f>IF(DATA!C40="","",DATA!C40)</f>
        <v/>
      </c>
      <c r="F42" s="176" t="str">
        <f>IF(DATA!D40="","",DATA!D40)</f>
        <v/>
      </c>
      <c r="G42" s="150" t="str">
        <f>IF(DATA!E40="","",DATA!E40)</f>
        <v/>
      </c>
      <c r="H42" s="150" t="str">
        <f>IF(DATA!F40="","",DATA!F40)</f>
        <v/>
      </c>
      <c r="I42" s="150" t="str">
        <f>IF(DATA!G40="","",DATA!G40)</f>
        <v/>
      </c>
      <c r="J42" s="157" t="str">
        <f>IF(DATA!H40="","",DATA!H40)</f>
        <v/>
      </c>
      <c r="K42" s="176" t="str">
        <f>IF(DATA!I40="","",DATA!I40)</f>
        <v/>
      </c>
      <c r="L42" s="176" t="str">
        <f>IF(DATA!J40="","",DATA!J40)</f>
        <v/>
      </c>
      <c r="M42" s="150" t="str">
        <f>IF(DATA!K40="","",DATA!K40)</f>
        <v/>
      </c>
      <c r="N42" s="144" t="str">
        <f>IF('GREEN SHEET'!AB42="","",'GREEN SHEET'!AB42)</f>
        <v/>
      </c>
      <c r="O42" s="144" t="str">
        <f t="shared" si="0"/>
        <v/>
      </c>
      <c r="P42" s="154" t="str">
        <f>IF('GREEN SHEET'!AT42="","",'GREEN SHEET'!AT42)</f>
        <v/>
      </c>
      <c r="Q42" s="153" t="str">
        <f t="shared" si="1"/>
        <v/>
      </c>
      <c r="R42" s="144" t="e">
        <f>IF('GREEN SHEET'!#REF!="","",'GREEN SHEET'!#REF!)</f>
        <v>#REF!</v>
      </c>
      <c r="S42" s="144" t="e">
        <f t="shared" si="2"/>
        <v>#REF!</v>
      </c>
      <c r="T42" s="154" t="str">
        <f>IF('GREEN SHEET'!BL42="","",'GREEN SHEET'!BL42)</f>
        <v/>
      </c>
      <c r="U42" s="154" t="str">
        <f t="shared" si="3"/>
        <v/>
      </c>
      <c r="V42" s="145" t="e">
        <f>IF('GREEN SHEET'!#REF!="","",'GREEN SHEET'!#REF!)</f>
        <v>#REF!</v>
      </c>
      <c r="W42" s="145" t="e">
        <f t="shared" si="4"/>
        <v>#REF!</v>
      </c>
      <c r="X42" s="154" t="e">
        <f>IF('GREEN SHEET'!#REF!="","",'GREEN SHEET'!#REF!)</f>
        <v>#REF!</v>
      </c>
      <c r="Y42" s="154" t="e">
        <f t="shared" si="5"/>
        <v>#REF!</v>
      </c>
      <c r="Z42" s="146" t="str">
        <f>IF('GREEN SHEET'!BN42="","",'GREEN SHEET'!BN42)</f>
        <v/>
      </c>
      <c r="AA42" s="146" t="str">
        <f>IF('GREEN SHEET'!BO42="","",'GREEN SHEET'!BO42)</f>
        <v/>
      </c>
      <c r="AB42" s="146">
        <f>ROUNDUP(IF('GREEN SHEET'!BT42="","0",'GREEN SHEET'!BT42),0)</f>
        <v>0</v>
      </c>
      <c r="AC42" s="166" t="str">
        <f>IF('GREEN SHEET'!BU42="","",'GREEN SHEET'!BU42)</f>
        <v/>
      </c>
      <c r="AD42" s="146" t="str">
        <f>IF('GREEN SHEET'!BV42="","",'GREEN SHEET'!BV42)</f>
        <v/>
      </c>
      <c r="AE42" s="146" t="str">
        <f>IF('GREEN SHEET'!BW42="","",'GREEN SHEET'!BW42)</f>
        <v/>
      </c>
      <c r="AF42" s="146" t="str">
        <f>IF('GREEN SHEET'!BX42="","",'GREEN SHEET'!BX42)</f>
        <v/>
      </c>
      <c r="AG42" s="177">
        <f>IF(AB42="","",RANK(AB42,AB$7:$AB$51,0))</f>
        <v>5</v>
      </c>
      <c r="AH42" s="177">
        <f t="shared" si="8"/>
        <v>5</v>
      </c>
      <c r="AI42" s="217" t="str">
        <f t="shared" si="9"/>
        <v/>
      </c>
      <c r="AJ42" s="177" t="str">
        <f t="shared" si="10"/>
        <v/>
      </c>
      <c r="AK42" s="36"/>
    </row>
    <row r="43" spans="1:37" ht="16.8" hidden="1" x14ac:dyDescent="0.25">
      <c r="A43" s="36"/>
      <c r="B43" s="176">
        <v>37</v>
      </c>
      <c r="C43" s="172">
        <f t="shared" si="7"/>
        <v>37</v>
      </c>
      <c r="D43" s="172" t="str">
        <f t="shared" si="6"/>
        <v/>
      </c>
      <c r="E43" s="176" t="str">
        <f>IF(DATA!C41="","",DATA!C41)</f>
        <v/>
      </c>
      <c r="F43" s="176" t="str">
        <f>IF(DATA!D41="","",DATA!D41)</f>
        <v/>
      </c>
      <c r="G43" s="150" t="str">
        <f>IF(DATA!E41="","",DATA!E41)</f>
        <v/>
      </c>
      <c r="H43" s="150" t="str">
        <f>IF(DATA!F41="","",DATA!F41)</f>
        <v/>
      </c>
      <c r="I43" s="150" t="str">
        <f>IF(DATA!G41="","",DATA!G41)</f>
        <v/>
      </c>
      <c r="J43" s="157" t="str">
        <f>IF(DATA!H41="","",DATA!H41)</f>
        <v/>
      </c>
      <c r="K43" s="176" t="str">
        <f>IF(DATA!I41="","",DATA!I41)</f>
        <v/>
      </c>
      <c r="L43" s="176" t="str">
        <f>IF(DATA!J41="","",DATA!J41)</f>
        <v/>
      </c>
      <c r="M43" s="150" t="str">
        <f>IF(DATA!K41="","",DATA!K41)</f>
        <v/>
      </c>
      <c r="N43" s="144" t="str">
        <f>IF('GREEN SHEET'!AB43="","",'GREEN SHEET'!AB43)</f>
        <v/>
      </c>
      <c r="O43" s="144" t="str">
        <f t="shared" si="0"/>
        <v/>
      </c>
      <c r="P43" s="154" t="str">
        <f>IF('GREEN SHEET'!AT43="","",'GREEN SHEET'!AT43)</f>
        <v/>
      </c>
      <c r="Q43" s="153" t="str">
        <f t="shared" si="1"/>
        <v/>
      </c>
      <c r="R43" s="144" t="e">
        <f>IF('GREEN SHEET'!#REF!="","",'GREEN SHEET'!#REF!)</f>
        <v>#REF!</v>
      </c>
      <c r="S43" s="144" t="e">
        <f t="shared" si="2"/>
        <v>#REF!</v>
      </c>
      <c r="T43" s="154" t="str">
        <f>IF('GREEN SHEET'!BL43="","",'GREEN SHEET'!BL43)</f>
        <v/>
      </c>
      <c r="U43" s="154" t="str">
        <f t="shared" si="3"/>
        <v/>
      </c>
      <c r="V43" s="145" t="e">
        <f>IF('GREEN SHEET'!#REF!="","",'GREEN SHEET'!#REF!)</f>
        <v>#REF!</v>
      </c>
      <c r="W43" s="145" t="e">
        <f t="shared" si="4"/>
        <v>#REF!</v>
      </c>
      <c r="X43" s="154" t="e">
        <f>IF('GREEN SHEET'!#REF!="","",'GREEN SHEET'!#REF!)</f>
        <v>#REF!</v>
      </c>
      <c r="Y43" s="154" t="e">
        <f t="shared" si="5"/>
        <v>#REF!</v>
      </c>
      <c r="Z43" s="146" t="str">
        <f>IF('GREEN SHEET'!BN43="","",'GREEN SHEET'!BN43)</f>
        <v/>
      </c>
      <c r="AA43" s="146" t="str">
        <f>IF('GREEN SHEET'!BO43="","",'GREEN SHEET'!BO43)</f>
        <v/>
      </c>
      <c r="AB43" s="146">
        <f>ROUNDUP(IF('GREEN SHEET'!BT43="","0",'GREEN SHEET'!BT43),0)</f>
        <v>0</v>
      </c>
      <c r="AC43" s="166" t="str">
        <f>IF('GREEN SHEET'!BU43="","",'GREEN SHEET'!BU43)</f>
        <v/>
      </c>
      <c r="AD43" s="146" t="str">
        <f>IF('GREEN SHEET'!BV43="","",'GREEN SHEET'!BV43)</f>
        <v/>
      </c>
      <c r="AE43" s="146" t="str">
        <f>IF('GREEN SHEET'!BW43="","",'GREEN SHEET'!BW43)</f>
        <v/>
      </c>
      <c r="AF43" s="146" t="str">
        <f>IF('GREEN SHEET'!BX43="","",'GREEN SHEET'!BX43)</f>
        <v/>
      </c>
      <c r="AG43" s="177">
        <f>IF(AB43="","",RANK(AB43,AB$7:$AB$51,0))</f>
        <v>5</v>
      </c>
      <c r="AH43" s="177">
        <f t="shared" si="8"/>
        <v>5</v>
      </c>
      <c r="AI43" s="217" t="str">
        <f t="shared" si="9"/>
        <v/>
      </c>
      <c r="AJ43" s="177" t="str">
        <f t="shared" si="10"/>
        <v/>
      </c>
      <c r="AK43" s="36"/>
    </row>
    <row r="44" spans="1:37" ht="16.8" hidden="1" x14ac:dyDescent="0.25">
      <c r="A44" s="36"/>
      <c r="B44" s="176">
        <v>38</v>
      </c>
      <c r="C44" s="172">
        <f t="shared" si="7"/>
        <v>38</v>
      </c>
      <c r="D44" s="172" t="str">
        <f t="shared" si="6"/>
        <v/>
      </c>
      <c r="E44" s="176" t="str">
        <f>IF(DATA!C42="","",DATA!C42)</f>
        <v/>
      </c>
      <c r="F44" s="176" t="str">
        <f>IF(DATA!D42="","",DATA!D42)</f>
        <v/>
      </c>
      <c r="G44" s="150" t="str">
        <f>IF(DATA!E42="","",DATA!E42)</f>
        <v/>
      </c>
      <c r="H44" s="150" t="str">
        <f>IF(DATA!F42="","",DATA!F42)</f>
        <v/>
      </c>
      <c r="I44" s="150" t="str">
        <f>IF(DATA!G42="","",DATA!G42)</f>
        <v/>
      </c>
      <c r="J44" s="157" t="str">
        <f>IF(DATA!H42="","",DATA!H42)</f>
        <v/>
      </c>
      <c r="K44" s="176" t="str">
        <f>IF(DATA!I42="","",DATA!I42)</f>
        <v/>
      </c>
      <c r="L44" s="176" t="str">
        <f>IF(DATA!J42="","",DATA!J42)</f>
        <v/>
      </c>
      <c r="M44" s="150" t="str">
        <f>IF(DATA!K42="","",DATA!K42)</f>
        <v/>
      </c>
      <c r="N44" s="144" t="str">
        <f>IF('GREEN SHEET'!AB44="","",'GREEN SHEET'!AB44)</f>
        <v/>
      </c>
      <c r="O44" s="144" t="str">
        <f t="shared" si="0"/>
        <v/>
      </c>
      <c r="P44" s="154" t="str">
        <f>IF('GREEN SHEET'!AT44="","",'GREEN SHEET'!AT44)</f>
        <v/>
      </c>
      <c r="Q44" s="153" t="str">
        <f t="shared" si="1"/>
        <v/>
      </c>
      <c r="R44" s="144" t="e">
        <f>IF('GREEN SHEET'!#REF!="","",'GREEN SHEET'!#REF!)</f>
        <v>#REF!</v>
      </c>
      <c r="S44" s="144" t="e">
        <f t="shared" si="2"/>
        <v>#REF!</v>
      </c>
      <c r="T44" s="154" t="str">
        <f>IF('GREEN SHEET'!BL44="","",'GREEN SHEET'!BL44)</f>
        <v/>
      </c>
      <c r="U44" s="154" t="str">
        <f t="shared" si="3"/>
        <v/>
      </c>
      <c r="V44" s="145" t="e">
        <f>IF('GREEN SHEET'!#REF!="","",'GREEN SHEET'!#REF!)</f>
        <v>#REF!</v>
      </c>
      <c r="W44" s="145" t="e">
        <f t="shared" si="4"/>
        <v>#REF!</v>
      </c>
      <c r="X44" s="154" t="e">
        <f>IF('GREEN SHEET'!#REF!="","",'GREEN SHEET'!#REF!)</f>
        <v>#REF!</v>
      </c>
      <c r="Y44" s="154" t="e">
        <f t="shared" si="5"/>
        <v>#REF!</v>
      </c>
      <c r="Z44" s="146" t="str">
        <f>IF('GREEN SHEET'!BN44="","",'GREEN SHEET'!BN44)</f>
        <v/>
      </c>
      <c r="AA44" s="146" t="str">
        <f>IF('GREEN SHEET'!BO44="","",'GREEN SHEET'!BO44)</f>
        <v/>
      </c>
      <c r="AB44" s="146">
        <f>ROUNDUP(IF('GREEN SHEET'!BT44="","0",'GREEN SHEET'!BT44),0)</f>
        <v>0</v>
      </c>
      <c r="AC44" s="166" t="str">
        <f>IF('GREEN SHEET'!BU44="","",'GREEN SHEET'!BU44)</f>
        <v/>
      </c>
      <c r="AD44" s="146" t="str">
        <f>IF('GREEN SHEET'!BV44="","",'GREEN SHEET'!BV44)</f>
        <v/>
      </c>
      <c r="AE44" s="146" t="str">
        <f>IF('GREEN SHEET'!BW44="","",'GREEN SHEET'!BW44)</f>
        <v/>
      </c>
      <c r="AF44" s="146" t="str">
        <f>IF('GREEN SHEET'!BX44="","",'GREEN SHEET'!BX44)</f>
        <v/>
      </c>
      <c r="AG44" s="177">
        <f>IF(AB44="","",RANK(AB44,AB$7:$AB$51,0))</f>
        <v>5</v>
      </c>
      <c r="AH44" s="177">
        <f t="shared" si="8"/>
        <v>5</v>
      </c>
      <c r="AI44" s="217" t="str">
        <f t="shared" si="9"/>
        <v/>
      </c>
      <c r="AJ44" s="177" t="str">
        <f t="shared" si="10"/>
        <v/>
      </c>
      <c r="AK44" s="36"/>
    </row>
    <row r="45" spans="1:37" ht="16.8" hidden="1" x14ac:dyDescent="0.25">
      <c r="A45" s="36"/>
      <c r="B45" s="176">
        <v>39</v>
      </c>
      <c r="C45" s="172">
        <f t="shared" si="7"/>
        <v>39</v>
      </c>
      <c r="D45" s="172" t="str">
        <f t="shared" si="6"/>
        <v/>
      </c>
      <c r="E45" s="176" t="str">
        <f>IF(DATA!C43="","",DATA!C43)</f>
        <v/>
      </c>
      <c r="F45" s="176" t="str">
        <f>IF(DATA!D43="","",DATA!D43)</f>
        <v/>
      </c>
      <c r="G45" s="150" t="str">
        <f>IF(DATA!E43="","",DATA!E43)</f>
        <v/>
      </c>
      <c r="H45" s="150" t="str">
        <f>IF(DATA!F43="","",DATA!F43)</f>
        <v/>
      </c>
      <c r="I45" s="150" t="str">
        <f>IF(DATA!G43="","",DATA!G43)</f>
        <v/>
      </c>
      <c r="J45" s="157" t="str">
        <f>IF(DATA!H43="","",DATA!H43)</f>
        <v/>
      </c>
      <c r="K45" s="176" t="str">
        <f>IF(DATA!I43="","",DATA!I43)</f>
        <v/>
      </c>
      <c r="L45" s="176" t="str">
        <f>IF(DATA!J43="","",DATA!J43)</f>
        <v/>
      </c>
      <c r="M45" s="150" t="str">
        <f>IF(DATA!K43="","",DATA!K43)</f>
        <v/>
      </c>
      <c r="N45" s="144" t="str">
        <f>IF('GREEN SHEET'!AB45="","",'GREEN SHEET'!AB45)</f>
        <v/>
      </c>
      <c r="O45" s="144" t="str">
        <f t="shared" si="0"/>
        <v/>
      </c>
      <c r="P45" s="154" t="str">
        <f>IF('GREEN SHEET'!AT45="","",'GREEN SHEET'!AT45)</f>
        <v/>
      </c>
      <c r="Q45" s="153" t="str">
        <f t="shared" si="1"/>
        <v/>
      </c>
      <c r="R45" s="144" t="e">
        <f>IF('GREEN SHEET'!#REF!="","",'GREEN SHEET'!#REF!)</f>
        <v>#REF!</v>
      </c>
      <c r="S45" s="144" t="e">
        <f t="shared" si="2"/>
        <v>#REF!</v>
      </c>
      <c r="T45" s="154" t="str">
        <f>IF('GREEN SHEET'!BL45="","",'GREEN SHEET'!BL45)</f>
        <v/>
      </c>
      <c r="U45" s="154" t="str">
        <f t="shared" si="3"/>
        <v/>
      </c>
      <c r="V45" s="145" t="e">
        <f>IF('GREEN SHEET'!#REF!="","",'GREEN SHEET'!#REF!)</f>
        <v>#REF!</v>
      </c>
      <c r="W45" s="145" t="e">
        <f t="shared" si="4"/>
        <v>#REF!</v>
      </c>
      <c r="X45" s="154" t="e">
        <f>IF('GREEN SHEET'!#REF!="","",'GREEN SHEET'!#REF!)</f>
        <v>#REF!</v>
      </c>
      <c r="Y45" s="154" t="e">
        <f t="shared" si="5"/>
        <v>#REF!</v>
      </c>
      <c r="Z45" s="146" t="str">
        <f>IF('GREEN SHEET'!BN45="","",'GREEN SHEET'!BN45)</f>
        <v/>
      </c>
      <c r="AA45" s="146" t="str">
        <f>IF('GREEN SHEET'!BO45="","",'GREEN SHEET'!BO45)</f>
        <v/>
      </c>
      <c r="AB45" s="146">
        <f>ROUNDUP(IF('GREEN SHEET'!BT45="","0",'GREEN SHEET'!BT45),0)</f>
        <v>0</v>
      </c>
      <c r="AC45" s="166" t="str">
        <f>IF('GREEN SHEET'!BU45="","",'GREEN SHEET'!BU45)</f>
        <v/>
      </c>
      <c r="AD45" s="146" t="str">
        <f>IF('GREEN SHEET'!BV45="","",'GREEN SHEET'!BV45)</f>
        <v/>
      </c>
      <c r="AE45" s="146" t="str">
        <f>IF('GREEN SHEET'!BW45="","",'GREEN SHEET'!BW45)</f>
        <v/>
      </c>
      <c r="AF45" s="146" t="str">
        <f>IF('GREEN SHEET'!BX45="","",'GREEN SHEET'!BX45)</f>
        <v/>
      </c>
      <c r="AG45" s="177">
        <f>IF(AB45="","",RANK(AB45,AB$7:$AB$51,0))</f>
        <v>5</v>
      </c>
      <c r="AH45" s="177">
        <f t="shared" si="8"/>
        <v>5</v>
      </c>
      <c r="AI45" s="217" t="str">
        <f t="shared" si="9"/>
        <v/>
      </c>
      <c r="AJ45" s="177" t="str">
        <f t="shared" si="10"/>
        <v/>
      </c>
      <c r="AK45" s="36"/>
    </row>
    <row r="46" spans="1:37" ht="16.8" hidden="1" x14ac:dyDescent="0.25">
      <c r="A46" s="36"/>
      <c r="B46" s="176">
        <v>40</v>
      </c>
      <c r="C46" s="172">
        <f t="shared" si="7"/>
        <v>40</v>
      </c>
      <c r="D46" s="172" t="str">
        <f t="shared" si="6"/>
        <v/>
      </c>
      <c r="E46" s="176" t="str">
        <f>IF(DATA!C44="","",DATA!C44)</f>
        <v/>
      </c>
      <c r="F46" s="176" t="str">
        <f>IF(DATA!D44="","",DATA!D44)</f>
        <v/>
      </c>
      <c r="G46" s="150" t="str">
        <f>IF(DATA!E44="","",DATA!E44)</f>
        <v/>
      </c>
      <c r="H46" s="150" t="str">
        <f>IF(DATA!F44="","",DATA!F44)</f>
        <v/>
      </c>
      <c r="I46" s="150" t="str">
        <f>IF(DATA!G44="","",DATA!G44)</f>
        <v/>
      </c>
      <c r="J46" s="157" t="str">
        <f>IF(DATA!H44="","",DATA!H44)</f>
        <v/>
      </c>
      <c r="K46" s="176" t="str">
        <f>IF(DATA!I44="","",DATA!I44)</f>
        <v/>
      </c>
      <c r="L46" s="176" t="str">
        <f>IF(DATA!J44="","",DATA!J44)</f>
        <v/>
      </c>
      <c r="M46" s="150" t="str">
        <f>IF(DATA!K44="","",DATA!K44)</f>
        <v/>
      </c>
      <c r="N46" s="144" t="str">
        <f>IF('GREEN SHEET'!AB46="","",'GREEN SHEET'!AB46)</f>
        <v/>
      </c>
      <c r="O46" s="144" t="str">
        <f t="shared" si="0"/>
        <v/>
      </c>
      <c r="P46" s="154" t="str">
        <f>IF('GREEN SHEET'!AT46="","",'GREEN SHEET'!AT46)</f>
        <v/>
      </c>
      <c r="Q46" s="153" t="str">
        <f t="shared" si="1"/>
        <v/>
      </c>
      <c r="R46" s="144" t="e">
        <f>IF('GREEN SHEET'!#REF!="","",'GREEN SHEET'!#REF!)</f>
        <v>#REF!</v>
      </c>
      <c r="S46" s="144" t="e">
        <f t="shared" si="2"/>
        <v>#REF!</v>
      </c>
      <c r="T46" s="154" t="str">
        <f>IF('GREEN SHEET'!BL46="","",'GREEN SHEET'!BL46)</f>
        <v/>
      </c>
      <c r="U46" s="154" t="str">
        <f t="shared" si="3"/>
        <v/>
      </c>
      <c r="V46" s="145" t="e">
        <f>IF('GREEN SHEET'!#REF!="","",'GREEN SHEET'!#REF!)</f>
        <v>#REF!</v>
      </c>
      <c r="W46" s="145" t="e">
        <f t="shared" si="4"/>
        <v>#REF!</v>
      </c>
      <c r="X46" s="154" t="e">
        <f>IF('GREEN SHEET'!#REF!="","",'GREEN SHEET'!#REF!)</f>
        <v>#REF!</v>
      </c>
      <c r="Y46" s="154" t="e">
        <f t="shared" si="5"/>
        <v>#REF!</v>
      </c>
      <c r="Z46" s="146" t="str">
        <f>IF('GREEN SHEET'!BN46="","",'GREEN SHEET'!BN46)</f>
        <v/>
      </c>
      <c r="AA46" s="146" t="str">
        <f>IF('GREEN SHEET'!BO46="","",'GREEN SHEET'!BO46)</f>
        <v/>
      </c>
      <c r="AB46" s="146">
        <f>ROUNDUP(IF('GREEN SHEET'!BT46="","0",'GREEN SHEET'!BT46),0)</f>
        <v>0</v>
      </c>
      <c r="AC46" s="166" t="str">
        <f>IF('GREEN SHEET'!BU46="","",'GREEN SHEET'!BU46)</f>
        <v/>
      </c>
      <c r="AD46" s="146" t="str">
        <f>IF('GREEN SHEET'!BV46="","",'GREEN SHEET'!BV46)</f>
        <v/>
      </c>
      <c r="AE46" s="146" t="str">
        <f>IF('GREEN SHEET'!BW46="","",'GREEN SHEET'!BW46)</f>
        <v/>
      </c>
      <c r="AF46" s="146" t="str">
        <f>IF('GREEN SHEET'!BX46="","",'GREEN SHEET'!BX46)</f>
        <v/>
      </c>
      <c r="AG46" s="177">
        <f>IF(AB46="","",RANK(AB46,AB$7:$AB$51,0))</f>
        <v>5</v>
      </c>
      <c r="AH46" s="177">
        <f t="shared" si="8"/>
        <v>5</v>
      </c>
      <c r="AI46" s="217" t="str">
        <f t="shared" si="9"/>
        <v/>
      </c>
      <c r="AJ46" s="177" t="str">
        <f t="shared" si="10"/>
        <v/>
      </c>
      <c r="AK46" s="36"/>
    </row>
    <row r="47" spans="1:37" ht="16.8" hidden="1" x14ac:dyDescent="0.25">
      <c r="A47" s="36"/>
      <c r="B47" s="176">
        <v>41</v>
      </c>
      <c r="C47" s="172">
        <f t="shared" si="7"/>
        <v>41</v>
      </c>
      <c r="D47" s="172" t="str">
        <f t="shared" si="6"/>
        <v/>
      </c>
      <c r="E47" s="176" t="str">
        <f>IF(DATA!C45="","",DATA!C45)</f>
        <v/>
      </c>
      <c r="F47" s="176" t="str">
        <f>IF(DATA!D45="","",DATA!D45)</f>
        <v/>
      </c>
      <c r="G47" s="150" t="str">
        <f>IF(DATA!E45="","",DATA!E45)</f>
        <v/>
      </c>
      <c r="H47" s="150" t="str">
        <f>IF(DATA!F45="","",DATA!F45)</f>
        <v/>
      </c>
      <c r="I47" s="150" t="str">
        <f>IF(DATA!G45="","",DATA!G45)</f>
        <v/>
      </c>
      <c r="J47" s="157" t="str">
        <f>IF(DATA!H45="","",DATA!H45)</f>
        <v/>
      </c>
      <c r="K47" s="176" t="str">
        <f>IF(DATA!I45="","",DATA!I45)</f>
        <v/>
      </c>
      <c r="L47" s="176" t="str">
        <f>IF(DATA!J45="","",DATA!J45)</f>
        <v/>
      </c>
      <c r="M47" s="150" t="str">
        <f>IF(DATA!K45="","",DATA!K45)</f>
        <v/>
      </c>
      <c r="N47" s="144" t="str">
        <f>IF('GREEN SHEET'!AB47="","",'GREEN SHEET'!AB47)</f>
        <v/>
      </c>
      <c r="O47" s="144" t="str">
        <f t="shared" si="0"/>
        <v/>
      </c>
      <c r="P47" s="154" t="str">
        <f>IF('GREEN SHEET'!AT47="","",'GREEN SHEET'!AT47)</f>
        <v/>
      </c>
      <c r="Q47" s="153" t="str">
        <f t="shared" si="1"/>
        <v/>
      </c>
      <c r="R47" s="144" t="e">
        <f>IF('GREEN SHEET'!#REF!="","",'GREEN SHEET'!#REF!)</f>
        <v>#REF!</v>
      </c>
      <c r="S47" s="144" t="e">
        <f t="shared" si="2"/>
        <v>#REF!</v>
      </c>
      <c r="T47" s="154" t="str">
        <f>IF('GREEN SHEET'!BL47="","",'GREEN SHEET'!BL47)</f>
        <v/>
      </c>
      <c r="U47" s="154" t="str">
        <f t="shared" si="3"/>
        <v/>
      </c>
      <c r="V47" s="145" t="e">
        <f>IF('GREEN SHEET'!#REF!="","",'GREEN SHEET'!#REF!)</f>
        <v>#REF!</v>
      </c>
      <c r="W47" s="145" t="e">
        <f t="shared" si="4"/>
        <v>#REF!</v>
      </c>
      <c r="X47" s="154" t="e">
        <f>IF('GREEN SHEET'!#REF!="","",'GREEN SHEET'!#REF!)</f>
        <v>#REF!</v>
      </c>
      <c r="Y47" s="154" t="e">
        <f t="shared" si="5"/>
        <v>#REF!</v>
      </c>
      <c r="Z47" s="146" t="str">
        <f>IF('GREEN SHEET'!BN47="","",'GREEN SHEET'!BN47)</f>
        <v/>
      </c>
      <c r="AA47" s="146" t="str">
        <f>IF('GREEN SHEET'!BO47="","",'GREEN SHEET'!BO47)</f>
        <v/>
      </c>
      <c r="AB47" s="146">
        <f>ROUNDUP(IF('GREEN SHEET'!BT47="","0",'GREEN SHEET'!BT47),0)</f>
        <v>0</v>
      </c>
      <c r="AC47" s="166" t="str">
        <f>IF('GREEN SHEET'!BU47="","",'GREEN SHEET'!BU47)</f>
        <v/>
      </c>
      <c r="AD47" s="146" t="str">
        <f>IF('GREEN SHEET'!BV47="","",'GREEN SHEET'!BV47)</f>
        <v/>
      </c>
      <c r="AE47" s="146" t="str">
        <f>IF('GREEN SHEET'!BW47="","",'GREEN SHEET'!BW47)</f>
        <v/>
      </c>
      <c r="AF47" s="146" t="str">
        <f>IF('GREEN SHEET'!BX47="","",'GREEN SHEET'!BX47)</f>
        <v/>
      </c>
      <c r="AG47" s="177">
        <f>IF(AB47="","",RANK(AB47,AB$7:$AB$51,0))</f>
        <v>5</v>
      </c>
      <c r="AH47" s="177">
        <f t="shared" si="8"/>
        <v>5</v>
      </c>
      <c r="AI47" s="217" t="str">
        <f t="shared" si="9"/>
        <v/>
      </c>
      <c r="AJ47" s="177" t="str">
        <f t="shared" si="10"/>
        <v/>
      </c>
      <c r="AK47" s="36"/>
    </row>
    <row r="48" spans="1:37" ht="16.8" hidden="1" x14ac:dyDescent="0.25">
      <c r="A48" s="36"/>
      <c r="B48" s="176">
        <v>42</v>
      </c>
      <c r="C48" s="172">
        <f t="shared" si="7"/>
        <v>42</v>
      </c>
      <c r="D48" s="172" t="str">
        <f t="shared" si="6"/>
        <v/>
      </c>
      <c r="E48" s="176" t="str">
        <f>IF(DATA!C46="","",DATA!C46)</f>
        <v/>
      </c>
      <c r="F48" s="176" t="str">
        <f>IF(DATA!D46="","",DATA!D46)</f>
        <v/>
      </c>
      <c r="G48" s="150" t="str">
        <f>IF(DATA!E46="","",DATA!E46)</f>
        <v/>
      </c>
      <c r="H48" s="150" t="str">
        <f>IF(DATA!F46="","",DATA!F46)</f>
        <v/>
      </c>
      <c r="I48" s="150" t="str">
        <f>IF(DATA!G46="","",DATA!G46)</f>
        <v/>
      </c>
      <c r="J48" s="157" t="str">
        <f>IF(DATA!H46="","",DATA!H46)</f>
        <v/>
      </c>
      <c r="K48" s="176" t="str">
        <f>IF(DATA!I46="","",DATA!I46)</f>
        <v/>
      </c>
      <c r="L48" s="176" t="str">
        <f>IF(DATA!J46="","",DATA!J46)</f>
        <v/>
      </c>
      <c r="M48" s="150" t="str">
        <f>IF(DATA!K46="","",DATA!K46)</f>
        <v/>
      </c>
      <c r="N48" s="144" t="str">
        <f>IF('GREEN SHEET'!AB48="","",'GREEN SHEET'!AB48)</f>
        <v/>
      </c>
      <c r="O48" s="144" t="str">
        <f t="shared" si="0"/>
        <v/>
      </c>
      <c r="P48" s="154" t="str">
        <f>IF('GREEN SHEET'!AT48="","",'GREEN SHEET'!AT48)</f>
        <v/>
      </c>
      <c r="Q48" s="153" t="str">
        <f t="shared" si="1"/>
        <v/>
      </c>
      <c r="R48" s="144" t="e">
        <f>IF('GREEN SHEET'!#REF!="","",'GREEN SHEET'!#REF!)</f>
        <v>#REF!</v>
      </c>
      <c r="S48" s="144" t="e">
        <f t="shared" si="2"/>
        <v>#REF!</v>
      </c>
      <c r="T48" s="154" t="str">
        <f>IF('GREEN SHEET'!BL48="","",'GREEN SHEET'!BL48)</f>
        <v/>
      </c>
      <c r="U48" s="154" t="str">
        <f t="shared" si="3"/>
        <v/>
      </c>
      <c r="V48" s="145" t="e">
        <f>IF('GREEN SHEET'!#REF!="","",'GREEN SHEET'!#REF!)</f>
        <v>#REF!</v>
      </c>
      <c r="W48" s="145" t="e">
        <f t="shared" si="4"/>
        <v>#REF!</v>
      </c>
      <c r="X48" s="154" t="e">
        <f>IF('GREEN SHEET'!#REF!="","",'GREEN SHEET'!#REF!)</f>
        <v>#REF!</v>
      </c>
      <c r="Y48" s="154" t="e">
        <f t="shared" si="5"/>
        <v>#REF!</v>
      </c>
      <c r="Z48" s="146" t="str">
        <f>IF('GREEN SHEET'!BN48="","",'GREEN SHEET'!BN48)</f>
        <v/>
      </c>
      <c r="AA48" s="146" t="str">
        <f>IF('GREEN SHEET'!BO48="","",'GREEN SHEET'!BO48)</f>
        <v/>
      </c>
      <c r="AB48" s="146">
        <f>ROUNDUP(IF('GREEN SHEET'!BT48="","0",'GREEN SHEET'!BT48),0)</f>
        <v>0</v>
      </c>
      <c r="AC48" s="166" t="str">
        <f>IF('GREEN SHEET'!BU48="","",'GREEN SHEET'!BU48)</f>
        <v/>
      </c>
      <c r="AD48" s="146" t="str">
        <f>IF('GREEN SHEET'!BV48="","",'GREEN SHEET'!BV48)</f>
        <v/>
      </c>
      <c r="AE48" s="146" t="str">
        <f>IF('GREEN SHEET'!BW48="","",'GREEN SHEET'!BW48)</f>
        <v/>
      </c>
      <c r="AF48" s="146" t="str">
        <f>IF('GREEN SHEET'!BX48="","",'GREEN SHEET'!BX48)</f>
        <v/>
      </c>
      <c r="AG48" s="177">
        <f>IF(AB48="","",RANK(AB48,AB$7:$AB$51,0))</f>
        <v>5</v>
      </c>
      <c r="AH48" s="177">
        <f t="shared" si="8"/>
        <v>5</v>
      </c>
      <c r="AI48" s="217" t="str">
        <f t="shared" si="9"/>
        <v/>
      </c>
      <c r="AJ48" s="177" t="str">
        <f t="shared" si="10"/>
        <v/>
      </c>
      <c r="AK48" s="36"/>
    </row>
    <row r="49" spans="1:37" ht="16.8" hidden="1" x14ac:dyDescent="0.25">
      <c r="A49" s="36"/>
      <c r="B49" s="176">
        <v>43</v>
      </c>
      <c r="C49" s="172">
        <f t="shared" si="7"/>
        <v>43</v>
      </c>
      <c r="D49" s="172" t="str">
        <f t="shared" si="6"/>
        <v/>
      </c>
      <c r="E49" s="176" t="str">
        <f>IF(DATA!C47="","",DATA!C47)</f>
        <v/>
      </c>
      <c r="F49" s="176" t="str">
        <f>IF(DATA!D47="","",DATA!D47)</f>
        <v/>
      </c>
      <c r="G49" s="150" t="str">
        <f>IF(DATA!E47="","",DATA!E47)</f>
        <v/>
      </c>
      <c r="H49" s="150" t="str">
        <f>IF(DATA!F47="","",DATA!F47)</f>
        <v/>
      </c>
      <c r="I49" s="150" t="str">
        <f>IF(DATA!G47="","",DATA!G47)</f>
        <v/>
      </c>
      <c r="J49" s="157" t="str">
        <f>IF(DATA!H47="","",DATA!H47)</f>
        <v/>
      </c>
      <c r="K49" s="176" t="str">
        <f>IF(DATA!I47="","",DATA!I47)</f>
        <v/>
      </c>
      <c r="L49" s="176" t="str">
        <f>IF(DATA!J47="","",DATA!J47)</f>
        <v/>
      </c>
      <c r="M49" s="150" t="str">
        <f>IF(DATA!K47="","",DATA!K47)</f>
        <v/>
      </c>
      <c r="N49" s="144" t="str">
        <f>IF('GREEN SHEET'!AB49="","",'GREEN SHEET'!AB49)</f>
        <v/>
      </c>
      <c r="O49" s="144" t="str">
        <f t="shared" si="0"/>
        <v/>
      </c>
      <c r="P49" s="154" t="str">
        <f>IF('GREEN SHEET'!AT49="","",'GREEN SHEET'!AT49)</f>
        <v/>
      </c>
      <c r="Q49" s="153" t="str">
        <f t="shared" si="1"/>
        <v/>
      </c>
      <c r="R49" s="144" t="e">
        <f>IF('GREEN SHEET'!#REF!="","",'GREEN SHEET'!#REF!)</f>
        <v>#REF!</v>
      </c>
      <c r="S49" s="144" t="e">
        <f t="shared" si="2"/>
        <v>#REF!</v>
      </c>
      <c r="T49" s="154" t="str">
        <f>IF('GREEN SHEET'!BL49="","",'GREEN SHEET'!BL49)</f>
        <v/>
      </c>
      <c r="U49" s="154" t="str">
        <f t="shared" si="3"/>
        <v/>
      </c>
      <c r="V49" s="145" t="e">
        <f>IF('GREEN SHEET'!#REF!="","",'GREEN SHEET'!#REF!)</f>
        <v>#REF!</v>
      </c>
      <c r="W49" s="145" t="e">
        <f t="shared" si="4"/>
        <v>#REF!</v>
      </c>
      <c r="X49" s="154" t="e">
        <f>IF('GREEN SHEET'!#REF!="","",'GREEN SHEET'!#REF!)</f>
        <v>#REF!</v>
      </c>
      <c r="Y49" s="154" t="e">
        <f t="shared" si="5"/>
        <v>#REF!</v>
      </c>
      <c r="Z49" s="146" t="str">
        <f>IF('GREEN SHEET'!BN49="","",'GREEN SHEET'!BN49)</f>
        <v/>
      </c>
      <c r="AA49" s="146" t="str">
        <f>IF('GREEN SHEET'!BO49="","",'GREEN SHEET'!BO49)</f>
        <v/>
      </c>
      <c r="AB49" s="146">
        <f>ROUNDUP(IF('GREEN SHEET'!BT49="","0",'GREEN SHEET'!BT49),0)</f>
        <v>0</v>
      </c>
      <c r="AC49" s="166" t="str">
        <f>IF('GREEN SHEET'!BU49="","",'GREEN SHEET'!BU49)</f>
        <v/>
      </c>
      <c r="AD49" s="146" t="str">
        <f>IF('GREEN SHEET'!BV49="","",'GREEN SHEET'!BV49)</f>
        <v/>
      </c>
      <c r="AE49" s="146" t="str">
        <f>IF('GREEN SHEET'!BW49="","",'GREEN SHEET'!BW49)</f>
        <v/>
      </c>
      <c r="AF49" s="146" t="str">
        <f>IF('GREEN SHEET'!BX49="","",'GREEN SHEET'!BX49)</f>
        <v/>
      </c>
      <c r="AG49" s="177">
        <f>IF(AB49="","",RANK(AB49,AB$7:$AB$51,0))</f>
        <v>5</v>
      </c>
      <c r="AH49" s="177">
        <f t="shared" si="8"/>
        <v>5</v>
      </c>
      <c r="AI49" s="217" t="str">
        <f t="shared" si="9"/>
        <v/>
      </c>
      <c r="AJ49" s="177" t="str">
        <f t="shared" si="10"/>
        <v/>
      </c>
      <c r="AK49" s="36"/>
    </row>
    <row r="50" spans="1:37" ht="16.8" hidden="1" x14ac:dyDescent="0.25">
      <c r="A50" s="36"/>
      <c r="B50" s="176">
        <v>44</v>
      </c>
      <c r="C50" s="172">
        <f t="shared" si="7"/>
        <v>44</v>
      </c>
      <c r="D50" s="172" t="str">
        <f t="shared" si="6"/>
        <v/>
      </c>
      <c r="E50" s="176"/>
      <c r="F50" s="176"/>
      <c r="G50" s="150"/>
      <c r="H50" s="150"/>
      <c r="I50" s="150"/>
      <c r="J50" s="157"/>
      <c r="K50" s="176"/>
      <c r="L50" s="176"/>
      <c r="M50" s="150"/>
      <c r="N50" s="144"/>
      <c r="O50" s="144"/>
      <c r="P50" s="154"/>
      <c r="Q50" s="153"/>
      <c r="R50" s="144"/>
      <c r="S50" s="144"/>
      <c r="T50" s="154"/>
      <c r="U50" s="154"/>
      <c r="V50" s="145"/>
      <c r="W50" s="145"/>
      <c r="X50" s="154"/>
      <c r="Y50" s="154"/>
      <c r="Z50" s="146"/>
      <c r="AA50" s="146"/>
      <c r="AB50" s="146"/>
      <c r="AC50" s="166"/>
      <c r="AD50" s="146"/>
      <c r="AE50" s="146"/>
      <c r="AF50" s="146"/>
      <c r="AG50" s="177" t="str">
        <f>IF(AB50="","",RANK(AB50,AB$7:$AB$51,0))</f>
        <v/>
      </c>
      <c r="AH50" s="177" t="str">
        <f t="shared" si="8"/>
        <v/>
      </c>
      <c r="AI50" s="217" t="str">
        <f t="shared" si="9"/>
        <v/>
      </c>
      <c r="AJ50" s="177" t="str">
        <f t="shared" si="10"/>
        <v/>
      </c>
      <c r="AK50" s="36"/>
    </row>
    <row r="51" spans="1:37" ht="16.8" hidden="1" x14ac:dyDescent="0.25">
      <c r="A51" s="36"/>
      <c r="B51" s="176">
        <v>45</v>
      </c>
      <c r="C51" s="172">
        <f t="shared" si="7"/>
        <v>45</v>
      </c>
      <c r="D51" s="176"/>
      <c r="E51" s="176"/>
      <c r="F51" s="176"/>
      <c r="G51" s="150"/>
      <c r="H51" s="150"/>
      <c r="I51" s="150"/>
      <c r="J51" s="157"/>
      <c r="K51" s="176"/>
      <c r="L51" s="176"/>
      <c r="M51" s="150"/>
      <c r="N51" s="144"/>
      <c r="O51" s="144"/>
      <c r="P51" s="154"/>
      <c r="Q51" s="153"/>
      <c r="R51" s="144"/>
      <c r="S51" s="144"/>
      <c r="T51" s="154"/>
      <c r="U51" s="154"/>
      <c r="V51" s="145"/>
      <c r="W51" s="145"/>
      <c r="X51" s="154"/>
      <c r="Y51" s="154"/>
      <c r="Z51" s="146"/>
      <c r="AA51" s="146"/>
      <c r="AB51" s="146"/>
      <c r="AC51" s="166"/>
      <c r="AD51" s="146"/>
      <c r="AE51" s="146"/>
      <c r="AF51" s="146"/>
      <c r="AG51" s="177" t="str">
        <f>IF(AB51="","",RANK(AB51,AB$7:$AB$51,0))</f>
        <v/>
      </c>
      <c r="AH51" s="177" t="str">
        <f t="shared" si="8"/>
        <v/>
      </c>
      <c r="AI51" s="217" t="str">
        <f t="shared" si="9"/>
        <v/>
      </c>
      <c r="AJ51" s="177" t="str">
        <f t="shared" si="10"/>
        <v/>
      </c>
      <c r="AK51" s="36"/>
    </row>
    <row r="52" spans="1:37" ht="16.8" hidden="1" x14ac:dyDescent="0.25">
      <c r="A52" s="36"/>
      <c r="B52" s="176" t="str">
        <f>IF(DATA!B50="","",DATA!B50)</f>
        <v/>
      </c>
      <c r="C52" s="172" t="str">
        <f t="shared" si="7"/>
        <v/>
      </c>
      <c r="D52" s="176"/>
      <c r="E52" s="176"/>
      <c r="F52" s="176"/>
      <c r="G52" s="150"/>
      <c r="H52" s="150"/>
      <c r="I52" s="150"/>
      <c r="J52" s="157"/>
      <c r="K52" s="176"/>
      <c r="L52" s="176"/>
      <c r="M52" s="150"/>
      <c r="N52" s="144"/>
      <c r="O52" s="144"/>
      <c r="P52" s="154"/>
      <c r="Q52" s="153"/>
      <c r="R52" s="144"/>
      <c r="S52" s="144"/>
      <c r="T52" s="154"/>
      <c r="U52" s="154"/>
      <c r="V52" s="145"/>
      <c r="W52" s="145"/>
      <c r="X52" s="154"/>
      <c r="Y52" s="154"/>
      <c r="Z52" s="146"/>
      <c r="AA52" s="146"/>
      <c r="AB52" s="146"/>
      <c r="AC52" s="166"/>
      <c r="AD52" s="146"/>
      <c r="AE52" s="146"/>
      <c r="AF52" s="146"/>
      <c r="AG52" s="177" t="str">
        <f>IF(AB52="","",RANK(AB52,AB$7:$AB$51,0))</f>
        <v/>
      </c>
      <c r="AH52" s="177" t="str">
        <f t="shared" si="8"/>
        <v/>
      </c>
      <c r="AI52" s="217" t="str">
        <f t="shared" si="9"/>
        <v/>
      </c>
      <c r="AJ52" s="177" t="str">
        <f t="shared" si="10"/>
        <v/>
      </c>
      <c r="AK52" s="36"/>
    </row>
    <row r="53" spans="1:37" ht="16.8" hidden="1" x14ac:dyDescent="0.25">
      <c r="A53" s="36"/>
      <c r="B53" s="176" t="str">
        <f>IF(DATA!B51="","",DATA!B51)</f>
        <v/>
      </c>
      <c r="C53" s="172" t="str">
        <f t="shared" si="7"/>
        <v/>
      </c>
      <c r="D53" s="176"/>
      <c r="E53" s="176"/>
      <c r="F53" s="176"/>
      <c r="G53" s="150"/>
      <c r="H53" s="150"/>
      <c r="I53" s="150"/>
      <c r="J53" s="157"/>
      <c r="K53" s="176"/>
      <c r="L53" s="176"/>
      <c r="M53" s="150"/>
      <c r="N53" s="144"/>
      <c r="O53" s="144"/>
      <c r="P53" s="154"/>
      <c r="Q53" s="153"/>
      <c r="R53" s="144"/>
      <c r="S53" s="144"/>
      <c r="T53" s="154"/>
      <c r="U53" s="154"/>
      <c r="V53" s="145"/>
      <c r="W53" s="145"/>
      <c r="X53" s="154"/>
      <c r="Y53" s="154"/>
      <c r="Z53" s="146"/>
      <c r="AA53" s="146"/>
      <c r="AB53" s="146"/>
      <c r="AC53" s="166"/>
      <c r="AD53" s="146"/>
      <c r="AE53" s="146"/>
      <c r="AF53" s="146"/>
      <c r="AG53" s="177" t="str">
        <f>IF(AB53="","",RANK(AB53,AB$7:$AB$51,0))</f>
        <v/>
      </c>
      <c r="AH53" s="177" t="str">
        <f t="shared" si="8"/>
        <v/>
      </c>
      <c r="AI53" s="177"/>
      <c r="AJ53" s="177" t="str">
        <f>IFERROR(SMALL(AI53:AI101,AH53),"")</f>
        <v/>
      </c>
      <c r="AK53" s="36"/>
    </row>
    <row r="54" spans="1:37" ht="17.399999999999999" hidden="1" thickBot="1" x14ac:dyDescent="0.3">
      <c r="A54" s="36"/>
      <c r="B54" s="169" t="str">
        <f>IF(DATA!B52="","",DATA!B52)</f>
        <v/>
      </c>
      <c r="C54" s="169"/>
      <c r="D54" s="169"/>
      <c r="E54" s="169"/>
      <c r="F54" s="169"/>
      <c r="G54" s="175"/>
      <c r="H54" s="170"/>
      <c r="I54" s="170"/>
      <c r="J54" s="171"/>
      <c r="K54" s="169"/>
      <c r="L54" s="169"/>
      <c r="M54" s="170"/>
      <c r="N54" s="187"/>
      <c r="O54" s="187"/>
      <c r="P54" s="187"/>
      <c r="Q54" s="188"/>
      <c r="R54" s="187"/>
      <c r="S54" s="187"/>
      <c r="T54" s="187"/>
      <c r="U54" s="187"/>
      <c r="V54" s="189"/>
      <c r="W54" s="189"/>
      <c r="X54" s="187"/>
      <c r="Y54" s="187"/>
      <c r="Z54" s="187"/>
      <c r="AA54" s="187"/>
      <c r="AB54" s="187"/>
      <c r="AC54" s="190"/>
      <c r="AD54" s="187"/>
      <c r="AE54" s="187"/>
      <c r="AF54" s="187"/>
      <c r="AG54" s="174"/>
      <c r="AH54" s="174"/>
      <c r="AI54" s="174"/>
      <c r="AJ54" s="174"/>
      <c r="AK54" s="36"/>
    </row>
    <row r="55" spans="1:37" ht="39" customHeight="1" thickBot="1" x14ac:dyDescent="0.3">
      <c r="A55" s="36"/>
      <c r="B55" s="710" t="s">
        <v>195</v>
      </c>
      <c r="C55" s="711"/>
      <c r="D55" s="711"/>
      <c r="E55" s="711"/>
      <c r="F55" s="711"/>
      <c r="G55" s="211" t="s">
        <v>32</v>
      </c>
      <c r="H55" s="732" t="s">
        <v>196</v>
      </c>
      <c r="I55" s="733"/>
      <c r="J55" s="733"/>
      <c r="K55" s="733"/>
      <c r="L55" s="733"/>
      <c r="M55" s="184"/>
      <c r="N55" s="726" t="str">
        <f>"RANK WISE RESULT  "&amp;DASHBOARD!B4</f>
        <v>RANK WISE RESULT  SESSION   -  2025-26</v>
      </c>
      <c r="O55" s="727"/>
      <c r="P55" s="727"/>
      <c r="Q55" s="727"/>
      <c r="R55" s="727"/>
      <c r="S55" s="727"/>
      <c r="T55" s="727"/>
      <c r="U55" s="727"/>
      <c r="V55" s="727"/>
      <c r="W55" s="727"/>
      <c r="X55" s="727"/>
      <c r="Y55" s="727"/>
      <c r="Z55" s="727"/>
      <c r="AA55" s="727"/>
      <c r="AB55" s="727"/>
      <c r="AC55" s="727"/>
      <c r="AD55" s="727"/>
      <c r="AE55" s="727"/>
      <c r="AF55" s="728"/>
      <c r="AG55" s="184"/>
      <c r="AH55" s="184"/>
      <c r="AI55" s="184"/>
      <c r="AJ55" s="186"/>
      <c r="AK55" s="36"/>
    </row>
    <row r="56" spans="1:37" ht="56.25" hidden="1" customHeight="1" x14ac:dyDescent="0.25">
      <c r="A56" s="36"/>
      <c r="B56" s="156" t="s">
        <v>4</v>
      </c>
      <c r="C56" s="156" t="s">
        <v>194</v>
      </c>
      <c r="D56" s="156" t="s">
        <v>194</v>
      </c>
      <c r="E56" s="156" t="s">
        <v>5</v>
      </c>
      <c r="F56" s="156" t="s">
        <v>6</v>
      </c>
      <c r="G56" s="156" t="s">
        <v>7</v>
      </c>
      <c r="H56" s="151" t="s">
        <v>8</v>
      </c>
      <c r="I56" s="151" t="s">
        <v>9</v>
      </c>
      <c r="J56" s="151" t="s">
        <v>10</v>
      </c>
      <c r="K56" s="178" t="s">
        <v>11</v>
      </c>
      <c r="L56" s="151" t="s">
        <v>12</v>
      </c>
      <c r="M56" s="151" t="s">
        <v>13</v>
      </c>
      <c r="N56" s="191" t="str">
        <f>IF('GREEN SHEET'!AB56="","",'GREEN SHEET'!AB56)</f>
        <v>100 %</v>
      </c>
      <c r="O56" s="191" t="str">
        <f t="shared" ref="O56:O112" si="11">IF(N56="","",IF((N56/2)&lt;33,"E",IF(AND((N56/2)&gt;=33,(N56/2)&lt;41),"D",IF(AND((N56/2)&gt;=41,(N56/2)&lt;51),"C2",IF(AND((N56/2)&gt;=51,(N56/2)&lt;61),"C1",IF(AND((N56/2)&gt;=61,(N56/2)&lt;71),"B2",IF(AND((N56/2)&gt;=71,(N56/2)&lt;81),"B1",IF(AND((N56/2)&gt;=81,(N56/2)&lt;91),"A2",IF(AND((N56/2)&gt;=91,(N56/2)&lt;=100),"A1")))))))))</f>
        <v>E</v>
      </c>
      <c r="P56" s="192" t="str">
        <f>IF('GREEN SHEET'!AT56="","",'GREEN SHEET'!AT56)</f>
        <v>100 %</v>
      </c>
      <c r="Q56" s="193" t="str">
        <f t="shared" ref="Q56:Q112" si="12">IF(P56="","",IF((P56/2)&lt;33,"E",IF(AND((P56/2)&gt;=33,(P56/2)&lt;41),"D",IF(AND((P56/2)&gt;=41,(P56/2)&lt;51),"C2",IF(AND((P56/2)&gt;=51,(P56/2)&lt;61),"C1",IF(AND((P56/2)&gt;=61,(P56/2)&lt;71),"B2",IF(AND((P56/2)&gt;=71,(P56/2)&lt;81),"B1",IF(AND((P56/2)&gt;=81,(P56/2)&lt;91),"A2",IF(AND((P56/2)&gt;=91,(P56/2)&lt;=100),"A1")))))))))</f>
        <v>E</v>
      </c>
      <c r="R56" s="191" t="e">
        <f>IF('GREEN SHEET'!#REF!="","",'GREEN SHEET'!#REF!)</f>
        <v>#REF!</v>
      </c>
      <c r="S56" s="191" t="e">
        <f t="shared" ref="S56:S112" si="13">IF(R56="","",IF((R56/2)&lt;33,"E",IF(AND((R56/2)&gt;=33,(R56/2)&lt;41),"D",IF(AND((R56/2)&gt;=41,(R56/2)&lt;51),"C2",IF(AND((R56/2)&gt;=51,(R56/2)&lt;61),"C1",IF(AND((R56/2)&gt;=61,(R56/2)&lt;71),"B2",IF(AND((R56/2)&gt;=71,(R56/2)&lt;81),"B1",IF(AND((R56/2)&gt;=81,(R56/2)&lt;91),"A2",IF(AND((R56/2)&gt;=91,(R56/2)&lt;=100),"A1")))))))))</f>
        <v>#REF!</v>
      </c>
      <c r="T56" s="192" t="str">
        <f>IF('GREEN SHEET'!BL56="","",'GREEN SHEET'!BL56)</f>
        <v>100 %</v>
      </c>
      <c r="U56" s="192" t="str">
        <f t="shared" ref="U56:U112" si="14">IF(T56="","",IF((T56/2)&lt;33,"E",IF(AND((T56/2)&gt;=33,(T56/2)&lt;41),"D",IF(AND((T56/2)&gt;=41,(T56/2)&lt;51),"C2",IF(AND((T56/2)&gt;=51,(T56/2)&lt;61),"C1",IF(AND((T56/2)&gt;=61,(T56/2)&lt;71),"B2",IF(AND((T56/2)&gt;=71,(T56/2)&lt;81),"B1",IF(AND((T56/2)&gt;=81,(T56/2)&lt;91),"A2",IF(AND((T56/2)&gt;=91,(T56/2)&lt;=100),"A1")))))))))</f>
        <v>E</v>
      </c>
      <c r="V56" s="194" t="e">
        <f>IF('GREEN SHEET'!#REF!="","",'GREEN SHEET'!#REF!)</f>
        <v>#REF!</v>
      </c>
      <c r="W56" s="194" t="e">
        <f t="shared" ref="W56:W112" si="15">IF(V56="","",IF((V56/2)&lt;33,"E",IF(AND((V56/2)&gt;=33,(V56/2)&lt;41),"D",IF(AND((V56/2)&gt;=41,(V56/2)&lt;51),"C2",IF(AND((V56/2)&gt;=51,(V56/2)&lt;61),"C1",IF(AND((V56/2)&gt;=61,(V56/2)&lt;71),"B2",IF(AND((V56/2)&gt;=71,(V56/2)&lt;81),"B1",IF(AND((V56/2)&gt;=81,(V56/2)&lt;91),"A2",IF(AND((V56/2)&gt;=91,(V56/2)&lt;=100),"A1")))))))))</f>
        <v>#REF!</v>
      </c>
      <c r="X56" s="192" t="e">
        <f>IF('GREEN SHEET'!#REF!="","",'GREEN SHEET'!#REF!)</f>
        <v>#REF!</v>
      </c>
      <c r="Y56" s="192" t="e">
        <f t="shared" ref="Y56:Y112" si="16">IF(X56="","",IF((X56/2)&lt;33,"E",IF(AND((X56/2)&gt;=33,(X56/2)&lt;41),"D",IF(AND((X56/2)&gt;=41,(X56/2)&lt;51),"C2",IF(AND((X56/2)&gt;=51,(X56/2)&lt;61),"C1",IF(AND((X56/2)&gt;=61,(X56/2)&lt;71),"B2",IF(AND((X56/2)&gt;=71,(X56/2)&lt;81),"B1",IF(AND((X56/2)&gt;=81,(X56/2)&lt;91),"A2",IF(AND((X56/2)&gt;=91,(X56/2)&lt;=100),"A1")))))))))</f>
        <v>#REF!</v>
      </c>
      <c r="Z56" s="195">
        <f>IF(Z6="","",Z6)</f>
        <v>300</v>
      </c>
      <c r="AA56" s="195">
        <f t="shared" ref="AA56:AD56" si="17">IF(AA6="","",AA6)</f>
        <v>300</v>
      </c>
      <c r="AB56" s="195">
        <f t="shared" si="17"/>
        <v>600</v>
      </c>
      <c r="AC56" s="195">
        <f t="shared" si="17"/>
        <v>100</v>
      </c>
      <c r="AD56" s="195" t="str">
        <f t="shared" si="17"/>
        <v>A1</v>
      </c>
      <c r="AE56" s="195" t="s">
        <v>194</v>
      </c>
      <c r="AF56" s="196" t="s">
        <v>193</v>
      </c>
      <c r="AG56" s="173" t="s">
        <v>194</v>
      </c>
      <c r="AH56" s="173"/>
      <c r="AI56" s="173"/>
      <c r="AJ56" s="173"/>
      <c r="AK56" s="36"/>
    </row>
    <row r="57" spans="1:37" ht="16.8" hidden="1" x14ac:dyDescent="0.25">
      <c r="A57" s="36"/>
      <c r="B57" s="176">
        <v>1</v>
      </c>
      <c r="C57" s="176">
        <f t="shared" ref="C57:C71" si="18">IF(AJ7="","",AJ7)</f>
        <v>1</v>
      </c>
      <c r="D57" s="176">
        <f>IF(C57="","",VLOOKUP(C57,$C$7:$AF$53,2,FALSE))</f>
        <v>1</v>
      </c>
      <c r="E57" s="176">
        <f>IF(C57="","",VLOOKUP(C57,$C$7:$AF$53,3,FALSE))</f>
        <v>101</v>
      </c>
      <c r="F57" s="176">
        <f>IF(C57="","",VLOOKUP(C57,$C$7:$AF$53,4,FALSE))</f>
        <v>1279</v>
      </c>
      <c r="G57" s="150" t="str">
        <f>IF(C57="","",VLOOKUP(C57,$C$7:$AF$53,5,FALSE))</f>
        <v>ANANT KUMAR REGAR</v>
      </c>
      <c r="H57" s="150" t="str">
        <f>IF(C57="","",VLOOKUP(C57,$C$7:$AF$53,6,FALSE))</f>
        <v>DALU LAL REGAR</v>
      </c>
      <c r="I57" s="150" t="str">
        <f>IF(C57="","",VLOOKUP(C57,$C$7:$AF$53,7,FALSE))</f>
        <v>MUNA BAI</v>
      </c>
      <c r="J57" s="157">
        <f>IF(C57="","",VLOOKUP(C57,$C$7:$AF$53,8,FALSE))</f>
        <v>40720</v>
      </c>
      <c r="K57" s="176" t="str">
        <f>IF(C57="","",VLOOKUP(C57,$C$7:$AF$53,9,FALSE))</f>
        <v>BOY</v>
      </c>
      <c r="L57" s="176" t="str">
        <f>IF(C57="","",VLOOKUP(C57,$C$7:$AF$53,10,FALSE))</f>
        <v>SC</v>
      </c>
      <c r="M57" s="150" t="str">
        <f>IF(C57="","",VLOOKUP(C57,$C$7:$AF$53,11,FALSE))</f>
        <v/>
      </c>
      <c r="N57" s="144">
        <f>IF(C57="","",VLOOKUP(C57,$C$7:$AF$53,12,FALSE))</f>
        <v>123</v>
      </c>
      <c r="O57" s="144" t="str">
        <f t="shared" si="11"/>
        <v>B2</v>
      </c>
      <c r="P57" s="154">
        <f>IF(C57="","",VLOOKUP(C57,$C$7:$AF$53,14,FALSE))</f>
        <v>164</v>
      </c>
      <c r="Q57" s="153" t="str">
        <f t="shared" si="12"/>
        <v>A2</v>
      </c>
      <c r="R57" s="144" t="e">
        <f>IF(C57="","",VLOOKUP(C57,$C$7:$AF$53,16,FALSE))</f>
        <v>#REF!</v>
      </c>
      <c r="S57" s="144" t="e">
        <f t="shared" si="13"/>
        <v>#REF!</v>
      </c>
      <c r="T57" s="154">
        <f>IF(C57="","",VLOOKUP(C57,$C$7:$AF$53,18,FALSE))</f>
        <v>131</v>
      </c>
      <c r="U57" s="154" t="str">
        <f t="shared" si="14"/>
        <v>B2</v>
      </c>
      <c r="V57" s="145" t="e">
        <f>IF(C57="","",VLOOKUP(C57,$C$7:$AF$53,20,FALSE))</f>
        <v>#REF!</v>
      </c>
      <c r="W57" s="145" t="e">
        <f t="shared" si="15"/>
        <v>#REF!</v>
      </c>
      <c r="X57" s="154" t="e">
        <f>IF(C57="","",VLOOKUP(C57,$C$7:$AF$53,22,FALSE))</f>
        <v>#REF!</v>
      </c>
      <c r="Y57" s="154" t="e">
        <f t="shared" si="16"/>
        <v>#REF!</v>
      </c>
      <c r="Z57" s="146">
        <f>IF(C57="","",VLOOKUP(C57,$C$7:$AF$53,24,FALSE))</f>
        <v>223</v>
      </c>
      <c r="AA57" s="146">
        <f>IF(C57="","",VLOOKUP(C57,$C$7:$AF$53,25,FALSE))</f>
        <v>195</v>
      </c>
      <c r="AB57" s="146">
        <f>IF(C57="","",VLOOKUP(C57,$C$7:$AF$53,26,FALSE))</f>
        <v>418</v>
      </c>
      <c r="AC57" s="166">
        <f>IF(C57="","",VLOOKUP(C57,$C$7:$AF$53,27,FALSE))</f>
        <v>69.67</v>
      </c>
      <c r="AD57" s="146" t="str">
        <f>IF(C57="","",VLOOKUP(C57,$C$7:$AF$53,28,FALSE))</f>
        <v>B2</v>
      </c>
      <c r="AE57" s="146">
        <f>IF(C57="","",VLOOKUP(C57,$C$7:$AF$53,29,FALSE))</f>
        <v>1.0000000000000007</v>
      </c>
      <c r="AF57" s="146" t="str">
        <f>IF(C57="","",VLOOKUP(C57,$C$7:$AF$53,30,FALSE))</f>
        <v>II</v>
      </c>
      <c r="AG57" s="177">
        <f t="shared" ref="AG57:AG95" si="19">IF(AE57="","",SMALL($AE$57:$AE$97,B57))</f>
        <v>1.0000000000000007</v>
      </c>
      <c r="AH57" s="177"/>
      <c r="AI57" s="177"/>
      <c r="AJ57" s="177"/>
      <c r="AK57" s="36"/>
    </row>
    <row r="58" spans="1:37" ht="16.8" hidden="1" x14ac:dyDescent="0.25">
      <c r="A58" s="36"/>
      <c r="B58" s="176">
        <v>2</v>
      </c>
      <c r="C58" s="176">
        <f t="shared" si="18"/>
        <v>3</v>
      </c>
      <c r="D58" s="176">
        <f t="shared" ref="D58:D96" si="20">IF(C58="","",VLOOKUP(C58,$C$7:$AF$53,2,FALSE))</f>
        <v>2</v>
      </c>
      <c r="E58" s="176">
        <f t="shared" ref="E58:E96" si="21">IF(C58="","",VLOOKUP(C58,$C$7:$AF$53,3,FALSE))</f>
        <v>103</v>
      </c>
      <c r="F58" s="176">
        <f t="shared" ref="F58:F96" si="22">IF(C58="","",VLOOKUP(C58,$C$7:$AF$53,4,FALSE))</f>
        <v>1251</v>
      </c>
      <c r="G58" s="150" t="str">
        <f>IF(C58="","",VLOOKUP(C58,$C$7:$AF$53,5,FALSE))</f>
        <v>ASHISH BALAI</v>
      </c>
      <c r="H58" s="150" t="str">
        <f t="shared" ref="H58:H96" si="23">IF(C58="","",VLOOKUP(C58,$C$7:$AF$53,6,FALSE))</f>
        <v>DHARMI LAL BUNKAR</v>
      </c>
      <c r="I58" s="150" t="str">
        <f t="shared" ref="I58:I96" si="24">IF(C58="","",VLOOKUP(C58,$C$7:$AF$53,7,FALSE))</f>
        <v>NIRMLA BUNKAR</v>
      </c>
      <c r="J58" s="157">
        <f t="shared" ref="J58:J96" si="25">IF(C58="","",VLOOKUP(C58,$C$7:$AF$53,8,FALSE))</f>
        <v>41000</v>
      </c>
      <c r="K58" s="176" t="str">
        <f t="shared" ref="K58:K96" si="26">IF(C58="","",VLOOKUP(C58,$C$7:$AF$53,9,FALSE))</f>
        <v>BOY</v>
      </c>
      <c r="L58" s="176" t="str">
        <f t="shared" ref="L58:L96" si="27">IF(C58="","",VLOOKUP(C58,$C$7:$AF$53,10,FALSE))</f>
        <v>SC</v>
      </c>
      <c r="M58" s="150" t="str">
        <f t="shared" ref="M58:M96" si="28">IF(C58="","",VLOOKUP(C58,$C$7:$AF$53,11,FALSE))</f>
        <v/>
      </c>
      <c r="N58" s="144">
        <f t="shared" ref="N58:N96" si="29">IF(C58="","",VLOOKUP(C58,$C$7:$AF$53,12,FALSE))</f>
        <v>153</v>
      </c>
      <c r="O58" s="144" t="str">
        <f t="shared" si="11"/>
        <v>B1</v>
      </c>
      <c r="P58" s="154">
        <f t="shared" ref="P58:P96" si="30">IF(C58="","",VLOOKUP(C58,$C$7:$AF$53,14,FALSE))</f>
        <v>121</v>
      </c>
      <c r="Q58" s="153" t="str">
        <f t="shared" si="12"/>
        <v>C1</v>
      </c>
      <c r="R58" s="144" t="e">
        <f t="shared" ref="R58:R96" si="31">IF(C58="","",VLOOKUP(C58,$C$7:$AF$53,16,FALSE))</f>
        <v>#REF!</v>
      </c>
      <c r="S58" s="144" t="e">
        <f t="shared" si="13"/>
        <v>#REF!</v>
      </c>
      <c r="T58" s="154">
        <f t="shared" ref="T58:T96" si="32">IF(C58="","",VLOOKUP(C58,$C$7:$AF$53,18,FALSE))</f>
        <v>111</v>
      </c>
      <c r="U58" s="154" t="str">
        <f t="shared" si="14"/>
        <v>C1</v>
      </c>
      <c r="V58" s="145" t="e">
        <f t="shared" ref="V58:V96" si="33">IF(C58="","",VLOOKUP(C58,$C$7:$AF$53,20,FALSE))</f>
        <v>#REF!</v>
      </c>
      <c r="W58" s="145" t="e">
        <f t="shared" si="15"/>
        <v>#REF!</v>
      </c>
      <c r="X58" s="154" t="e">
        <f t="shared" ref="X58:X96" si="34">IF(C58="","",VLOOKUP(C58,$C$7:$AF$53,22,FALSE))</f>
        <v>#REF!</v>
      </c>
      <c r="Y58" s="154" t="e">
        <f t="shared" si="16"/>
        <v>#REF!</v>
      </c>
      <c r="Z58" s="146">
        <f t="shared" ref="Z58:Z96" si="35">IF(C58="","",VLOOKUP(C58,$C$7:$AF$53,24,FALSE))</f>
        <v>227</v>
      </c>
      <c r="AA58" s="146">
        <f t="shared" ref="AA58:AA96" si="36">IF(C58="","",VLOOKUP(C58,$C$7:$AF$53,25,FALSE))</f>
        <v>158</v>
      </c>
      <c r="AB58" s="146">
        <f t="shared" ref="AB58:AB96" si="37">IF(C58="","",VLOOKUP(C58,$C$7:$AF$53,26,FALSE))</f>
        <v>385</v>
      </c>
      <c r="AC58" s="166">
        <f t="shared" ref="AC58:AC96" si="38">IF(C58="","",VLOOKUP(C58,$C$7:$AF$53,27,FALSE))</f>
        <v>64.17</v>
      </c>
      <c r="AD58" s="146" t="str">
        <f t="shared" ref="AD58:AD96" si="39">IF(C58="","",VLOOKUP(C58,$C$7:$AF$53,28,FALSE))</f>
        <v>B2</v>
      </c>
      <c r="AE58" s="146">
        <f t="shared" ref="AE58:AE96" si="40">IF(C58="","",VLOOKUP(C58,$C$7:$AF$53,29,FALSE))</f>
        <v>1.9999999999999964</v>
      </c>
      <c r="AF58" s="146" t="str">
        <f t="shared" ref="AF58:AF96" si="41">IF(C58="","",VLOOKUP(C58,$C$7:$AF$53,30,FALSE))</f>
        <v>II</v>
      </c>
      <c r="AG58" s="177">
        <f t="shared" si="19"/>
        <v>1.9999999999999964</v>
      </c>
      <c r="AH58" s="177"/>
      <c r="AI58" s="177"/>
      <c r="AJ58" s="177"/>
      <c r="AK58" s="36"/>
    </row>
    <row r="59" spans="1:37" ht="16.8" hidden="1" x14ac:dyDescent="0.25">
      <c r="A59" s="36"/>
      <c r="B59" s="176">
        <v>3</v>
      </c>
      <c r="C59" s="176">
        <f t="shared" si="18"/>
        <v>4</v>
      </c>
      <c r="D59" s="176">
        <f t="shared" si="20"/>
        <v>3</v>
      </c>
      <c r="E59" s="176">
        <f t="shared" si="21"/>
        <v>104</v>
      </c>
      <c r="F59" s="176">
        <f t="shared" si="22"/>
        <v>1212</v>
      </c>
      <c r="G59" s="150" t="str">
        <f t="shared" ref="G59:G96" si="42">IF(C59="","",VLOOKUP(C59,$C$7:$AF$53,5,FALSE))</f>
        <v>ASHISH BALAI</v>
      </c>
      <c r="H59" s="150" t="str">
        <f t="shared" si="23"/>
        <v>DHARMI LAL BUNKAR</v>
      </c>
      <c r="I59" s="150" t="str">
        <f t="shared" si="24"/>
        <v>NIRMLA BUNKAR</v>
      </c>
      <c r="J59" s="157">
        <f t="shared" si="25"/>
        <v>41000</v>
      </c>
      <c r="K59" s="176" t="str">
        <f t="shared" si="26"/>
        <v>BOY</v>
      </c>
      <c r="L59" s="176" t="str">
        <f t="shared" si="27"/>
        <v>SC</v>
      </c>
      <c r="M59" s="150" t="str">
        <f t="shared" si="28"/>
        <v/>
      </c>
      <c r="N59" s="144">
        <f t="shared" si="29"/>
        <v>126</v>
      </c>
      <c r="O59" s="144" t="str">
        <f t="shared" si="11"/>
        <v>B2</v>
      </c>
      <c r="P59" s="154">
        <f t="shared" si="30"/>
        <v>127</v>
      </c>
      <c r="Q59" s="153" t="str">
        <f t="shared" si="12"/>
        <v>B2</v>
      </c>
      <c r="R59" s="144" t="e">
        <f t="shared" si="31"/>
        <v>#REF!</v>
      </c>
      <c r="S59" s="144" t="e">
        <f t="shared" si="13"/>
        <v>#REF!</v>
      </c>
      <c r="T59" s="154">
        <f t="shared" si="32"/>
        <v>128</v>
      </c>
      <c r="U59" s="154" t="str">
        <f t="shared" si="14"/>
        <v>B2</v>
      </c>
      <c r="V59" s="145" t="e">
        <f t="shared" si="33"/>
        <v>#REF!</v>
      </c>
      <c r="W59" s="145" t="e">
        <f t="shared" si="15"/>
        <v>#REF!</v>
      </c>
      <c r="X59" s="154" t="e">
        <f t="shared" si="34"/>
        <v>#REF!</v>
      </c>
      <c r="Y59" s="154" t="e">
        <f t="shared" si="16"/>
        <v>#REF!</v>
      </c>
      <c r="Z59" s="146">
        <f t="shared" si="35"/>
        <v>144</v>
      </c>
      <c r="AA59" s="146">
        <f t="shared" si="36"/>
        <v>237</v>
      </c>
      <c r="AB59" s="146">
        <f t="shared" si="37"/>
        <v>381</v>
      </c>
      <c r="AC59" s="166">
        <f t="shared" si="38"/>
        <v>63.5</v>
      </c>
      <c r="AD59" s="146" t="str">
        <f t="shared" si="39"/>
        <v>B2</v>
      </c>
      <c r="AE59" s="146">
        <f t="shared" si="40"/>
        <v>2.9999999999999964</v>
      </c>
      <c r="AF59" s="146" t="str">
        <f t="shared" si="41"/>
        <v>II</v>
      </c>
      <c r="AG59" s="177">
        <f t="shared" si="19"/>
        <v>2.9999999999999964</v>
      </c>
      <c r="AH59" s="177"/>
      <c r="AI59" s="177"/>
      <c r="AJ59" s="177"/>
      <c r="AK59" s="36"/>
    </row>
    <row r="60" spans="1:37" ht="16.8" hidden="1" x14ac:dyDescent="0.25">
      <c r="A60" s="36"/>
      <c r="B60" s="176">
        <v>4</v>
      </c>
      <c r="C60" s="176" t="str">
        <f t="shared" si="18"/>
        <v/>
      </c>
      <c r="D60" s="176" t="str">
        <f t="shared" si="20"/>
        <v/>
      </c>
      <c r="E60" s="176" t="str">
        <f t="shared" si="21"/>
        <v/>
      </c>
      <c r="F60" s="176" t="str">
        <f t="shared" si="22"/>
        <v/>
      </c>
      <c r="G60" s="150" t="str">
        <f t="shared" si="42"/>
        <v/>
      </c>
      <c r="H60" s="150" t="str">
        <f t="shared" si="23"/>
        <v/>
      </c>
      <c r="I60" s="150" t="str">
        <f t="shared" si="24"/>
        <v/>
      </c>
      <c r="J60" s="157" t="str">
        <f t="shared" si="25"/>
        <v/>
      </c>
      <c r="K60" s="176" t="str">
        <f t="shared" si="26"/>
        <v/>
      </c>
      <c r="L60" s="176" t="str">
        <f t="shared" si="27"/>
        <v/>
      </c>
      <c r="M60" s="150" t="str">
        <f t="shared" si="28"/>
        <v/>
      </c>
      <c r="N60" s="144" t="str">
        <f t="shared" si="29"/>
        <v/>
      </c>
      <c r="O60" s="144" t="str">
        <f t="shared" si="11"/>
        <v/>
      </c>
      <c r="P60" s="154" t="str">
        <f t="shared" si="30"/>
        <v/>
      </c>
      <c r="Q60" s="153" t="str">
        <f t="shared" si="12"/>
        <v/>
      </c>
      <c r="R60" s="144" t="str">
        <f t="shared" si="31"/>
        <v/>
      </c>
      <c r="S60" s="144" t="str">
        <f t="shared" si="13"/>
        <v/>
      </c>
      <c r="T60" s="154" t="str">
        <f t="shared" si="32"/>
        <v/>
      </c>
      <c r="U60" s="154" t="str">
        <f t="shared" si="14"/>
        <v/>
      </c>
      <c r="V60" s="145" t="str">
        <f t="shared" si="33"/>
        <v/>
      </c>
      <c r="W60" s="145" t="str">
        <f t="shared" si="15"/>
        <v/>
      </c>
      <c r="X60" s="154" t="str">
        <f t="shared" si="34"/>
        <v/>
      </c>
      <c r="Y60" s="154" t="str">
        <f t="shared" si="16"/>
        <v/>
      </c>
      <c r="Z60" s="146" t="str">
        <f t="shared" si="35"/>
        <v/>
      </c>
      <c r="AA60" s="146" t="str">
        <f t="shared" si="36"/>
        <v/>
      </c>
      <c r="AB60" s="146" t="str">
        <f t="shared" si="37"/>
        <v/>
      </c>
      <c r="AC60" s="166" t="str">
        <f t="shared" si="38"/>
        <v/>
      </c>
      <c r="AD60" s="146" t="str">
        <f t="shared" si="39"/>
        <v/>
      </c>
      <c r="AE60" s="146" t="str">
        <f t="shared" si="40"/>
        <v/>
      </c>
      <c r="AF60" s="146" t="str">
        <f t="shared" si="41"/>
        <v/>
      </c>
      <c r="AG60" s="177" t="str">
        <f t="shared" si="19"/>
        <v/>
      </c>
      <c r="AH60" s="177"/>
      <c r="AI60" s="177"/>
      <c r="AJ60" s="177"/>
      <c r="AK60" s="36"/>
    </row>
    <row r="61" spans="1:37" ht="16.8" hidden="1" x14ac:dyDescent="0.25">
      <c r="A61" s="36"/>
      <c r="B61" s="176">
        <v>5</v>
      </c>
      <c r="C61" s="176" t="str">
        <f t="shared" si="18"/>
        <v/>
      </c>
      <c r="D61" s="176" t="str">
        <f t="shared" si="20"/>
        <v/>
      </c>
      <c r="E61" s="176" t="str">
        <f t="shared" si="21"/>
        <v/>
      </c>
      <c r="F61" s="176" t="str">
        <f t="shared" si="22"/>
        <v/>
      </c>
      <c r="G61" s="150" t="str">
        <f t="shared" si="42"/>
        <v/>
      </c>
      <c r="H61" s="150" t="str">
        <f t="shared" si="23"/>
        <v/>
      </c>
      <c r="I61" s="150" t="str">
        <f t="shared" si="24"/>
        <v/>
      </c>
      <c r="J61" s="157" t="str">
        <f t="shared" si="25"/>
        <v/>
      </c>
      <c r="K61" s="176" t="str">
        <f t="shared" si="26"/>
        <v/>
      </c>
      <c r="L61" s="176" t="str">
        <f t="shared" si="27"/>
        <v/>
      </c>
      <c r="M61" s="150" t="str">
        <f t="shared" si="28"/>
        <v/>
      </c>
      <c r="N61" s="144" t="str">
        <f t="shared" si="29"/>
        <v/>
      </c>
      <c r="O61" s="144" t="str">
        <f t="shared" si="11"/>
        <v/>
      </c>
      <c r="P61" s="154" t="str">
        <f t="shared" si="30"/>
        <v/>
      </c>
      <c r="Q61" s="153" t="str">
        <f t="shared" si="12"/>
        <v/>
      </c>
      <c r="R61" s="144" t="str">
        <f t="shared" si="31"/>
        <v/>
      </c>
      <c r="S61" s="144" t="str">
        <f t="shared" si="13"/>
        <v/>
      </c>
      <c r="T61" s="154" t="str">
        <f t="shared" si="32"/>
        <v/>
      </c>
      <c r="U61" s="154" t="str">
        <f t="shared" si="14"/>
        <v/>
      </c>
      <c r="V61" s="145" t="str">
        <f t="shared" si="33"/>
        <v/>
      </c>
      <c r="W61" s="145" t="str">
        <f t="shared" si="15"/>
        <v/>
      </c>
      <c r="X61" s="154" t="str">
        <f t="shared" si="34"/>
        <v/>
      </c>
      <c r="Y61" s="154" t="str">
        <f t="shared" si="16"/>
        <v/>
      </c>
      <c r="Z61" s="146" t="str">
        <f t="shared" si="35"/>
        <v/>
      </c>
      <c r="AA61" s="146" t="str">
        <f t="shared" si="36"/>
        <v/>
      </c>
      <c r="AB61" s="146" t="str">
        <f t="shared" si="37"/>
        <v/>
      </c>
      <c r="AC61" s="166" t="str">
        <f t="shared" si="38"/>
        <v/>
      </c>
      <c r="AD61" s="146" t="str">
        <f t="shared" si="39"/>
        <v/>
      </c>
      <c r="AE61" s="146" t="str">
        <f t="shared" si="40"/>
        <v/>
      </c>
      <c r="AF61" s="146" t="str">
        <f t="shared" si="41"/>
        <v/>
      </c>
      <c r="AG61" s="177" t="str">
        <f t="shared" si="19"/>
        <v/>
      </c>
      <c r="AH61" s="177"/>
      <c r="AI61" s="177"/>
      <c r="AJ61" s="177"/>
      <c r="AK61" s="36"/>
    </row>
    <row r="62" spans="1:37" ht="16.8" hidden="1" x14ac:dyDescent="0.25">
      <c r="A62" s="36"/>
      <c r="B62" s="176">
        <v>6</v>
      </c>
      <c r="C62" s="176" t="str">
        <f t="shared" si="18"/>
        <v/>
      </c>
      <c r="D62" s="176" t="str">
        <f t="shared" si="20"/>
        <v/>
      </c>
      <c r="E62" s="176" t="str">
        <f t="shared" si="21"/>
        <v/>
      </c>
      <c r="F62" s="176" t="str">
        <f t="shared" si="22"/>
        <v/>
      </c>
      <c r="G62" s="150" t="str">
        <f>IF(C62="","",VLOOKUP(C62,$C$7:$AF$53,5,FALSE))</f>
        <v/>
      </c>
      <c r="H62" s="150" t="str">
        <f t="shared" si="23"/>
        <v/>
      </c>
      <c r="I62" s="150" t="str">
        <f t="shared" si="24"/>
        <v/>
      </c>
      <c r="J62" s="157" t="str">
        <f t="shared" si="25"/>
        <v/>
      </c>
      <c r="K62" s="176" t="str">
        <f t="shared" si="26"/>
        <v/>
      </c>
      <c r="L62" s="176" t="str">
        <f t="shared" si="27"/>
        <v/>
      </c>
      <c r="M62" s="150" t="str">
        <f t="shared" si="28"/>
        <v/>
      </c>
      <c r="N62" s="144" t="str">
        <f t="shared" si="29"/>
        <v/>
      </c>
      <c r="O62" s="144" t="str">
        <f t="shared" si="11"/>
        <v/>
      </c>
      <c r="P62" s="154" t="str">
        <f t="shared" si="30"/>
        <v/>
      </c>
      <c r="Q62" s="153" t="str">
        <f t="shared" si="12"/>
        <v/>
      </c>
      <c r="R62" s="144" t="str">
        <f t="shared" si="31"/>
        <v/>
      </c>
      <c r="S62" s="144" t="str">
        <f t="shared" si="13"/>
        <v/>
      </c>
      <c r="T62" s="154" t="str">
        <f t="shared" si="32"/>
        <v/>
      </c>
      <c r="U62" s="154" t="str">
        <f t="shared" si="14"/>
        <v/>
      </c>
      <c r="V62" s="145" t="str">
        <f t="shared" si="33"/>
        <v/>
      </c>
      <c r="W62" s="145" t="str">
        <f t="shared" si="15"/>
        <v/>
      </c>
      <c r="X62" s="154" t="str">
        <f t="shared" si="34"/>
        <v/>
      </c>
      <c r="Y62" s="154" t="str">
        <f t="shared" si="16"/>
        <v/>
      </c>
      <c r="Z62" s="146" t="str">
        <f t="shared" si="35"/>
        <v/>
      </c>
      <c r="AA62" s="146" t="str">
        <f t="shared" si="36"/>
        <v/>
      </c>
      <c r="AB62" s="146" t="str">
        <f t="shared" si="37"/>
        <v/>
      </c>
      <c r="AC62" s="166" t="str">
        <f t="shared" si="38"/>
        <v/>
      </c>
      <c r="AD62" s="146" t="str">
        <f t="shared" si="39"/>
        <v/>
      </c>
      <c r="AE62" s="146" t="str">
        <f t="shared" si="40"/>
        <v/>
      </c>
      <c r="AF62" s="146" t="str">
        <f t="shared" si="41"/>
        <v/>
      </c>
      <c r="AG62" s="177" t="str">
        <f t="shared" si="19"/>
        <v/>
      </c>
      <c r="AH62" s="177"/>
      <c r="AI62" s="177"/>
      <c r="AJ62" s="177"/>
      <c r="AK62" s="36"/>
    </row>
    <row r="63" spans="1:37" ht="16.8" hidden="1" x14ac:dyDescent="0.25">
      <c r="A63" s="36"/>
      <c r="B63" s="176">
        <v>7</v>
      </c>
      <c r="C63" s="176" t="str">
        <f t="shared" si="18"/>
        <v/>
      </c>
      <c r="D63" s="176" t="str">
        <f t="shared" si="20"/>
        <v/>
      </c>
      <c r="E63" s="176" t="str">
        <f t="shared" si="21"/>
        <v/>
      </c>
      <c r="F63" s="176" t="str">
        <f t="shared" si="22"/>
        <v/>
      </c>
      <c r="G63" s="150" t="str">
        <f t="shared" si="42"/>
        <v/>
      </c>
      <c r="H63" s="150" t="str">
        <f t="shared" si="23"/>
        <v/>
      </c>
      <c r="I63" s="150" t="str">
        <f t="shared" si="24"/>
        <v/>
      </c>
      <c r="J63" s="157" t="str">
        <f t="shared" si="25"/>
        <v/>
      </c>
      <c r="K63" s="176" t="str">
        <f t="shared" si="26"/>
        <v/>
      </c>
      <c r="L63" s="176" t="str">
        <f t="shared" si="27"/>
        <v/>
      </c>
      <c r="M63" s="150" t="str">
        <f t="shared" si="28"/>
        <v/>
      </c>
      <c r="N63" s="144" t="str">
        <f t="shared" si="29"/>
        <v/>
      </c>
      <c r="O63" s="144" t="str">
        <f t="shared" si="11"/>
        <v/>
      </c>
      <c r="P63" s="154" t="str">
        <f t="shared" si="30"/>
        <v/>
      </c>
      <c r="Q63" s="153" t="str">
        <f t="shared" si="12"/>
        <v/>
      </c>
      <c r="R63" s="144" t="str">
        <f t="shared" si="31"/>
        <v/>
      </c>
      <c r="S63" s="144" t="str">
        <f t="shared" si="13"/>
        <v/>
      </c>
      <c r="T63" s="154" t="str">
        <f t="shared" si="32"/>
        <v/>
      </c>
      <c r="U63" s="154" t="str">
        <f t="shared" si="14"/>
        <v/>
      </c>
      <c r="V63" s="145" t="str">
        <f t="shared" si="33"/>
        <v/>
      </c>
      <c r="W63" s="145" t="str">
        <f t="shared" si="15"/>
        <v/>
      </c>
      <c r="X63" s="154" t="str">
        <f t="shared" si="34"/>
        <v/>
      </c>
      <c r="Y63" s="154" t="str">
        <f t="shared" si="16"/>
        <v/>
      </c>
      <c r="Z63" s="146" t="str">
        <f t="shared" si="35"/>
        <v/>
      </c>
      <c r="AA63" s="146" t="str">
        <f t="shared" si="36"/>
        <v/>
      </c>
      <c r="AB63" s="146" t="str">
        <f t="shared" si="37"/>
        <v/>
      </c>
      <c r="AC63" s="166" t="str">
        <f t="shared" si="38"/>
        <v/>
      </c>
      <c r="AD63" s="146" t="str">
        <f t="shared" si="39"/>
        <v/>
      </c>
      <c r="AE63" s="146" t="str">
        <f t="shared" si="40"/>
        <v/>
      </c>
      <c r="AF63" s="146" t="str">
        <f t="shared" si="41"/>
        <v/>
      </c>
      <c r="AG63" s="177" t="str">
        <f t="shared" si="19"/>
        <v/>
      </c>
      <c r="AH63" s="177"/>
      <c r="AI63" s="177"/>
      <c r="AJ63" s="177"/>
      <c r="AK63" s="36"/>
    </row>
    <row r="64" spans="1:37" ht="16.8" hidden="1" x14ac:dyDescent="0.25">
      <c r="A64" s="36"/>
      <c r="B64" s="176">
        <v>8</v>
      </c>
      <c r="C64" s="176" t="str">
        <f t="shared" si="18"/>
        <v/>
      </c>
      <c r="D64" s="176" t="str">
        <f t="shared" si="20"/>
        <v/>
      </c>
      <c r="E64" s="176" t="str">
        <f t="shared" si="21"/>
        <v/>
      </c>
      <c r="F64" s="176" t="str">
        <f t="shared" si="22"/>
        <v/>
      </c>
      <c r="G64" s="150" t="str">
        <f t="shared" si="42"/>
        <v/>
      </c>
      <c r="H64" s="150" t="str">
        <f t="shared" si="23"/>
        <v/>
      </c>
      <c r="I64" s="150" t="str">
        <f t="shared" si="24"/>
        <v/>
      </c>
      <c r="J64" s="157" t="str">
        <f t="shared" si="25"/>
        <v/>
      </c>
      <c r="K64" s="176" t="str">
        <f t="shared" si="26"/>
        <v/>
      </c>
      <c r="L64" s="176" t="str">
        <f t="shared" si="27"/>
        <v/>
      </c>
      <c r="M64" s="150" t="str">
        <f t="shared" si="28"/>
        <v/>
      </c>
      <c r="N64" s="144" t="str">
        <f t="shared" si="29"/>
        <v/>
      </c>
      <c r="O64" s="144" t="str">
        <f t="shared" si="11"/>
        <v/>
      </c>
      <c r="P64" s="154" t="str">
        <f t="shared" si="30"/>
        <v/>
      </c>
      <c r="Q64" s="153" t="str">
        <f t="shared" si="12"/>
        <v/>
      </c>
      <c r="R64" s="144" t="str">
        <f t="shared" si="31"/>
        <v/>
      </c>
      <c r="S64" s="144" t="str">
        <f t="shared" si="13"/>
        <v/>
      </c>
      <c r="T64" s="154" t="str">
        <f t="shared" si="32"/>
        <v/>
      </c>
      <c r="U64" s="154" t="str">
        <f t="shared" si="14"/>
        <v/>
      </c>
      <c r="V64" s="145" t="str">
        <f t="shared" si="33"/>
        <v/>
      </c>
      <c r="W64" s="145" t="str">
        <f t="shared" si="15"/>
        <v/>
      </c>
      <c r="X64" s="154" t="str">
        <f t="shared" si="34"/>
        <v/>
      </c>
      <c r="Y64" s="154" t="str">
        <f t="shared" si="16"/>
        <v/>
      </c>
      <c r="Z64" s="146" t="str">
        <f t="shared" si="35"/>
        <v/>
      </c>
      <c r="AA64" s="146" t="str">
        <f t="shared" si="36"/>
        <v/>
      </c>
      <c r="AB64" s="146" t="str">
        <f t="shared" si="37"/>
        <v/>
      </c>
      <c r="AC64" s="166" t="str">
        <f t="shared" si="38"/>
        <v/>
      </c>
      <c r="AD64" s="146" t="str">
        <f t="shared" si="39"/>
        <v/>
      </c>
      <c r="AE64" s="146" t="str">
        <f t="shared" si="40"/>
        <v/>
      </c>
      <c r="AF64" s="146" t="str">
        <f t="shared" si="41"/>
        <v/>
      </c>
      <c r="AG64" s="177" t="str">
        <f t="shared" si="19"/>
        <v/>
      </c>
      <c r="AH64" s="177"/>
      <c r="AI64" s="177"/>
      <c r="AJ64" s="177"/>
      <c r="AK64" s="36"/>
    </row>
    <row r="65" spans="1:37" ht="16.8" hidden="1" x14ac:dyDescent="0.25">
      <c r="A65" s="36"/>
      <c r="B65" s="176">
        <v>9</v>
      </c>
      <c r="C65" s="176" t="str">
        <f t="shared" si="18"/>
        <v/>
      </c>
      <c r="D65" s="176" t="str">
        <f t="shared" si="20"/>
        <v/>
      </c>
      <c r="E65" s="176" t="str">
        <f t="shared" si="21"/>
        <v/>
      </c>
      <c r="F65" s="176" t="str">
        <f t="shared" si="22"/>
        <v/>
      </c>
      <c r="G65" s="150" t="str">
        <f t="shared" si="42"/>
        <v/>
      </c>
      <c r="H65" s="150" t="str">
        <f t="shared" si="23"/>
        <v/>
      </c>
      <c r="I65" s="150" t="str">
        <f t="shared" si="24"/>
        <v/>
      </c>
      <c r="J65" s="157" t="str">
        <f t="shared" si="25"/>
        <v/>
      </c>
      <c r="K65" s="176" t="str">
        <f t="shared" si="26"/>
        <v/>
      </c>
      <c r="L65" s="176" t="str">
        <f t="shared" si="27"/>
        <v/>
      </c>
      <c r="M65" s="150" t="str">
        <f t="shared" si="28"/>
        <v/>
      </c>
      <c r="N65" s="144" t="str">
        <f t="shared" si="29"/>
        <v/>
      </c>
      <c r="O65" s="144" t="str">
        <f t="shared" si="11"/>
        <v/>
      </c>
      <c r="P65" s="154" t="str">
        <f t="shared" si="30"/>
        <v/>
      </c>
      <c r="Q65" s="153" t="str">
        <f t="shared" si="12"/>
        <v/>
      </c>
      <c r="R65" s="144" t="str">
        <f t="shared" si="31"/>
        <v/>
      </c>
      <c r="S65" s="144" t="str">
        <f t="shared" si="13"/>
        <v/>
      </c>
      <c r="T65" s="154" t="str">
        <f t="shared" si="32"/>
        <v/>
      </c>
      <c r="U65" s="154" t="str">
        <f t="shared" si="14"/>
        <v/>
      </c>
      <c r="V65" s="145" t="str">
        <f t="shared" si="33"/>
        <v/>
      </c>
      <c r="W65" s="145" t="str">
        <f t="shared" si="15"/>
        <v/>
      </c>
      <c r="X65" s="154" t="str">
        <f t="shared" si="34"/>
        <v/>
      </c>
      <c r="Y65" s="154" t="str">
        <f t="shared" si="16"/>
        <v/>
      </c>
      <c r="Z65" s="146" t="str">
        <f t="shared" si="35"/>
        <v/>
      </c>
      <c r="AA65" s="146" t="str">
        <f t="shared" si="36"/>
        <v/>
      </c>
      <c r="AB65" s="146" t="str">
        <f t="shared" si="37"/>
        <v/>
      </c>
      <c r="AC65" s="166" t="str">
        <f t="shared" si="38"/>
        <v/>
      </c>
      <c r="AD65" s="146" t="str">
        <f t="shared" si="39"/>
        <v/>
      </c>
      <c r="AE65" s="146" t="str">
        <f t="shared" si="40"/>
        <v/>
      </c>
      <c r="AF65" s="146" t="str">
        <f t="shared" si="41"/>
        <v/>
      </c>
      <c r="AG65" s="177" t="str">
        <f t="shared" si="19"/>
        <v/>
      </c>
      <c r="AH65" s="177"/>
      <c r="AI65" s="177"/>
      <c r="AJ65" s="177"/>
      <c r="AK65" s="36"/>
    </row>
    <row r="66" spans="1:37" ht="16.8" hidden="1" x14ac:dyDescent="0.25">
      <c r="A66" s="36"/>
      <c r="B66" s="176">
        <v>10</v>
      </c>
      <c r="C66" s="176" t="str">
        <f t="shared" si="18"/>
        <v/>
      </c>
      <c r="D66" s="176" t="str">
        <f t="shared" si="20"/>
        <v/>
      </c>
      <c r="E66" s="176" t="str">
        <f t="shared" si="21"/>
        <v/>
      </c>
      <c r="F66" s="176" t="str">
        <f t="shared" si="22"/>
        <v/>
      </c>
      <c r="G66" s="150" t="str">
        <f t="shared" si="42"/>
        <v/>
      </c>
      <c r="H66" s="150" t="str">
        <f t="shared" si="23"/>
        <v/>
      </c>
      <c r="I66" s="150" t="str">
        <f t="shared" si="24"/>
        <v/>
      </c>
      <c r="J66" s="157" t="str">
        <f t="shared" si="25"/>
        <v/>
      </c>
      <c r="K66" s="176" t="str">
        <f t="shared" si="26"/>
        <v/>
      </c>
      <c r="L66" s="176" t="str">
        <f t="shared" si="27"/>
        <v/>
      </c>
      <c r="M66" s="150" t="str">
        <f t="shared" si="28"/>
        <v/>
      </c>
      <c r="N66" s="144" t="str">
        <f t="shared" si="29"/>
        <v/>
      </c>
      <c r="O66" s="144" t="str">
        <f t="shared" si="11"/>
        <v/>
      </c>
      <c r="P66" s="154" t="str">
        <f t="shared" si="30"/>
        <v/>
      </c>
      <c r="Q66" s="153" t="str">
        <f t="shared" si="12"/>
        <v/>
      </c>
      <c r="R66" s="144" t="str">
        <f t="shared" si="31"/>
        <v/>
      </c>
      <c r="S66" s="144" t="str">
        <f t="shared" si="13"/>
        <v/>
      </c>
      <c r="T66" s="154" t="str">
        <f t="shared" si="32"/>
        <v/>
      </c>
      <c r="U66" s="154" t="str">
        <f t="shared" si="14"/>
        <v/>
      </c>
      <c r="V66" s="145" t="str">
        <f t="shared" si="33"/>
        <v/>
      </c>
      <c r="W66" s="145" t="str">
        <f t="shared" si="15"/>
        <v/>
      </c>
      <c r="X66" s="154" t="str">
        <f t="shared" si="34"/>
        <v/>
      </c>
      <c r="Y66" s="154" t="str">
        <f t="shared" si="16"/>
        <v/>
      </c>
      <c r="Z66" s="146" t="str">
        <f t="shared" si="35"/>
        <v/>
      </c>
      <c r="AA66" s="146" t="str">
        <f t="shared" si="36"/>
        <v/>
      </c>
      <c r="AB66" s="146" t="str">
        <f t="shared" si="37"/>
        <v/>
      </c>
      <c r="AC66" s="166" t="str">
        <f t="shared" si="38"/>
        <v/>
      </c>
      <c r="AD66" s="146" t="str">
        <f t="shared" si="39"/>
        <v/>
      </c>
      <c r="AE66" s="146" t="str">
        <f t="shared" si="40"/>
        <v/>
      </c>
      <c r="AF66" s="146" t="str">
        <f t="shared" si="41"/>
        <v/>
      </c>
      <c r="AG66" s="177" t="str">
        <f t="shared" si="19"/>
        <v/>
      </c>
      <c r="AH66" s="177"/>
      <c r="AI66" s="177"/>
      <c r="AJ66" s="177"/>
      <c r="AK66" s="36"/>
    </row>
    <row r="67" spans="1:37" ht="16.8" hidden="1" x14ac:dyDescent="0.25">
      <c r="A67" s="36"/>
      <c r="B67" s="176">
        <v>11</v>
      </c>
      <c r="C67" s="176" t="str">
        <f t="shared" si="18"/>
        <v/>
      </c>
      <c r="D67" s="176" t="str">
        <f t="shared" si="20"/>
        <v/>
      </c>
      <c r="E67" s="176" t="str">
        <f t="shared" si="21"/>
        <v/>
      </c>
      <c r="F67" s="176" t="str">
        <f t="shared" si="22"/>
        <v/>
      </c>
      <c r="G67" s="150" t="str">
        <f t="shared" si="42"/>
        <v/>
      </c>
      <c r="H67" s="150" t="str">
        <f t="shared" si="23"/>
        <v/>
      </c>
      <c r="I67" s="150" t="str">
        <f t="shared" si="24"/>
        <v/>
      </c>
      <c r="J67" s="157" t="str">
        <f t="shared" si="25"/>
        <v/>
      </c>
      <c r="K67" s="176" t="str">
        <f t="shared" si="26"/>
        <v/>
      </c>
      <c r="L67" s="176" t="str">
        <f t="shared" si="27"/>
        <v/>
      </c>
      <c r="M67" s="150" t="str">
        <f t="shared" si="28"/>
        <v/>
      </c>
      <c r="N67" s="144" t="str">
        <f t="shared" si="29"/>
        <v/>
      </c>
      <c r="O67" s="144" t="str">
        <f t="shared" si="11"/>
        <v/>
      </c>
      <c r="P67" s="154" t="str">
        <f t="shared" si="30"/>
        <v/>
      </c>
      <c r="Q67" s="153" t="str">
        <f t="shared" si="12"/>
        <v/>
      </c>
      <c r="R67" s="144" t="str">
        <f t="shared" si="31"/>
        <v/>
      </c>
      <c r="S67" s="144" t="str">
        <f t="shared" si="13"/>
        <v/>
      </c>
      <c r="T67" s="154" t="str">
        <f t="shared" si="32"/>
        <v/>
      </c>
      <c r="U67" s="154" t="str">
        <f t="shared" si="14"/>
        <v/>
      </c>
      <c r="V67" s="145" t="str">
        <f t="shared" si="33"/>
        <v/>
      </c>
      <c r="W67" s="145" t="str">
        <f t="shared" si="15"/>
        <v/>
      </c>
      <c r="X67" s="154" t="str">
        <f t="shared" si="34"/>
        <v/>
      </c>
      <c r="Y67" s="154" t="str">
        <f t="shared" si="16"/>
        <v/>
      </c>
      <c r="Z67" s="146" t="str">
        <f t="shared" si="35"/>
        <v/>
      </c>
      <c r="AA67" s="146" t="str">
        <f t="shared" si="36"/>
        <v/>
      </c>
      <c r="AB67" s="146" t="str">
        <f t="shared" si="37"/>
        <v/>
      </c>
      <c r="AC67" s="166" t="str">
        <f t="shared" si="38"/>
        <v/>
      </c>
      <c r="AD67" s="146" t="str">
        <f t="shared" si="39"/>
        <v/>
      </c>
      <c r="AE67" s="146" t="str">
        <f t="shared" si="40"/>
        <v/>
      </c>
      <c r="AF67" s="146" t="str">
        <f t="shared" si="41"/>
        <v/>
      </c>
      <c r="AG67" s="177" t="str">
        <f t="shared" si="19"/>
        <v/>
      </c>
      <c r="AH67" s="177"/>
      <c r="AI67" s="177"/>
      <c r="AJ67" s="177"/>
      <c r="AK67" s="36"/>
    </row>
    <row r="68" spans="1:37" ht="16.8" hidden="1" x14ac:dyDescent="0.25">
      <c r="A68" s="36"/>
      <c r="B68" s="176">
        <v>12</v>
      </c>
      <c r="C68" s="176" t="str">
        <f t="shared" si="18"/>
        <v/>
      </c>
      <c r="D68" s="176" t="str">
        <f t="shared" si="20"/>
        <v/>
      </c>
      <c r="E68" s="176" t="str">
        <f t="shared" si="21"/>
        <v/>
      </c>
      <c r="F68" s="176" t="str">
        <f t="shared" si="22"/>
        <v/>
      </c>
      <c r="G68" s="150" t="str">
        <f t="shared" si="42"/>
        <v/>
      </c>
      <c r="H68" s="150" t="str">
        <f t="shared" si="23"/>
        <v/>
      </c>
      <c r="I68" s="150" t="str">
        <f t="shared" si="24"/>
        <v/>
      </c>
      <c r="J68" s="157" t="str">
        <f t="shared" si="25"/>
        <v/>
      </c>
      <c r="K68" s="176" t="str">
        <f t="shared" si="26"/>
        <v/>
      </c>
      <c r="L68" s="176" t="str">
        <f t="shared" si="27"/>
        <v/>
      </c>
      <c r="M68" s="150" t="str">
        <f t="shared" si="28"/>
        <v/>
      </c>
      <c r="N68" s="144" t="str">
        <f t="shared" si="29"/>
        <v/>
      </c>
      <c r="O68" s="144" t="str">
        <f t="shared" si="11"/>
        <v/>
      </c>
      <c r="P68" s="154" t="str">
        <f t="shared" si="30"/>
        <v/>
      </c>
      <c r="Q68" s="153" t="str">
        <f t="shared" si="12"/>
        <v/>
      </c>
      <c r="R68" s="144" t="str">
        <f t="shared" si="31"/>
        <v/>
      </c>
      <c r="S68" s="144" t="str">
        <f t="shared" si="13"/>
        <v/>
      </c>
      <c r="T68" s="154" t="str">
        <f t="shared" si="32"/>
        <v/>
      </c>
      <c r="U68" s="154" t="str">
        <f t="shared" si="14"/>
        <v/>
      </c>
      <c r="V68" s="145" t="str">
        <f t="shared" si="33"/>
        <v/>
      </c>
      <c r="W68" s="145" t="str">
        <f t="shared" si="15"/>
        <v/>
      </c>
      <c r="X68" s="154" t="str">
        <f t="shared" si="34"/>
        <v/>
      </c>
      <c r="Y68" s="154" t="str">
        <f t="shared" si="16"/>
        <v/>
      </c>
      <c r="Z68" s="146" t="str">
        <f t="shared" si="35"/>
        <v/>
      </c>
      <c r="AA68" s="146" t="str">
        <f t="shared" si="36"/>
        <v/>
      </c>
      <c r="AB68" s="146" t="str">
        <f t="shared" si="37"/>
        <v/>
      </c>
      <c r="AC68" s="166" t="str">
        <f t="shared" si="38"/>
        <v/>
      </c>
      <c r="AD68" s="146" t="str">
        <f t="shared" si="39"/>
        <v/>
      </c>
      <c r="AE68" s="146" t="str">
        <f t="shared" si="40"/>
        <v/>
      </c>
      <c r="AF68" s="146" t="str">
        <f t="shared" si="41"/>
        <v/>
      </c>
      <c r="AG68" s="177" t="str">
        <f t="shared" si="19"/>
        <v/>
      </c>
      <c r="AH68" s="177"/>
      <c r="AI68" s="177"/>
      <c r="AJ68" s="177"/>
      <c r="AK68" s="36"/>
    </row>
    <row r="69" spans="1:37" ht="16.8" hidden="1" x14ac:dyDescent="0.25">
      <c r="A69" s="36"/>
      <c r="B69" s="176">
        <v>13</v>
      </c>
      <c r="C69" s="176" t="str">
        <f t="shared" si="18"/>
        <v/>
      </c>
      <c r="D69" s="176" t="str">
        <f t="shared" si="20"/>
        <v/>
      </c>
      <c r="E69" s="176" t="str">
        <f t="shared" si="21"/>
        <v/>
      </c>
      <c r="F69" s="176" t="str">
        <f t="shared" si="22"/>
        <v/>
      </c>
      <c r="G69" s="150" t="str">
        <f t="shared" si="42"/>
        <v/>
      </c>
      <c r="H69" s="150" t="str">
        <f t="shared" si="23"/>
        <v/>
      </c>
      <c r="I69" s="150" t="str">
        <f t="shared" si="24"/>
        <v/>
      </c>
      <c r="J69" s="157" t="str">
        <f t="shared" si="25"/>
        <v/>
      </c>
      <c r="K69" s="176" t="str">
        <f t="shared" si="26"/>
        <v/>
      </c>
      <c r="L69" s="176" t="str">
        <f t="shared" si="27"/>
        <v/>
      </c>
      <c r="M69" s="150" t="str">
        <f t="shared" si="28"/>
        <v/>
      </c>
      <c r="N69" s="144" t="str">
        <f t="shared" si="29"/>
        <v/>
      </c>
      <c r="O69" s="144" t="str">
        <f t="shared" si="11"/>
        <v/>
      </c>
      <c r="P69" s="154" t="str">
        <f t="shared" si="30"/>
        <v/>
      </c>
      <c r="Q69" s="153" t="str">
        <f t="shared" si="12"/>
        <v/>
      </c>
      <c r="R69" s="144" t="str">
        <f t="shared" si="31"/>
        <v/>
      </c>
      <c r="S69" s="144" t="str">
        <f t="shared" si="13"/>
        <v/>
      </c>
      <c r="T69" s="154" t="str">
        <f t="shared" si="32"/>
        <v/>
      </c>
      <c r="U69" s="154" t="str">
        <f t="shared" si="14"/>
        <v/>
      </c>
      <c r="V69" s="145" t="str">
        <f t="shared" si="33"/>
        <v/>
      </c>
      <c r="W69" s="145" t="str">
        <f t="shared" si="15"/>
        <v/>
      </c>
      <c r="X69" s="154" t="str">
        <f t="shared" si="34"/>
        <v/>
      </c>
      <c r="Y69" s="154" t="str">
        <f t="shared" si="16"/>
        <v/>
      </c>
      <c r="Z69" s="146" t="str">
        <f t="shared" si="35"/>
        <v/>
      </c>
      <c r="AA69" s="146" t="str">
        <f t="shared" si="36"/>
        <v/>
      </c>
      <c r="AB69" s="146" t="str">
        <f t="shared" si="37"/>
        <v/>
      </c>
      <c r="AC69" s="166" t="str">
        <f t="shared" si="38"/>
        <v/>
      </c>
      <c r="AD69" s="146" t="str">
        <f t="shared" si="39"/>
        <v/>
      </c>
      <c r="AE69" s="146" t="str">
        <f t="shared" si="40"/>
        <v/>
      </c>
      <c r="AF69" s="146" t="str">
        <f t="shared" si="41"/>
        <v/>
      </c>
      <c r="AG69" s="177" t="str">
        <f t="shared" si="19"/>
        <v/>
      </c>
      <c r="AH69" s="177"/>
      <c r="AI69" s="177"/>
      <c r="AJ69" s="177"/>
      <c r="AK69" s="36"/>
    </row>
    <row r="70" spans="1:37" ht="16.8" hidden="1" x14ac:dyDescent="0.25">
      <c r="A70" s="36"/>
      <c r="B70" s="176">
        <v>14</v>
      </c>
      <c r="C70" s="176" t="str">
        <f t="shared" si="18"/>
        <v/>
      </c>
      <c r="D70" s="176" t="str">
        <f t="shared" si="20"/>
        <v/>
      </c>
      <c r="E70" s="176" t="str">
        <f t="shared" si="21"/>
        <v/>
      </c>
      <c r="F70" s="176" t="str">
        <f t="shared" si="22"/>
        <v/>
      </c>
      <c r="G70" s="150" t="str">
        <f t="shared" si="42"/>
        <v/>
      </c>
      <c r="H70" s="150" t="str">
        <f t="shared" si="23"/>
        <v/>
      </c>
      <c r="I70" s="150" t="str">
        <f t="shared" si="24"/>
        <v/>
      </c>
      <c r="J70" s="157" t="str">
        <f t="shared" si="25"/>
        <v/>
      </c>
      <c r="K70" s="176" t="str">
        <f t="shared" si="26"/>
        <v/>
      </c>
      <c r="L70" s="176" t="str">
        <f t="shared" si="27"/>
        <v/>
      </c>
      <c r="M70" s="150" t="str">
        <f t="shared" si="28"/>
        <v/>
      </c>
      <c r="N70" s="144" t="str">
        <f t="shared" si="29"/>
        <v/>
      </c>
      <c r="O70" s="144" t="str">
        <f t="shared" si="11"/>
        <v/>
      </c>
      <c r="P70" s="154" t="str">
        <f t="shared" si="30"/>
        <v/>
      </c>
      <c r="Q70" s="153" t="str">
        <f t="shared" si="12"/>
        <v/>
      </c>
      <c r="R70" s="144" t="str">
        <f t="shared" si="31"/>
        <v/>
      </c>
      <c r="S70" s="144" t="str">
        <f t="shared" si="13"/>
        <v/>
      </c>
      <c r="T70" s="154" t="str">
        <f t="shared" si="32"/>
        <v/>
      </c>
      <c r="U70" s="154" t="str">
        <f t="shared" si="14"/>
        <v/>
      </c>
      <c r="V70" s="145" t="str">
        <f t="shared" si="33"/>
        <v/>
      </c>
      <c r="W70" s="145" t="str">
        <f t="shared" si="15"/>
        <v/>
      </c>
      <c r="X70" s="154" t="str">
        <f t="shared" si="34"/>
        <v/>
      </c>
      <c r="Y70" s="154" t="str">
        <f t="shared" si="16"/>
        <v/>
      </c>
      <c r="Z70" s="146" t="str">
        <f t="shared" si="35"/>
        <v/>
      </c>
      <c r="AA70" s="146" t="str">
        <f t="shared" si="36"/>
        <v/>
      </c>
      <c r="AB70" s="146" t="str">
        <f t="shared" si="37"/>
        <v/>
      </c>
      <c r="AC70" s="166" t="str">
        <f t="shared" si="38"/>
        <v/>
      </c>
      <c r="AD70" s="146" t="str">
        <f t="shared" si="39"/>
        <v/>
      </c>
      <c r="AE70" s="146" t="str">
        <f t="shared" si="40"/>
        <v/>
      </c>
      <c r="AF70" s="146" t="str">
        <f t="shared" si="41"/>
        <v/>
      </c>
      <c r="AG70" s="177" t="str">
        <f t="shared" si="19"/>
        <v/>
      </c>
      <c r="AH70" s="177"/>
      <c r="AI70" s="177"/>
      <c r="AJ70" s="177"/>
      <c r="AK70" s="36"/>
    </row>
    <row r="71" spans="1:37" ht="16.8" hidden="1" x14ac:dyDescent="0.25">
      <c r="A71" s="36"/>
      <c r="B71" s="176">
        <v>15</v>
      </c>
      <c r="C71" s="176" t="str">
        <f t="shared" si="18"/>
        <v/>
      </c>
      <c r="D71" s="176" t="str">
        <f t="shared" si="20"/>
        <v/>
      </c>
      <c r="E71" s="176" t="str">
        <f t="shared" si="21"/>
        <v/>
      </c>
      <c r="F71" s="176" t="str">
        <f t="shared" si="22"/>
        <v/>
      </c>
      <c r="G71" s="150" t="str">
        <f t="shared" si="42"/>
        <v/>
      </c>
      <c r="H71" s="150" t="str">
        <f t="shared" si="23"/>
        <v/>
      </c>
      <c r="I71" s="150" t="str">
        <f t="shared" si="24"/>
        <v/>
      </c>
      <c r="J71" s="157" t="str">
        <f t="shared" si="25"/>
        <v/>
      </c>
      <c r="K71" s="176" t="str">
        <f t="shared" si="26"/>
        <v/>
      </c>
      <c r="L71" s="176" t="str">
        <f t="shared" si="27"/>
        <v/>
      </c>
      <c r="M71" s="150" t="str">
        <f t="shared" si="28"/>
        <v/>
      </c>
      <c r="N71" s="144" t="str">
        <f t="shared" si="29"/>
        <v/>
      </c>
      <c r="O71" s="144" t="str">
        <f t="shared" si="11"/>
        <v/>
      </c>
      <c r="P71" s="154" t="str">
        <f t="shared" si="30"/>
        <v/>
      </c>
      <c r="Q71" s="153" t="str">
        <f t="shared" si="12"/>
        <v/>
      </c>
      <c r="R71" s="144" t="str">
        <f t="shared" si="31"/>
        <v/>
      </c>
      <c r="S71" s="144" t="str">
        <f t="shared" si="13"/>
        <v/>
      </c>
      <c r="T71" s="154" t="str">
        <f t="shared" si="32"/>
        <v/>
      </c>
      <c r="U71" s="154" t="str">
        <f t="shared" si="14"/>
        <v/>
      </c>
      <c r="V71" s="145" t="str">
        <f t="shared" si="33"/>
        <v/>
      </c>
      <c r="W71" s="145" t="str">
        <f t="shared" si="15"/>
        <v/>
      </c>
      <c r="X71" s="154" t="str">
        <f t="shared" si="34"/>
        <v/>
      </c>
      <c r="Y71" s="154" t="str">
        <f t="shared" si="16"/>
        <v/>
      </c>
      <c r="Z71" s="146" t="str">
        <f t="shared" si="35"/>
        <v/>
      </c>
      <c r="AA71" s="146" t="str">
        <f t="shared" si="36"/>
        <v/>
      </c>
      <c r="AB71" s="146" t="str">
        <f t="shared" si="37"/>
        <v/>
      </c>
      <c r="AC71" s="166" t="str">
        <f t="shared" si="38"/>
        <v/>
      </c>
      <c r="AD71" s="146" t="str">
        <f t="shared" si="39"/>
        <v/>
      </c>
      <c r="AE71" s="146" t="str">
        <f t="shared" si="40"/>
        <v/>
      </c>
      <c r="AF71" s="146" t="str">
        <f t="shared" si="41"/>
        <v/>
      </c>
      <c r="AG71" s="177" t="str">
        <f t="shared" si="19"/>
        <v/>
      </c>
      <c r="AH71" s="177"/>
      <c r="AI71" s="177"/>
      <c r="AJ71" s="177"/>
      <c r="AK71" s="36"/>
    </row>
    <row r="72" spans="1:37" ht="16.8" hidden="1" x14ac:dyDescent="0.25">
      <c r="A72" s="36"/>
      <c r="B72" s="176">
        <v>16</v>
      </c>
      <c r="C72" s="176"/>
      <c r="D72" s="176" t="str">
        <f t="shared" si="20"/>
        <v/>
      </c>
      <c r="E72" s="176" t="str">
        <f t="shared" si="21"/>
        <v/>
      </c>
      <c r="F72" s="176" t="str">
        <f t="shared" si="22"/>
        <v/>
      </c>
      <c r="G72" s="150" t="str">
        <f t="shared" si="42"/>
        <v/>
      </c>
      <c r="H72" s="150" t="str">
        <f t="shared" si="23"/>
        <v/>
      </c>
      <c r="I72" s="150" t="str">
        <f t="shared" si="24"/>
        <v/>
      </c>
      <c r="J72" s="157" t="str">
        <f t="shared" si="25"/>
        <v/>
      </c>
      <c r="K72" s="176" t="str">
        <f t="shared" si="26"/>
        <v/>
      </c>
      <c r="L72" s="176" t="str">
        <f t="shared" si="27"/>
        <v/>
      </c>
      <c r="M72" s="150" t="str">
        <f t="shared" si="28"/>
        <v/>
      </c>
      <c r="N72" s="144" t="str">
        <f t="shared" si="29"/>
        <v/>
      </c>
      <c r="O72" s="144" t="str">
        <f t="shared" si="11"/>
        <v/>
      </c>
      <c r="P72" s="154" t="str">
        <f t="shared" si="30"/>
        <v/>
      </c>
      <c r="Q72" s="153" t="str">
        <f t="shared" si="12"/>
        <v/>
      </c>
      <c r="R72" s="144" t="str">
        <f t="shared" si="31"/>
        <v/>
      </c>
      <c r="S72" s="144" t="str">
        <f t="shared" si="13"/>
        <v/>
      </c>
      <c r="T72" s="154" t="str">
        <f t="shared" si="32"/>
        <v/>
      </c>
      <c r="U72" s="154" t="str">
        <f t="shared" si="14"/>
        <v/>
      </c>
      <c r="V72" s="145" t="str">
        <f t="shared" si="33"/>
        <v/>
      </c>
      <c r="W72" s="145" t="str">
        <f t="shared" si="15"/>
        <v/>
      </c>
      <c r="X72" s="154" t="str">
        <f t="shared" si="34"/>
        <v/>
      </c>
      <c r="Y72" s="154" t="str">
        <f t="shared" si="16"/>
        <v/>
      </c>
      <c r="Z72" s="146" t="str">
        <f t="shared" si="35"/>
        <v/>
      </c>
      <c r="AA72" s="146" t="str">
        <f t="shared" si="36"/>
        <v/>
      </c>
      <c r="AB72" s="146" t="str">
        <f t="shared" si="37"/>
        <v/>
      </c>
      <c r="AC72" s="166" t="str">
        <f t="shared" si="38"/>
        <v/>
      </c>
      <c r="AD72" s="146" t="str">
        <f t="shared" si="39"/>
        <v/>
      </c>
      <c r="AE72" s="146" t="str">
        <f t="shared" si="40"/>
        <v/>
      </c>
      <c r="AF72" s="146" t="str">
        <f t="shared" si="41"/>
        <v/>
      </c>
      <c r="AG72" s="177" t="str">
        <f t="shared" si="19"/>
        <v/>
      </c>
      <c r="AH72" s="177"/>
      <c r="AI72" s="177"/>
      <c r="AJ72" s="177"/>
      <c r="AK72" s="36"/>
    </row>
    <row r="73" spans="1:37" ht="16.8" hidden="1" x14ac:dyDescent="0.25">
      <c r="A73" s="36"/>
      <c r="B73" s="176">
        <v>17</v>
      </c>
      <c r="C73" s="176"/>
      <c r="D73" s="176" t="str">
        <f t="shared" si="20"/>
        <v/>
      </c>
      <c r="E73" s="176" t="str">
        <f t="shared" si="21"/>
        <v/>
      </c>
      <c r="F73" s="176" t="str">
        <f t="shared" si="22"/>
        <v/>
      </c>
      <c r="G73" s="150" t="str">
        <f t="shared" si="42"/>
        <v/>
      </c>
      <c r="H73" s="150" t="str">
        <f t="shared" si="23"/>
        <v/>
      </c>
      <c r="I73" s="150" t="str">
        <f t="shared" si="24"/>
        <v/>
      </c>
      <c r="J73" s="157" t="str">
        <f t="shared" si="25"/>
        <v/>
      </c>
      <c r="K73" s="176" t="str">
        <f t="shared" si="26"/>
        <v/>
      </c>
      <c r="L73" s="176" t="str">
        <f t="shared" si="27"/>
        <v/>
      </c>
      <c r="M73" s="150" t="str">
        <f t="shared" si="28"/>
        <v/>
      </c>
      <c r="N73" s="144" t="str">
        <f t="shared" si="29"/>
        <v/>
      </c>
      <c r="O73" s="144" t="str">
        <f t="shared" si="11"/>
        <v/>
      </c>
      <c r="P73" s="154" t="str">
        <f t="shared" si="30"/>
        <v/>
      </c>
      <c r="Q73" s="153" t="str">
        <f t="shared" si="12"/>
        <v/>
      </c>
      <c r="R73" s="144" t="str">
        <f t="shared" si="31"/>
        <v/>
      </c>
      <c r="S73" s="144" t="str">
        <f t="shared" si="13"/>
        <v/>
      </c>
      <c r="T73" s="154" t="str">
        <f t="shared" si="32"/>
        <v/>
      </c>
      <c r="U73" s="154" t="str">
        <f t="shared" si="14"/>
        <v/>
      </c>
      <c r="V73" s="145" t="str">
        <f t="shared" si="33"/>
        <v/>
      </c>
      <c r="W73" s="145" t="str">
        <f t="shared" si="15"/>
        <v/>
      </c>
      <c r="X73" s="154" t="str">
        <f t="shared" si="34"/>
        <v/>
      </c>
      <c r="Y73" s="154" t="str">
        <f t="shared" si="16"/>
        <v/>
      </c>
      <c r="Z73" s="146" t="str">
        <f t="shared" si="35"/>
        <v/>
      </c>
      <c r="AA73" s="146" t="str">
        <f t="shared" si="36"/>
        <v/>
      </c>
      <c r="AB73" s="146" t="str">
        <f t="shared" si="37"/>
        <v/>
      </c>
      <c r="AC73" s="166" t="str">
        <f t="shared" si="38"/>
        <v/>
      </c>
      <c r="AD73" s="146" t="str">
        <f t="shared" si="39"/>
        <v/>
      </c>
      <c r="AE73" s="146" t="str">
        <f t="shared" si="40"/>
        <v/>
      </c>
      <c r="AF73" s="146" t="str">
        <f t="shared" si="41"/>
        <v/>
      </c>
      <c r="AG73" s="177" t="str">
        <f t="shared" si="19"/>
        <v/>
      </c>
      <c r="AH73" s="177"/>
      <c r="AI73" s="177"/>
      <c r="AJ73" s="177"/>
      <c r="AK73" s="36"/>
    </row>
    <row r="74" spans="1:37" ht="16.8" hidden="1" x14ac:dyDescent="0.25">
      <c r="A74" s="36"/>
      <c r="B74" s="176">
        <v>18</v>
      </c>
      <c r="C74" s="176"/>
      <c r="D74" s="176" t="str">
        <f t="shared" si="20"/>
        <v/>
      </c>
      <c r="E74" s="176" t="str">
        <f t="shared" si="21"/>
        <v/>
      </c>
      <c r="F74" s="176" t="str">
        <f t="shared" si="22"/>
        <v/>
      </c>
      <c r="G74" s="150" t="str">
        <f t="shared" si="42"/>
        <v/>
      </c>
      <c r="H74" s="150" t="str">
        <f t="shared" si="23"/>
        <v/>
      </c>
      <c r="I74" s="150" t="str">
        <f t="shared" si="24"/>
        <v/>
      </c>
      <c r="J74" s="157" t="str">
        <f t="shared" si="25"/>
        <v/>
      </c>
      <c r="K74" s="176" t="str">
        <f t="shared" si="26"/>
        <v/>
      </c>
      <c r="L74" s="176" t="str">
        <f t="shared" si="27"/>
        <v/>
      </c>
      <c r="M74" s="150" t="str">
        <f t="shared" si="28"/>
        <v/>
      </c>
      <c r="N74" s="144" t="str">
        <f t="shared" si="29"/>
        <v/>
      </c>
      <c r="O74" s="144" t="str">
        <f t="shared" si="11"/>
        <v/>
      </c>
      <c r="P74" s="154" t="str">
        <f t="shared" si="30"/>
        <v/>
      </c>
      <c r="Q74" s="153" t="str">
        <f t="shared" si="12"/>
        <v/>
      </c>
      <c r="R74" s="144" t="str">
        <f t="shared" si="31"/>
        <v/>
      </c>
      <c r="S74" s="144" t="str">
        <f t="shared" si="13"/>
        <v/>
      </c>
      <c r="T74" s="154" t="str">
        <f t="shared" si="32"/>
        <v/>
      </c>
      <c r="U74" s="154" t="str">
        <f t="shared" si="14"/>
        <v/>
      </c>
      <c r="V74" s="145" t="str">
        <f t="shared" si="33"/>
        <v/>
      </c>
      <c r="W74" s="145" t="str">
        <f t="shared" si="15"/>
        <v/>
      </c>
      <c r="X74" s="154" t="str">
        <f t="shared" si="34"/>
        <v/>
      </c>
      <c r="Y74" s="154" t="str">
        <f t="shared" si="16"/>
        <v/>
      </c>
      <c r="Z74" s="146" t="str">
        <f t="shared" si="35"/>
        <v/>
      </c>
      <c r="AA74" s="146" t="str">
        <f t="shared" si="36"/>
        <v/>
      </c>
      <c r="AB74" s="146" t="str">
        <f t="shared" si="37"/>
        <v/>
      </c>
      <c r="AC74" s="166" t="str">
        <f t="shared" si="38"/>
        <v/>
      </c>
      <c r="AD74" s="146" t="str">
        <f t="shared" si="39"/>
        <v/>
      </c>
      <c r="AE74" s="146" t="str">
        <f t="shared" si="40"/>
        <v/>
      </c>
      <c r="AF74" s="146" t="str">
        <f t="shared" si="41"/>
        <v/>
      </c>
      <c r="AG74" s="177" t="str">
        <f t="shared" si="19"/>
        <v/>
      </c>
      <c r="AH74" s="177"/>
      <c r="AI74" s="177"/>
      <c r="AJ74" s="177"/>
      <c r="AK74" s="36"/>
    </row>
    <row r="75" spans="1:37" ht="16.8" hidden="1" x14ac:dyDescent="0.25">
      <c r="A75" s="36"/>
      <c r="B75" s="176">
        <v>19</v>
      </c>
      <c r="C75" s="176"/>
      <c r="D75" s="176" t="str">
        <f t="shared" si="20"/>
        <v/>
      </c>
      <c r="E75" s="176" t="str">
        <f t="shared" si="21"/>
        <v/>
      </c>
      <c r="F75" s="176" t="str">
        <f t="shared" si="22"/>
        <v/>
      </c>
      <c r="G75" s="150" t="str">
        <f t="shared" si="42"/>
        <v/>
      </c>
      <c r="H75" s="150" t="str">
        <f t="shared" si="23"/>
        <v/>
      </c>
      <c r="I75" s="150" t="str">
        <f t="shared" si="24"/>
        <v/>
      </c>
      <c r="J75" s="157" t="str">
        <f t="shared" si="25"/>
        <v/>
      </c>
      <c r="K75" s="176" t="str">
        <f t="shared" si="26"/>
        <v/>
      </c>
      <c r="L75" s="176" t="str">
        <f t="shared" si="27"/>
        <v/>
      </c>
      <c r="M75" s="150" t="str">
        <f t="shared" si="28"/>
        <v/>
      </c>
      <c r="N75" s="144" t="str">
        <f t="shared" si="29"/>
        <v/>
      </c>
      <c r="O75" s="144" t="str">
        <f t="shared" si="11"/>
        <v/>
      </c>
      <c r="P75" s="154" t="str">
        <f t="shared" si="30"/>
        <v/>
      </c>
      <c r="Q75" s="153" t="str">
        <f t="shared" si="12"/>
        <v/>
      </c>
      <c r="R75" s="144" t="str">
        <f t="shared" si="31"/>
        <v/>
      </c>
      <c r="S75" s="144" t="str">
        <f t="shared" si="13"/>
        <v/>
      </c>
      <c r="T75" s="154" t="str">
        <f t="shared" si="32"/>
        <v/>
      </c>
      <c r="U75" s="154" t="str">
        <f t="shared" si="14"/>
        <v/>
      </c>
      <c r="V75" s="145" t="str">
        <f t="shared" si="33"/>
        <v/>
      </c>
      <c r="W75" s="145" t="str">
        <f t="shared" si="15"/>
        <v/>
      </c>
      <c r="X75" s="154" t="str">
        <f t="shared" si="34"/>
        <v/>
      </c>
      <c r="Y75" s="154" t="str">
        <f t="shared" si="16"/>
        <v/>
      </c>
      <c r="Z75" s="146" t="str">
        <f t="shared" si="35"/>
        <v/>
      </c>
      <c r="AA75" s="146" t="str">
        <f t="shared" si="36"/>
        <v/>
      </c>
      <c r="AB75" s="146" t="str">
        <f t="shared" si="37"/>
        <v/>
      </c>
      <c r="AC75" s="166" t="str">
        <f t="shared" si="38"/>
        <v/>
      </c>
      <c r="AD75" s="146" t="str">
        <f t="shared" si="39"/>
        <v/>
      </c>
      <c r="AE75" s="146" t="str">
        <f t="shared" si="40"/>
        <v/>
      </c>
      <c r="AF75" s="146" t="str">
        <f t="shared" si="41"/>
        <v/>
      </c>
      <c r="AG75" s="177" t="str">
        <f t="shared" si="19"/>
        <v/>
      </c>
      <c r="AH75" s="177"/>
      <c r="AI75" s="177"/>
      <c r="AJ75" s="177"/>
      <c r="AK75" s="36"/>
    </row>
    <row r="76" spans="1:37" ht="16.8" hidden="1" x14ac:dyDescent="0.25">
      <c r="A76" s="36"/>
      <c r="B76" s="176">
        <v>20</v>
      </c>
      <c r="C76" s="176"/>
      <c r="D76" s="176" t="str">
        <f t="shared" si="20"/>
        <v/>
      </c>
      <c r="E76" s="176" t="str">
        <f t="shared" si="21"/>
        <v/>
      </c>
      <c r="F76" s="176" t="str">
        <f t="shared" si="22"/>
        <v/>
      </c>
      <c r="G76" s="150" t="str">
        <f t="shared" si="42"/>
        <v/>
      </c>
      <c r="H76" s="150" t="str">
        <f t="shared" si="23"/>
        <v/>
      </c>
      <c r="I76" s="150" t="str">
        <f t="shared" si="24"/>
        <v/>
      </c>
      <c r="J76" s="157" t="str">
        <f t="shared" si="25"/>
        <v/>
      </c>
      <c r="K76" s="176" t="str">
        <f t="shared" si="26"/>
        <v/>
      </c>
      <c r="L76" s="176" t="str">
        <f t="shared" si="27"/>
        <v/>
      </c>
      <c r="M76" s="150" t="str">
        <f t="shared" si="28"/>
        <v/>
      </c>
      <c r="N76" s="144" t="str">
        <f t="shared" si="29"/>
        <v/>
      </c>
      <c r="O76" s="144" t="str">
        <f t="shared" si="11"/>
        <v/>
      </c>
      <c r="P76" s="154" t="str">
        <f t="shared" si="30"/>
        <v/>
      </c>
      <c r="Q76" s="153" t="str">
        <f t="shared" si="12"/>
        <v/>
      </c>
      <c r="R76" s="144" t="str">
        <f t="shared" si="31"/>
        <v/>
      </c>
      <c r="S76" s="144" t="str">
        <f t="shared" si="13"/>
        <v/>
      </c>
      <c r="T76" s="154" t="str">
        <f t="shared" si="32"/>
        <v/>
      </c>
      <c r="U76" s="154" t="str">
        <f t="shared" si="14"/>
        <v/>
      </c>
      <c r="V76" s="145" t="str">
        <f t="shared" si="33"/>
        <v/>
      </c>
      <c r="W76" s="145" t="str">
        <f t="shared" si="15"/>
        <v/>
      </c>
      <c r="X76" s="154" t="str">
        <f t="shared" si="34"/>
        <v/>
      </c>
      <c r="Y76" s="154" t="str">
        <f t="shared" si="16"/>
        <v/>
      </c>
      <c r="Z76" s="146" t="str">
        <f t="shared" si="35"/>
        <v/>
      </c>
      <c r="AA76" s="146" t="str">
        <f t="shared" si="36"/>
        <v/>
      </c>
      <c r="AB76" s="146" t="str">
        <f t="shared" si="37"/>
        <v/>
      </c>
      <c r="AC76" s="166" t="str">
        <f t="shared" si="38"/>
        <v/>
      </c>
      <c r="AD76" s="146" t="str">
        <f t="shared" si="39"/>
        <v/>
      </c>
      <c r="AE76" s="146" t="str">
        <f t="shared" si="40"/>
        <v/>
      </c>
      <c r="AF76" s="146" t="str">
        <f t="shared" si="41"/>
        <v/>
      </c>
      <c r="AG76" s="177" t="str">
        <f t="shared" si="19"/>
        <v/>
      </c>
      <c r="AH76" s="177"/>
      <c r="AI76" s="177"/>
      <c r="AJ76" s="177"/>
      <c r="AK76" s="36"/>
    </row>
    <row r="77" spans="1:37" ht="16.8" hidden="1" x14ac:dyDescent="0.25">
      <c r="A77" s="36"/>
      <c r="B77" s="176">
        <v>21</v>
      </c>
      <c r="C77" s="176"/>
      <c r="D77" s="176" t="str">
        <f t="shared" si="20"/>
        <v/>
      </c>
      <c r="E77" s="176" t="str">
        <f t="shared" si="21"/>
        <v/>
      </c>
      <c r="F77" s="176" t="str">
        <f t="shared" si="22"/>
        <v/>
      </c>
      <c r="G77" s="150" t="str">
        <f t="shared" si="42"/>
        <v/>
      </c>
      <c r="H77" s="150" t="str">
        <f t="shared" si="23"/>
        <v/>
      </c>
      <c r="I77" s="150" t="str">
        <f t="shared" si="24"/>
        <v/>
      </c>
      <c r="J77" s="157" t="str">
        <f t="shared" si="25"/>
        <v/>
      </c>
      <c r="K77" s="176" t="str">
        <f t="shared" si="26"/>
        <v/>
      </c>
      <c r="L77" s="176" t="str">
        <f t="shared" si="27"/>
        <v/>
      </c>
      <c r="M77" s="150" t="str">
        <f t="shared" si="28"/>
        <v/>
      </c>
      <c r="N77" s="144" t="str">
        <f t="shared" si="29"/>
        <v/>
      </c>
      <c r="O77" s="144" t="str">
        <f t="shared" si="11"/>
        <v/>
      </c>
      <c r="P77" s="154" t="str">
        <f t="shared" si="30"/>
        <v/>
      </c>
      <c r="Q77" s="153" t="str">
        <f t="shared" si="12"/>
        <v/>
      </c>
      <c r="R77" s="144" t="str">
        <f t="shared" si="31"/>
        <v/>
      </c>
      <c r="S77" s="144" t="str">
        <f t="shared" si="13"/>
        <v/>
      </c>
      <c r="T77" s="154" t="str">
        <f t="shared" si="32"/>
        <v/>
      </c>
      <c r="U77" s="154" t="str">
        <f t="shared" si="14"/>
        <v/>
      </c>
      <c r="V77" s="145" t="str">
        <f t="shared" si="33"/>
        <v/>
      </c>
      <c r="W77" s="145" t="str">
        <f t="shared" si="15"/>
        <v/>
      </c>
      <c r="X77" s="154" t="str">
        <f t="shared" si="34"/>
        <v/>
      </c>
      <c r="Y77" s="154" t="str">
        <f t="shared" si="16"/>
        <v/>
      </c>
      <c r="Z77" s="146" t="str">
        <f t="shared" si="35"/>
        <v/>
      </c>
      <c r="AA77" s="146" t="str">
        <f t="shared" si="36"/>
        <v/>
      </c>
      <c r="AB77" s="146" t="str">
        <f t="shared" si="37"/>
        <v/>
      </c>
      <c r="AC77" s="166" t="str">
        <f t="shared" si="38"/>
        <v/>
      </c>
      <c r="AD77" s="146" t="str">
        <f t="shared" si="39"/>
        <v/>
      </c>
      <c r="AE77" s="146" t="str">
        <f t="shared" si="40"/>
        <v/>
      </c>
      <c r="AF77" s="146" t="str">
        <f t="shared" si="41"/>
        <v/>
      </c>
      <c r="AG77" s="177" t="str">
        <f t="shared" si="19"/>
        <v/>
      </c>
      <c r="AH77" s="177"/>
      <c r="AI77" s="177"/>
      <c r="AJ77" s="177"/>
      <c r="AK77" s="36"/>
    </row>
    <row r="78" spans="1:37" ht="16.8" hidden="1" x14ac:dyDescent="0.25">
      <c r="A78" s="36"/>
      <c r="B78" s="176">
        <v>22</v>
      </c>
      <c r="C78" s="176"/>
      <c r="D78" s="176" t="str">
        <f t="shared" si="20"/>
        <v/>
      </c>
      <c r="E78" s="176" t="str">
        <f t="shared" si="21"/>
        <v/>
      </c>
      <c r="F78" s="176" t="str">
        <f t="shared" si="22"/>
        <v/>
      </c>
      <c r="G78" s="150" t="str">
        <f t="shared" si="42"/>
        <v/>
      </c>
      <c r="H78" s="150" t="str">
        <f t="shared" si="23"/>
        <v/>
      </c>
      <c r="I78" s="150" t="str">
        <f t="shared" si="24"/>
        <v/>
      </c>
      <c r="J78" s="157" t="str">
        <f t="shared" si="25"/>
        <v/>
      </c>
      <c r="K78" s="176" t="str">
        <f t="shared" si="26"/>
        <v/>
      </c>
      <c r="L78" s="176" t="str">
        <f t="shared" si="27"/>
        <v/>
      </c>
      <c r="M78" s="150" t="str">
        <f t="shared" si="28"/>
        <v/>
      </c>
      <c r="N78" s="144" t="str">
        <f t="shared" si="29"/>
        <v/>
      </c>
      <c r="O78" s="144" t="str">
        <f t="shared" si="11"/>
        <v/>
      </c>
      <c r="P78" s="154" t="str">
        <f t="shared" si="30"/>
        <v/>
      </c>
      <c r="Q78" s="153" t="str">
        <f t="shared" si="12"/>
        <v/>
      </c>
      <c r="R78" s="144" t="str">
        <f t="shared" si="31"/>
        <v/>
      </c>
      <c r="S78" s="144" t="str">
        <f t="shared" si="13"/>
        <v/>
      </c>
      <c r="T78" s="154" t="str">
        <f t="shared" si="32"/>
        <v/>
      </c>
      <c r="U78" s="154" t="str">
        <f t="shared" si="14"/>
        <v/>
      </c>
      <c r="V78" s="145" t="str">
        <f t="shared" si="33"/>
        <v/>
      </c>
      <c r="W78" s="145" t="str">
        <f t="shared" si="15"/>
        <v/>
      </c>
      <c r="X78" s="154" t="str">
        <f t="shared" si="34"/>
        <v/>
      </c>
      <c r="Y78" s="154" t="str">
        <f t="shared" si="16"/>
        <v/>
      </c>
      <c r="Z78" s="146" t="str">
        <f t="shared" si="35"/>
        <v/>
      </c>
      <c r="AA78" s="146" t="str">
        <f t="shared" si="36"/>
        <v/>
      </c>
      <c r="AB78" s="146" t="str">
        <f t="shared" si="37"/>
        <v/>
      </c>
      <c r="AC78" s="166" t="str">
        <f t="shared" si="38"/>
        <v/>
      </c>
      <c r="AD78" s="146" t="str">
        <f t="shared" si="39"/>
        <v/>
      </c>
      <c r="AE78" s="146" t="str">
        <f t="shared" si="40"/>
        <v/>
      </c>
      <c r="AF78" s="146" t="str">
        <f t="shared" si="41"/>
        <v/>
      </c>
      <c r="AG78" s="177" t="str">
        <f t="shared" si="19"/>
        <v/>
      </c>
      <c r="AH78" s="177"/>
      <c r="AI78" s="177"/>
      <c r="AJ78" s="177"/>
      <c r="AK78" s="36"/>
    </row>
    <row r="79" spans="1:37" ht="16.8" hidden="1" x14ac:dyDescent="0.25">
      <c r="A79" s="36"/>
      <c r="B79" s="176">
        <v>23</v>
      </c>
      <c r="C79" s="176"/>
      <c r="D79" s="176" t="str">
        <f t="shared" si="20"/>
        <v/>
      </c>
      <c r="E79" s="176" t="str">
        <f t="shared" si="21"/>
        <v/>
      </c>
      <c r="F79" s="176" t="str">
        <f t="shared" si="22"/>
        <v/>
      </c>
      <c r="G79" s="150" t="str">
        <f t="shared" si="42"/>
        <v/>
      </c>
      <c r="H79" s="150" t="str">
        <f t="shared" si="23"/>
        <v/>
      </c>
      <c r="I79" s="150" t="str">
        <f t="shared" si="24"/>
        <v/>
      </c>
      <c r="J79" s="157" t="str">
        <f t="shared" si="25"/>
        <v/>
      </c>
      <c r="K79" s="176" t="str">
        <f t="shared" si="26"/>
        <v/>
      </c>
      <c r="L79" s="176" t="str">
        <f t="shared" si="27"/>
        <v/>
      </c>
      <c r="M79" s="150" t="str">
        <f t="shared" si="28"/>
        <v/>
      </c>
      <c r="N79" s="144" t="str">
        <f t="shared" si="29"/>
        <v/>
      </c>
      <c r="O79" s="144" t="str">
        <f t="shared" si="11"/>
        <v/>
      </c>
      <c r="P79" s="154" t="str">
        <f t="shared" si="30"/>
        <v/>
      </c>
      <c r="Q79" s="153" t="str">
        <f t="shared" si="12"/>
        <v/>
      </c>
      <c r="R79" s="144" t="str">
        <f t="shared" si="31"/>
        <v/>
      </c>
      <c r="S79" s="144" t="str">
        <f t="shared" si="13"/>
        <v/>
      </c>
      <c r="T79" s="154" t="str">
        <f t="shared" si="32"/>
        <v/>
      </c>
      <c r="U79" s="154" t="str">
        <f t="shared" si="14"/>
        <v/>
      </c>
      <c r="V79" s="145" t="str">
        <f t="shared" si="33"/>
        <v/>
      </c>
      <c r="W79" s="145" t="str">
        <f t="shared" si="15"/>
        <v/>
      </c>
      <c r="X79" s="154" t="str">
        <f t="shared" si="34"/>
        <v/>
      </c>
      <c r="Y79" s="154" t="str">
        <f t="shared" si="16"/>
        <v/>
      </c>
      <c r="Z79" s="146" t="str">
        <f t="shared" si="35"/>
        <v/>
      </c>
      <c r="AA79" s="146" t="str">
        <f t="shared" si="36"/>
        <v/>
      </c>
      <c r="AB79" s="146" t="str">
        <f t="shared" si="37"/>
        <v/>
      </c>
      <c r="AC79" s="166" t="str">
        <f t="shared" si="38"/>
        <v/>
      </c>
      <c r="AD79" s="146" t="str">
        <f t="shared" si="39"/>
        <v/>
      </c>
      <c r="AE79" s="146" t="str">
        <f t="shared" si="40"/>
        <v/>
      </c>
      <c r="AF79" s="146" t="str">
        <f t="shared" si="41"/>
        <v/>
      </c>
      <c r="AG79" s="177" t="str">
        <f t="shared" si="19"/>
        <v/>
      </c>
      <c r="AH79" s="177"/>
      <c r="AI79" s="177"/>
      <c r="AJ79" s="177"/>
      <c r="AK79" s="36"/>
    </row>
    <row r="80" spans="1:37" ht="16.8" hidden="1" x14ac:dyDescent="0.25">
      <c r="A80" s="36"/>
      <c r="B80" s="176">
        <v>24</v>
      </c>
      <c r="C80" s="176"/>
      <c r="D80" s="176" t="str">
        <f t="shared" si="20"/>
        <v/>
      </c>
      <c r="E80" s="176" t="str">
        <f t="shared" si="21"/>
        <v/>
      </c>
      <c r="F80" s="176" t="str">
        <f t="shared" si="22"/>
        <v/>
      </c>
      <c r="G80" s="150" t="str">
        <f t="shared" si="42"/>
        <v/>
      </c>
      <c r="H80" s="150" t="str">
        <f t="shared" si="23"/>
        <v/>
      </c>
      <c r="I80" s="150" t="str">
        <f t="shared" si="24"/>
        <v/>
      </c>
      <c r="J80" s="157" t="str">
        <f t="shared" si="25"/>
        <v/>
      </c>
      <c r="K80" s="176" t="str">
        <f t="shared" si="26"/>
        <v/>
      </c>
      <c r="L80" s="176" t="str">
        <f t="shared" si="27"/>
        <v/>
      </c>
      <c r="M80" s="150" t="str">
        <f t="shared" si="28"/>
        <v/>
      </c>
      <c r="N80" s="144" t="str">
        <f t="shared" si="29"/>
        <v/>
      </c>
      <c r="O80" s="144" t="str">
        <f t="shared" si="11"/>
        <v/>
      </c>
      <c r="P80" s="154" t="str">
        <f t="shared" si="30"/>
        <v/>
      </c>
      <c r="Q80" s="153" t="str">
        <f t="shared" si="12"/>
        <v/>
      </c>
      <c r="R80" s="144" t="str">
        <f t="shared" si="31"/>
        <v/>
      </c>
      <c r="S80" s="144" t="str">
        <f t="shared" si="13"/>
        <v/>
      </c>
      <c r="T80" s="154" t="str">
        <f t="shared" si="32"/>
        <v/>
      </c>
      <c r="U80" s="154" t="str">
        <f t="shared" si="14"/>
        <v/>
      </c>
      <c r="V80" s="145" t="str">
        <f t="shared" si="33"/>
        <v/>
      </c>
      <c r="W80" s="145" t="str">
        <f t="shared" si="15"/>
        <v/>
      </c>
      <c r="X80" s="154" t="str">
        <f t="shared" si="34"/>
        <v/>
      </c>
      <c r="Y80" s="154" t="str">
        <f t="shared" si="16"/>
        <v/>
      </c>
      <c r="Z80" s="146" t="str">
        <f t="shared" si="35"/>
        <v/>
      </c>
      <c r="AA80" s="146" t="str">
        <f t="shared" si="36"/>
        <v/>
      </c>
      <c r="AB80" s="146" t="str">
        <f t="shared" si="37"/>
        <v/>
      </c>
      <c r="AC80" s="166" t="str">
        <f t="shared" si="38"/>
        <v/>
      </c>
      <c r="AD80" s="146" t="str">
        <f t="shared" si="39"/>
        <v/>
      </c>
      <c r="AE80" s="146" t="str">
        <f t="shared" si="40"/>
        <v/>
      </c>
      <c r="AF80" s="146" t="str">
        <f t="shared" si="41"/>
        <v/>
      </c>
      <c r="AG80" s="177" t="str">
        <f t="shared" si="19"/>
        <v/>
      </c>
      <c r="AH80" s="177"/>
      <c r="AI80" s="177"/>
      <c r="AJ80" s="177"/>
      <c r="AK80" s="36"/>
    </row>
    <row r="81" spans="1:37" ht="16.8" hidden="1" x14ac:dyDescent="0.25">
      <c r="A81" s="36"/>
      <c r="B81" s="176">
        <v>25</v>
      </c>
      <c r="C81" s="176"/>
      <c r="D81" s="176" t="str">
        <f t="shared" si="20"/>
        <v/>
      </c>
      <c r="E81" s="176" t="str">
        <f t="shared" si="21"/>
        <v/>
      </c>
      <c r="F81" s="176" t="str">
        <f t="shared" si="22"/>
        <v/>
      </c>
      <c r="G81" s="150" t="str">
        <f t="shared" si="42"/>
        <v/>
      </c>
      <c r="H81" s="150" t="str">
        <f t="shared" si="23"/>
        <v/>
      </c>
      <c r="I81" s="150" t="str">
        <f t="shared" si="24"/>
        <v/>
      </c>
      <c r="J81" s="157" t="str">
        <f t="shared" si="25"/>
        <v/>
      </c>
      <c r="K81" s="176" t="str">
        <f t="shared" si="26"/>
        <v/>
      </c>
      <c r="L81" s="176" t="str">
        <f t="shared" si="27"/>
        <v/>
      </c>
      <c r="M81" s="150" t="str">
        <f t="shared" si="28"/>
        <v/>
      </c>
      <c r="N81" s="144" t="str">
        <f t="shared" si="29"/>
        <v/>
      </c>
      <c r="O81" s="144" t="str">
        <f t="shared" si="11"/>
        <v/>
      </c>
      <c r="P81" s="154" t="str">
        <f t="shared" si="30"/>
        <v/>
      </c>
      <c r="Q81" s="153" t="str">
        <f t="shared" si="12"/>
        <v/>
      </c>
      <c r="R81" s="144" t="str">
        <f t="shared" si="31"/>
        <v/>
      </c>
      <c r="S81" s="144" t="str">
        <f t="shared" si="13"/>
        <v/>
      </c>
      <c r="T81" s="154" t="str">
        <f t="shared" si="32"/>
        <v/>
      </c>
      <c r="U81" s="154" t="str">
        <f t="shared" si="14"/>
        <v/>
      </c>
      <c r="V81" s="145" t="str">
        <f t="shared" si="33"/>
        <v/>
      </c>
      <c r="W81" s="145" t="str">
        <f t="shared" si="15"/>
        <v/>
      </c>
      <c r="X81" s="154" t="str">
        <f t="shared" si="34"/>
        <v/>
      </c>
      <c r="Y81" s="154" t="str">
        <f t="shared" si="16"/>
        <v/>
      </c>
      <c r="Z81" s="146" t="str">
        <f t="shared" si="35"/>
        <v/>
      </c>
      <c r="AA81" s="146" t="str">
        <f t="shared" si="36"/>
        <v/>
      </c>
      <c r="AB81" s="146" t="str">
        <f t="shared" si="37"/>
        <v/>
      </c>
      <c r="AC81" s="166" t="str">
        <f t="shared" si="38"/>
        <v/>
      </c>
      <c r="AD81" s="146" t="str">
        <f t="shared" si="39"/>
        <v/>
      </c>
      <c r="AE81" s="146" t="str">
        <f t="shared" si="40"/>
        <v/>
      </c>
      <c r="AF81" s="146" t="str">
        <f t="shared" si="41"/>
        <v/>
      </c>
      <c r="AG81" s="177" t="str">
        <f t="shared" si="19"/>
        <v/>
      </c>
      <c r="AH81" s="177"/>
      <c r="AI81" s="177"/>
      <c r="AJ81" s="177"/>
      <c r="AK81" s="36"/>
    </row>
    <row r="82" spans="1:37" ht="16.8" hidden="1" x14ac:dyDescent="0.25">
      <c r="A82" s="36"/>
      <c r="B82" s="176">
        <v>26</v>
      </c>
      <c r="C82" s="176"/>
      <c r="D82" s="176" t="str">
        <f t="shared" si="20"/>
        <v/>
      </c>
      <c r="E82" s="176" t="str">
        <f t="shared" si="21"/>
        <v/>
      </c>
      <c r="F82" s="176" t="str">
        <f t="shared" si="22"/>
        <v/>
      </c>
      <c r="G82" s="150" t="str">
        <f t="shared" si="42"/>
        <v/>
      </c>
      <c r="H82" s="150" t="str">
        <f t="shared" si="23"/>
        <v/>
      </c>
      <c r="I82" s="150" t="str">
        <f t="shared" si="24"/>
        <v/>
      </c>
      <c r="J82" s="157" t="str">
        <f t="shared" si="25"/>
        <v/>
      </c>
      <c r="K82" s="176" t="str">
        <f t="shared" si="26"/>
        <v/>
      </c>
      <c r="L82" s="176" t="str">
        <f t="shared" si="27"/>
        <v/>
      </c>
      <c r="M82" s="150" t="str">
        <f t="shared" si="28"/>
        <v/>
      </c>
      <c r="N82" s="144" t="str">
        <f t="shared" si="29"/>
        <v/>
      </c>
      <c r="O82" s="144" t="str">
        <f t="shared" si="11"/>
        <v/>
      </c>
      <c r="P82" s="154" t="str">
        <f t="shared" si="30"/>
        <v/>
      </c>
      <c r="Q82" s="153" t="str">
        <f t="shared" si="12"/>
        <v/>
      </c>
      <c r="R82" s="144" t="str">
        <f t="shared" si="31"/>
        <v/>
      </c>
      <c r="S82" s="144" t="str">
        <f t="shared" si="13"/>
        <v/>
      </c>
      <c r="T82" s="154" t="str">
        <f t="shared" si="32"/>
        <v/>
      </c>
      <c r="U82" s="154" t="str">
        <f t="shared" si="14"/>
        <v/>
      </c>
      <c r="V82" s="145" t="str">
        <f t="shared" si="33"/>
        <v/>
      </c>
      <c r="W82" s="145" t="str">
        <f t="shared" si="15"/>
        <v/>
      </c>
      <c r="X82" s="154" t="str">
        <f t="shared" si="34"/>
        <v/>
      </c>
      <c r="Y82" s="154" t="str">
        <f t="shared" si="16"/>
        <v/>
      </c>
      <c r="Z82" s="146" t="str">
        <f t="shared" si="35"/>
        <v/>
      </c>
      <c r="AA82" s="146" t="str">
        <f t="shared" si="36"/>
        <v/>
      </c>
      <c r="AB82" s="146" t="str">
        <f t="shared" si="37"/>
        <v/>
      </c>
      <c r="AC82" s="166" t="str">
        <f t="shared" si="38"/>
        <v/>
      </c>
      <c r="AD82" s="146" t="str">
        <f t="shared" si="39"/>
        <v/>
      </c>
      <c r="AE82" s="146" t="str">
        <f t="shared" si="40"/>
        <v/>
      </c>
      <c r="AF82" s="146" t="str">
        <f t="shared" si="41"/>
        <v/>
      </c>
      <c r="AG82" s="177" t="str">
        <f t="shared" si="19"/>
        <v/>
      </c>
      <c r="AH82" s="177"/>
      <c r="AI82" s="177"/>
      <c r="AJ82" s="177"/>
      <c r="AK82" s="36"/>
    </row>
    <row r="83" spans="1:37" ht="16.8" hidden="1" x14ac:dyDescent="0.25">
      <c r="A83" s="36"/>
      <c r="B83" s="176">
        <v>27</v>
      </c>
      <c r="C83" s="176"/>
      <c r="D83" s="176" t="str">
        <f t="shared" si="20"/>
        <v/>
      </c>
      <c r="E83" s="176" t="str">
        <f t="shared" si="21"/>
        <v/>
      </c>
      <c r="F83" s="176" t="str">
        <f t="shared" si="22"/>
        <v/>
      </c>
      <c r="G83" s="150" t="str">
        <f t="shared" si="42"/>
        <v/>
      </c>
      <c r="H83" s="150" t="str">
        <f t="shared" si="23"/>
        <v/>
      </c>
      <c r="I83" s="150" t="str">
        <f t="shared" si="24"/>
        <v/>
      </c>
      <c r="J83" s="157" t="str">
        <f t="shared" si="25"/>
        <v/>
      </c>
      <c r="K83" s="176" t="str">
        <f t="shared" si="26"/>
        <v/>
      </c>
      <c r="L83" s="176" t="str">
        <f t="shared" si="27"/>
        <v/>
      </c>
      <c r="M83" s="150" t="str">
        <f t="shared" si="28"/>
        <v/>
      </c>
      <c r="N83" s="144" t="str">
        <f t="shared" si="29"/>
        <v/>
      </c>
      <c r="O83" s="144" t="str">
        <f t="shared" si="11"/>
        <v/>
      </c>
      <c r="P83" s="154" t="str">
        <f t="shared" si="30"/>
        <v/>
      </c>
      <c r="Q83" s="153" t="str">
        <f t="shared" si="12"/>
        <v/>
      </c>
      <c r="R83" s="144" t="str">
        <f t="shared" si="31"/>
        <v/>
      </c>
      <c r="S83" s="144" t="str">
        <f t="shared" si="13"/>
        <v/>
      </c>
      <c r="T83" s="154" t="str">
        <f t="shared" si="32"/>
        <v/>
      </c>
      <c r="U83" s="154" t="str">
        <f t="shared" si="14"/>
        <v/>
      </c>
      <c r="V83" s="145" t="str">
        <f t="shared" si="33"/>
        <v/>
      </c>
      <c r="W83" s="145" t="str">
        <f t="shared" si="15"/>
        <v/>
      </c>
      <c r="X83" s="154" t="str">
        <f t="shared" si="34"/>
        <v/>
      </c>
      <c r="Y83" s="154" t="str">
        <f t="shared" si="16"/>
        <v/>
      </c>
      <c r="Z83" s="146" t="str">
        <f t="shared" si="35"/>
        <v/>
      </c>
      <c r="AA83" s="146" t="str">
        <f t="shared" si="36"/>
        <v/>
      </c>
      <c r="AB83" s="146" t="str">
        <f t="shared" si="37"/>
        <v/>
      </c>
      <c r="AC83" s="166" t="str">
        <f t="shared" si="38"/>
        <v/>
      </c>
      <c r="AD83" s="146" t="str">
        <f t="shared" si="39"/>
        <v/>
      </c>
      <c r="AE83" s="146" t="str">
        <f t="shared" si="40"/>
        <v/>
      </c>
      <c r="AF83" s="146" t="str">
        <f t="shared" si="41"/>
        <v/>
      </c>
      <c r="AG83" s="177" t="str">
        <f t="shared" si="19"/>
        <v/>
      </c>
      <c r="AH83" s="177"/>
      <c r="AI83" s="177"/>
      <c r="AJ83" s="177"/>
      <c r="AK83" s="36"/>
    </row>
    <row r="84" spans="1:37" ht="16.8" hidden="1" x14ac:dyDescent="0.25">
      <c r="A84" s="36"/>
      <c r="B84" s="176">
        <v>28</v>
      </c>
      <c r="C84" s="176"/>
      <c r="D84" s="176" t="str">
        <f t="shared" si="20"/>
        <v/>
      </c>
      <c r="E84" s="176" t="str">
        <f t="shared" si="21"/>
        <v/>
      </c>
      <c r="F84" s="176" t="str">
        <f t="shared" si="22"/>
        <v/>
      </c>
      <c r="G84" s="150" t="str">
        <f t="shared" si="42"/>
        <v/>
      </c>
      <c r="H84" s="150" t="str">
        <f t="shared" si="23"/>
        <v/>
      </c>
      <c r="I84" s="150" t="str">
        <f t="shared" si="24"/>
        <v/>
      </c>
      <c r="J84" s="157" t="str">
        <f t="shared" si="25"/>
        <v/>
      </c>
      <c r="K84" s="176" t="str">
        <f t="shared" si="26"/>
        <v/>
      </c>
      <c r="L84" s="176" t="str">
        <f t="shared" si="27"/>
        <v/>
      </c>
      <c r="M84" s="150" t="str">
        <f t="shared" si="28"/>
        <v/>
      </c>
      <c r="N84" s="144" t="str">
        <f t="shared" si="29"/>
        <v/>
      </c>
      <c r="O84" s="144" t="str">
        <f t="shared" si="11"/>
        <v/>
      </c>
      <c r="P84" s="154" t="str">
        <f t="shared" si="30"/>
        <v/>
      </c>
      <c r="Q84" s="153" t="str">
        <f t="shared" si="12"/>
        <v/>
      </c>
      <c r="R84" s="144" t="str">
        <f t="shared" si="31"/>
        <v/>
      </c>
      <c r="S84" s="144" t="str">
        <f t="shared" si="13"/>
        <v/>
      </c>
      <c r="T84" s="154" t="str">
        <f t="shared" si="32"/>
        <v/>
      </c>
      <c r="U84" s="154" t="str">
        <f t="shared" si="14"/>
        <v/>
      </c>
      <c r="V84" s="145" t="str">
        <f t="shared" si="33"/>
        <v/>
      </c>
      <c r="W84" s="145" t="str">
        <f t="shared" si="15"/>
        <v/>
      </c>
      <c r="X84" s="154" t="str">
        <f t="shared" si="34"/>
        <v/>
      </c>
      <c r="Y84" s="154" t="str">
        <f t="shared" si="16"/>
        <v/>
      </c>
      <c r="Z84" s="146" t="str">
        <f t="shared" si="35"/>
        <v/>
      </c>
      <c r="AA84" s="146" t="str">
        <f t="shared" si="36"/>
        <v/>
      </c>
      <c r="AB84" s="146" t="str">
        <f t="shared" si="37"/>
        <v/>
      </c>
      <c r="AC84" s="166" t="str">
        <f t="shared" si="38"/>
        <v/>
      </c>
      <c r="AD84" s="146" t="str">
        <f t="shared" si="39"/>
        <v/>
      </c>
      <c r="AE84" s="146" t="str">
        <f t="shared" si="40"/>
        <v/>
      </c>
      <c r="AF84" s="146" t="str">
        <f t="shared" si="41"/>
        <v/>
      </c>
      <c r="AG84" s="177" t="str">
        <f t="shared" si="19"/>
        <v/>
      </c>
      <c r="AH84" s="177"/>
      <c r="AI84" s="177"/>
      <c r="AJ84" s="177"/>
      <c r="AK84" s="36"/>
    </row>
    <row r="85" spans="1:37" ht="16.8" hidden="1" x14ac:dyDescent="0.25">
      <c r="A85" s="36"/>
      <c r="B85" s="176">
        <v>29</v>
      </c>
      <c r="C85" s="176"/>
      <c r="D85" s="176" t="str">
        <f t="shared" si="20"/>
        <v/>
      </c>
      <c r="E85" s="176" t="str">
        <f t="shared" si="21"/>
        <v/>
      </c>
      <c r="F85" s="176" t="str">
        <f t="shared" si="22"/>
        <v/>
      </c>
      <c r="G85" s="150" t="str">
        <f t="shared" si="42"/>
        <v/>
      </c>
      <c r="H85" s="150" t="str">
        <f t="shared" si="23"/>
        <v/>
      </c>
      <c r="I85" s="150" t="str">
        <f t="shared" si="24"/>
        <v/>
      </c>
      <c r="J85" s="157" t="str">
        <f t="shared" si="25"/>
        <v/>
      </c>
      <c r="K85" s="176" t="str">
        <f t="shared" si="26"/>
        <v/>
      </c>
      <c r="L85" s="176" t="str">
        <f t="shared" si="27"/>
        <v/>
      </c>
      <c r="M85" s="150" t="str">
        <f t="shared" si="28"/>
        <v/>
      </c>
      <c r="N85" s="144" t="str">
        <f t="shared" si="29"/>
        <v/>
      </c>
      <c r="O85" s="144" t="str">
        <f t="shared" si="11"/>
        <v/>
      </c>
      <c r="P85" s="154" t="str">
        <f t="shared" si="30"/>
        <v/>
      </c>
      <c r="Q85" s="153" t="str">
        <f t="shared" si="12"/>
        <v/>
      </c>
      <c r="R85" s="144" t="str">
        <f t="shared" si="31"/>
        <v/>
      </c>
      <c r="S85" s="144" t="str">
        <f t="shared" si="13"/>
        <v/>
      </c>
      <c r="T85" s="154" t="str">
        <f t="shared" si="32"/>
        <v/>
      </c>
      <c r="U85" s="154" t="str">
        <f t="shared" si="14"/>
        <v/>
      </c>
      <c r="V85" s="145" t="str">
        <f t="shared" si="33"/>
        <v/>
      </c>
      <c r="W85" s="145" t="str">
        <f t="shared" si="15"/>
        <v/>
      </c>
      <c r="X85" s="154" t="str">
        <f t="shared" si="34"/>
        <v/>
      </c>
      <c r="Y85" s="154" t="str">
        <f t="shared" si="16"/>
        <v/>
      </c>
      <c r="Z85" s="146" t="str">
        <f t="shared" si="35"/>
        <v/>
      </c>
      <c r="AA85" s="146" t="str">
        <f t="shared" si="36"/>
        <v/>
      </c>
      <c r="AB85" s="146" t="str">
        <f t="shared" si="37"/>
        <v/>
      </c>
      <c r="AC85" s="166" t="str">
        <f t="shared" si="38"/>
        <v/>
      </c>
      <c r="AD85" s="146" t="str">
        <f t="shared" si="39"/>
        <v/>
      </c>
      <c r="AE85" s="146" t="str">
        <f t="shared" si="40"/>
        <v/>
      </c>
      <c r="AF85" s="146" t="str">
        <f t="shared" si="41"/>
        <v/>
      </c>
      <c r="AG85" s="177" t="str">
        <f t="shared" si="19"/>
        <v/>
      </c>
      <c r="AH85" s="177"/>
      <c r="AI85" s="177"/>
      <c r="AJ85" s="177"/>
      <c r="AK85" s="36"/>
    </row>
    <row r="86" spans="1:37" ht="16.8" hidden="1" x14ac:dyDescent="0.25">
      <c r="A86" s="36"/>
      <c r="B86" s="176">
        <v>30</v>
      </c>
      <c r="C86" s="176"/>
      <c r="D86" s="176" t="str">
        <f t="shared" si="20"/>
        <v/>
      </c>
      <c r="E86" s="176" t="str">
        <f t="shared" si="21"/>
        <v/>
      </c>
      <c r="F86" s="176" t="str">
        <f t="shared" si="22"/>
        <v/>
      </c>
      <c r="G86" s="150" t="str">
        <f t="shared" si="42"/>
        <v/>
      </c>
      <c r="H86" s="150" t="str">
        <f t="shared" si="23"/>
        <v/>
      </c>
      <c r="I86" s="150" t="str">
        <f t="shared" si="24"/>
        <v/>
      </c>
      <c r="J86" s="157" t="str">
        <f t="shared" si="25"/>
        <v/>
      </c>
      <c r="K86" s="176" t="str">
        <f t="shared" si="26"/>
        <v/>
      </c>
      <c r="L86" s="176" t="str">
        <f t="shared" si="27"/>
        <v/>
      </c>
      <c r="M86" s="150" t="str">
        <f t="shared" si="28"/>
        <v/>
      </c>
      <c r="N86" s="144" t="str">
        <f t="shared" si="29"/>
        <v/>
      </c>
      <c r="O86" s="144" t="str">
        <f t="shared" si="11"/>
        <v/>
      </c>
      <c r="P86" s="154" t="str">
        <f t="shared" si="30"/>
        <v/>
      </c>
      <c r="Q86" s="153" t="str">
        <f t="shared" si="12"/>
        <v/>
      </c>
      <c r="R86" s="144" t="str">
        <f t="shared" si="31"/>
        <v/>
      </c>
      <c r="S86" s="144" t="str">
        <f t="shared" si="13"/>
        <v/>
      </c>
      <c r="T86" s="154" t="str">
        <f t="shared" si="32"/>
        <v/>
      </c>
      <c r="U86" s="154" t="str">
        <f t="shared" si="14"/>
        <v/>
      </c>
      <c r="V86" s="145" t="str">
        <f t="shared" si="33"/>
        <v/>
      </c>
      <c r="W86" s="145" t="str">
        <f t="shared" si="15"/>
        <v/>
      </c>
      <c r="X86" s="154" t="str">
        <f t="shared" si="34"/>
        <v/>
      </c>
      <c r="Y86" s="154" t="str">
        <f t="shared" si="16"/>
        <v/>
      </c>
      <c r="Z86" s="146" t="str">
        <f t="shared" si="35"/>
        <v/>
      </c>
      <c r="AA86" s="146" t="str">
        <f t="shared" si="36"/>
        <v/>
      </c>
      <c r="AB86" s="146" t="str">
        <f t="shared" si="37"/>
        <v/>
      </c>
      <c r="AC86" s="166" t="str">
        <f t="shared" si="38"/>
        <v/>
      </c>
      <c r="AD86" s="146" t="str">
        <f t="shared" si="39"/>
        <v/>
      </c>
      <c r="AE86" s="146" t="str">
        <f t="shared" si="40"/>
        <v/>
      </c>
      <c r="AF86" s="146" t="str">
        <f t="shared" si="41"/>
        <v/>
      </c>
      <c r="AG86" s="177" t="str">
        <f t="shared" si="19"/>
        <v/>
      </c>
      <c r="AH86" s="177"/>
      <c r="AI86" s="177"/>
      <c r="AJ86" s="177"/>
      <c r="AK86" s="36"/>
    </row>
    <row r="87" spans="1:37" ht="16.8" hidden="1" x14ac:dyDescent="0.25">
      <c r="A87" s="36"/>
      <c r="B87" s="176">
        <v>31</v>
      </c>
      <c r="C87" s="176"/>
      <c r="D87" s="176" t="str">
        <f t="shared" si="20"/>
        <v/>
      </c>
      <c r="E87" s="176" t="str">
        <f t="shared" si="21"/>
        <v/>
      </c>
      <c r="F87" s="176" t="str">
        <f t="shared" si="22"/>
        <v/>
      </c>
      <c r="G87" s="150" t="str">
        <f t="shared" si="42"/>
        <v/>
      </c>
      <c r="H87" s="150" t="str">
        <f t="shared" si="23"/>
        <v/>
      </c>
      <c r="I87" s="150" t="str">
        <f t="shared" si="24"/>
        <v/>
      </c>
      <c r="J87" s="157" t="str">
        <f t="shared" si="25"/>
        <v/>
      </c>
      <c r="K87" s="176" t="str">
        <f t="shared" si="26"/>
        <v/>
      </c>
      <c r="L87" s="176" t="str">
        <f t="shared" si="27"/>
        <v/>
      </c>
      <c r="M87" s="150" t="str">
        <f t="shared" si="28"/>
        <v/>
      </c>
      <c r="N87" s="144" t="str">
        <f t="shared" si="29"/>
        <v/>
      </c>
      <c r="O87" s="144" t="str">
        <f t="shared" si="11"/>
        <v/>
      </c>
      <c r="P87" s="154" t="str">
        <f t="shared" si="30"/>
        <v/>
      </c>
      <c r="Q87" s="153" t="str">
        <f t="shared" si="12"/>
        <v/>
      </c>
      <c r="R87" s="144" t="str">
        <f t="shared" si="31"/>
        <v/>
      </c>
      <c r="S87" s="144" t="str">
        <f t="shared" si="13"/>
        <v/>
      </c>
      <c r="T87" s="154" t="str">
        <f t="shared" si="32"/>
        <v/>
      </c>
      <c r="U87" s="154" t="str">
        <f t="shared" si="14"/>
        <v/>
      </c>
      <c r="V87" s="145" t="str">
        <f t="shared" si="33"/>
        <v/>
      </c>
      <c r="W87" s="145" t="str">
        <f t="shared" si="15"/>
        <v/>
      </c>
      <c r="X87" s="154" t="str">
        <f t="shared" si="34"/>
        <v/>
      </c>
      <c r="Y87" s="154" t="str">
        <f t="shared" si="16"/>
        <v/>
      </c>
      <c r="Z87" s="146" t="str">
        <f t="shared" si="35"/>
        <v/>
      </c>
      <c r="AA87" s="146" t="str">
        <f t="shared" si="36"/>
        <v/>
      </c>
      <c r="AB87" s="146" t="str">
        <f t="shared" si="37"/>
        <v/>
      </c>
      <c r="AC87" s="166" t="str">
        <f t="shared" si="38"/>
        <v/>
      </c>
      <c r="AD87" s="146" t="str">
        <f t="shared" si="39"/>
        <v/>
      </c>
      <c r="AE87" s="146" t="str">
        <f t="shared" si="40"/>
        <v/>
      </c>
      <c r="AF87" s="146" t="str">
        <f t="shared" si="41"/>
        <v/>
      </c>
      <c r="AG87" s="177" t="str">
        <f t="shared" si="19"/>
        <v/>
      </c>
      <c r="AH87" s="177"/>
      <c r="AI87" s="177"/>
      <c r="AJ87" s="177"/>
      <c r="AK87" s="36"/>
    </row>
    <row r="88" spans="1:37" ht="16.8" hidden="1" x14ac:dyDescent="0.25">
      <c r="A88" s="36"/>
      <c r="B88" s="176">
        <v>32</v>
      </c>
      <c r="C88" s="176"/>
      <c r="D88" s="176" t="str">
        <f t="shared" si="20"/>
        <v/>
      </c>
      <c r="E88" s="176" t="str">
        <f t="shared" si="21"/>
        <v/>
      </c>
      <c r="F88" s="176" t="str">
        <f t="shared" si="22"/>
        <v/>
      </c>
      <c r="G88" s="150" t="str">
        <f t="shared" si="42"/>
        <v/>
      </c>
      <c r="H88" s="150" t="str">
        <f t="shared" si="23"/>
        <v/>
      </c>
      <c r="I88" s="150" t="str">
        <f t="shared" si="24"/>
        <v/>
      </c>
      <c r="J88" s="157" t="str">
        <f t="shared" si="25"/>
        <v/>
      </c>
      <c r="K88" s="176" t="str">
        <f t="shared" si="26"/>
        <v/>
      </c>
      <c r="L88" s="176" t="str">
        <f t="shared" si="27"/>
        <v/>
      </c>
      <c r="M88" s="150" t="str">
        <f t="shared" si="28"/>
        <v/>
      </c>
      <c r="N88" s="144" t="str">
        <f t="shared" si="29"/>
        <v/>
      </c>
      <c r="O88" s="144" t="str">
        <f t="shared" si="11"/>
        <v/>
      </c>
      <c r="P88" s="154" t="str">
        <f t="shared" si="30"/>
        <v/>
      </c>
      <c r="Q88" s="153" t="str">
        <f t="shared" si="12"/>
        <v/>
      </c>
      <c r="R88" s="144" t="str">
        <f t="shared" si="31"/>
        <v/>
      </c>
      <c r="S88" s="144" t="str">
        <f t="shared" si="13"/>
        <v/>
      </c>
      <c r="T88" s="154" t="str">
        <f t="shared" si="32"/>
        <v/>
      </c>
      <c r="U88" s="154" t="str">
        <f t="shared" si="14"/>
        <v/>
      </c>
      <c r="V88" s="145" t="str">
        <f t="shared" si="33"/>
        <v/>
      </c>
      <c r="W88" s="145" t="str">
        <f t="shared" si="15"/>
        <v/>
      </c>
      <c r="X88" s="154" t="str">
        <f t="shared" si="34"/>
        <v/>
      </c>
      <c r="Y88" s="154" t="str">
        <f t="shared" si="16"/>
        <v/>
      </c>
      <c r="Z88" s="146" t="str">
        <f t="shared" si="35"/>
        <v/>
      </c>
      <c r="AA88" s="146" t="str">
        <f t="shared" si="36"/>
        <v/>
      </c>
      <c r="AB88" s="146" t="str">
        <f t="shared" si="37"/>
        <v/>
      </c>
      <c r="AC88" s="166" t="str">
        <f t="shared" si="38"/>
        <v/>
      </c>
      <c r="AD88" s="146" t="str">
        <f t="shared" si="39"/>
        <v/>
      </c>
      <c r="AE88" s="146" t="str">
        <f t="shared" si="40"/>
        <v/>
      </c>
      <c r="AF88" s="146" t="str">
        <f t="shared" si="41"/>
        <v/>
      </c>
      <c r="AG88" s="177" t="str">
        <f t="shared" si="19"/>
        <v/>
      </c>
      <c r="AH88" s="177"/>
      <c r="AI88" s="177"/>
      <c r="AJ88" s="177"/>
      <c r="AK88" s="36"/>
    </row>
    <row r="89" spans="1:37" ht="16.8" hidden="1" x14ac:dyDescent="0.25">
      <c r="A89" s="36"/>
      <c r="B89" s="176">
        <v>33</v>
      </c>
      <c r="C89" s="176"/>
      <c r="D89" s="176" t="str">
        <f t="shared" si="20"/>
        <v/>
      </c>
      <c r="E89" s="176" t="str">
        <f t="shared" si="21"/>
        <v/>
      </c>
      <c r="F89" s="176" t="str">
        <f t="shared" si="22"/>
        <v/>
      </c>
      <c r="G89" s="150" t="str">
        <f t="shared" si="42"/>
        <v/>
      </c>
      <c r="H89" s="150" t="str">
        <f t="shared" si="23"/>
        <v/>
      </c>
      <c r="I89" s="150" t="str">
        <f t="shared" si="24"/>
        <v/>
      </c>
      <c r="J89" s="157" t="str">
        <f t="shared" si="25"/>
        <v/>
      </c>
      <c r="K89" s="176" t="str">
        <f t="shared" si="26"/>
        <v/>
      </c>
      <c r="L89" s="176" t="str">
        <f t="shared" si="27"/>
        <v/>
      </c>
      <c r="M89" s="150" t="str">
        <f t="shared" si="28"/>
        <v/>
      </c>
      <c r="N89" s="144" t="str">
        <f t="shared" si="29"/>
        <v/>
      </c>
      <c r="O89" s="144" t="str">
        <f t="shared" si="11"/>
        <v/>
      </c>
      <c r="P89" s="154" t="str">
        <f t="shared" si="30"/>
        <v/>
      </c>
      <c r="Q89" s="153" t="str">
        <f t="shared" si="12"/>
        <v/>
      </c>
      <c r="R89" s="144" t="str">
        <f t="shared" si="31"/>
        <v/>
      </c>
      <c r="S89" s="144" t="str">
        <f t="shared" si="13"/>
        <v/>
      </c>
      <c r="T89" s="154" t="str">
        <f t="shared" si="32"/>
        <v/>
      </c>
      <c r="U89" s="154" t="str">
        <f t="shared" si="14"/>
        <v/>
      </c>
      <c r="V89" s="145" t="str">
        <f t="shared" si="33"/>
        <v/>
      </c>
      <c r="W89" s="145" t="str">
        <f t="shared" si="15"/>
        <v/>
      </c>
      <c r="X89" s="154" t="str">
        <f t="shared" si="34"/>
        <v/>
      </c>
      <c r="Y89" s="154" t="str">
        <f t="shared" si="16"/>
        <v/>
      </c>
      <c r="Z89" s="146" t="str">
        <f t="shared" si="35"/>
        <v/>
      </c>
      <c r="AA89" s="146" t="str">
        <f t="shared" si="36"/>
        <v/>
      </c>
      <c r="AB89" s="146" t="str">
        <f t="shared" si="37"/>
        <v/>
      </c>
      <c r="AC89" s="166" t="str">
        <f t="shared" si="38"/>
        <v/>
      </c>
      <c r="AD89" s="146" t="str">
        <f t="shared" si="39"/>
        <v/>
      </c>
      <c r="AE89" s="146" t="str">
        <f t="shared" si="40"/>
        <v/>
      </c>
      <c r="AF89" s="146" t="str">
        <f t="shared" si="41"/>
        <v/>
      </c>
      <c r="AG89" s="177" t="str">
        <f t="shared" si="19"/>
        <v/>
      </c>
      <c r="AH89" s="177"/>
      <c r="AI89" s="177"/>
      <c r="AJ89" s="177"/>
      <c r="AK89" s="36"/>
    </row>
    <row r="90" spans="1:37" ht="16.8" hidden="1" x14ac:dyDescent="0.25">
      <c r="A90" s="36"/>
      <c r="B90" s="176">
        <v>34</v>
      </c>
      <c r="C90" s="176"/>
      <c r="D90" s="176" t="str">
        <f t="shared" si="20"/>
        <v/>
      </c>
      <c r="E90" s="176" t="str">
        <f t="shared" si="21"/>
        <v/>
      </c>
      <c r="F90" s="176" t="str">
        <f t="shared" si="22"/>
        <v/>
      </c>
      <c r="G90" s="150" t="str">
        <f t="shared" si="42"/>
        <v/>
      </c>
      <c r="H90" s="150" t="str">
        <f t="shared" si="23"/>
        <v/>
      </c>
      <c r="I90" s="150" t="str">
        <f t="shared" si="24"/>
        <v/>
      </c>
      <c r="J90" s="157" t="str">
        <f t="shared" si="25"/>
        <v/>
      </c>
      <c r="K90" s="176" t="str">
        <f t="shared" si="26"/>
        <v/>
      </c>
      <c r="L90" s="176" t="str">
        <f t="shared" si="27"/>
        <v/>
      </c>
      <c r="M90" s="150" t="str">
        <f t="shared" si="28"/>
        <v/>
      </c>
      <c r="N90" s="144" t="str">
        <f t="shared" si="29"/>
        <v/>
      </c>
      <c r="O90" s="144" t="str">
        <f t="shared" si="11"/>
        <v/>
      </c>
      <c r="P90" s="154" t="str">
        <f t="shared" si="30"/>
        <v/>
      </c>
      <c r="Q90" s="153" t="str">
        <f t="shared" si="12"/>
        <v/>
      </c>
      <c r="R90" s="144" t="str">
        <f t="shared" si="31"/>
        <v/>
      </c>
      <c r="S90" s="144" t="str">
        <f t="shared" si="13"/>
        <v/>
      </c>
      <c r="T90" s="154" t="str">
        <f t="shared" si="32"/>
        <v/>
      </c>
      <c r="U90" s="154" t="str">
        <f t="shared" si="14"/>
        <v/>
      </c>
      <c r="V90" s="145" t="str">
        <f t="shared" si="33"/>
        <v/>
      </c>
      <c r="W90" s="145" t="str">
        <f t="shared" si="15"/>
        <v/>
      </c>
      <c r="X90" s="154" t="str">
        <f t="shared" si="34"/>
        <v/>
      </c>
      <c r="Y90" s="154" t="str">
        <f t="shared" si="16"/>
        <v/>
      </c>
      <c r="Z90" s="146" t="str">
        <f t="shared" si="35"/>
        <v/>
      </c>
      <c r="AA90" s="146" t="str">
        <f t="shared" si="36"/>
        <v/>
      </c>
      <c r="AB90" s="146" t="str">
        <f t="shared" si="37"/>
        <v/>
      </c>
      <c r="AC90" s="166" t="str">
        <f t="shared" si="38"/>
        <v/>
      </c>
      <c r="AD90" s="146" t="str">
        <f t="shared" si="39"/>
        <v/>
      </c>
      <c r="AE90" s="146" t="str">
        <f t="shared" si="40"/>
        <v/>
      </c>
      <c r="AF90" s="146" t="str">
        <f t="shared" si="41"/>
        <v/>
      </c>
      <c r="AG90" s="177" t="str">
        <f t="shared" si="19"/>
        <v/>
      </c>
      <c r="AH90" s="177"/>
      <c r="AI90" s="177"/>
      <c r="AJ90" s="177"/>
      <c r="AK90" s="36"/>
    </row>
    <row r="91" spans="1:37" ht="16.8" hidden="1" x14ac:dyDescent="0.25">
      <c r="A91" s="36"/>
      <c r="B91" s="176">
        <v>35</v>
      </c>
      <c r="C91" s="176"/>
      <c r="D91" s="176" t="str">
        <f t="shared" si="20"/>
        <v/>
      </c>
      <c r="E91" s="176" t="str">
        <f t="shared" si="21"/>
        <v/>
      </c>
      <c r="F91" s="176" t="str">
        <f t="shared" si="22"/>
        <v/>
      </c>
      <c r="G91" s="150" t="str">
        <f t="shared" si="42"/>
        <v/>
      </c>
      <c r="H91" s="150" t="str">
        <f t="shared" si="23"/>
        <v/>
      </c>
      <c r="I91" s="150" t="str">
        <f t="shared" si="24"/>
        <v/>
      </c>
      <c r="J91" s="157" t="str">
        <f t="shared" si="25"/>
        <v/>
      </c>
      <c r="K91" s="176" t="str">
        <f t="shared" si="26"/>
        <v/>
      </c>
      <c r="L91" s="176" t="str">
        <f t="shared" si="27"/>
        <v/>
      </c>
      <c r="M91" s="150" t="str">
        <f t="shared" si="28"/>
        <v/>
      </c>
      <c r="N91" s="144" t="str">
        <f t="shared" si="29"/>
        <v/>
      </c>
      <c r="O91" s="144" t="str">
        <f t="shared" si="11"/>
        <v/>
      </c>
      <c r="P91" s="154" t="str">
        <f t="shared" si="30"/>
        <v/>
      </c>
      <c r="Q91" s="153" t="str">
        <f t="shared" si="12"/>
        <v/>
      </c>
      <c r="R91" s="144" t="str">
        <f t="shared" si="31"/>
        <v/>
      </c>
      <c r="S91" s="144" t="str">
        <f t="shared" si="13"/>
        <v/>
      </c>
      <c r="T91" s="154" t="str">
        <f t="shared" si="32"/>
        <v/>
      </c>
      <c r="U91" s="154" t="str">
        <f t="shared" si="14"/>
        <v/>
      </c>
      <c r="V91" s="145" t="str">
        <f t="shared" si="33"/>
        <v/>
      </c>
      <c r="W91" s="145" t="str">
        <f t="shared" si="15"/>
        <v/>
      </c>
      <c r="X91" s="154" t="str">
        <f t="shared" si="34"/>
        <v/>
      </c>
      <c r="Y91" s="154" t="str">
        <f t="shared" si="16"/>
        <v/>
      </c>
      <c r="Z91" s="146" t="str">
        <f t="shared" si="35"/>
        <v/>
      </c>
      <c r="AA91" s="146" t="str">
        <f t="shared" si="36"/>
        <v/>
      </c>
      <c r="AB91" s="146" t="str">
        <f t="shared" si="37"/>
        <v/>
      </c>
      <c r="AC91" s="166" t="str">
        <f t="shared" si="38"/>
        <v/>
      </c>
      <c r="AD91" s="146" t="str">
        <f t="shared" si="39"/>
        <v/>
      </c>
      <c r="AE91" s="146" t="str">
        <f t="shared" si="40"/>
        <v/>
      </c>
      <c r="AF91" s="146" t="str">
        <f t="shared" si="41"/>
        <v/>
      </c>
      <c r="AG91" s="177" t="str">
        <f t="shared" si="19"/>
        <v/>
      </c>
      <c r="AH91" s="177"/>
      <c r="AI91" s="177"/>
      <c r="AJ91" s="177"/>
      <c r="AK91" s="36"/>
    </row>
    <row r="92" spans="1:37" ht="16.8" hidden="1" x14ac:dyDescent="0.25">
      <c r="A92" s="36"/>
      <c r="B92" s="176">
        <v>36</v>
      </c>
      <c r="C92" s="176"/>
      <c r="D92" s="176" t="str">
        <f t="shared" si="20"/>
        <v/>
      </c>
      <c r="E92" s="176" t="str">
        <f t="shared" si="21"/>
        <v/>
      </c>
      <c r="F92" s="176" t="str">
        <f t="shared" si="22"/>
        <v/>
      </c>
      <c r="G92" s="150" t="str">
        <f t="shared" si="42"/>
        <v/>
      </c>
      <c r="H92" s="150" t="str">
        <f t="shared" si="23"/>
        <v/>
      </c>
      <c r="I92" s="150" t="str">
        <f t="shared" si="24"/>
        <v/>
      </c>
      <c r="J92" s="157" t="str">
        <f t="shared" si="25"/>
        <v/>
      </c>
      <c r="K92" s="176" t="str">
        <f t="shared" si="26"/>
        <v/>
      </c>
      <c r="L92" s="176" t="str">
        <f t="shared" si="27"/>
        <v/>
      </c>
      <c r="M92" s="150" t="str">
        <f t="shared" si="28"/>
        <v/>
      </c>
      <c r="N92" s="144" t="str">
        <f t="shared" si="29"/>
        <v/>
      </c>
      <c r="O92" s="144" t="str">
        <f t="shared" si="11"/>
        <v/>
      </c>
      <c r="P92" s="154" t="str">
        <f t="shared" si="30"/>
        <v/>
      </c>
      <c r="Q92" s="153" t="str">
        <f t="shared" si="12"/>
        <v/>
      </c>
      <c r="R92" s="144" t="str">
        <f t="shared" si="31"/>
        <v/>
      </c>
      <c r="S92" s="144" t="str">
        <f t="shared" si="13"/>
        <v/>
      </c>
      <c r="T92" s="154" t="str">
        <f t="shared" si="32"/>
        <v/>
      </c>
      <c r="U92" s="154" t="str">
        <f t="shared" si="14"/>
        <v/>
      </c>
      <c r="V92" s="145" t="str">
        <f t="shared" si="33"/>
        <v/>
      </c>
      <c r="W92" s="145" t="str">
        <f t="shared" si="15"/>
        <v/>
      </c>
      <c r="X92" s="154" t="str">
        <f t="shared" si="34"/>
        <v/>
      </c>
      <c r="Y92" s="154" t="str">
        <f t="shared" si="16"/>
        <v/>
      </c>
      <c r="Z92" s="146" t="str">
        <f t="shared" si="35"/>
        <v/>
      </c>
      <c r="AA92" s="146" t="str">
        <f t="shared" si="36"/>
        <v/>
      </c>
      <c r="AB92" s="146" t="str">
        <f t="shared" si="37"/>
        <v/>
      </c>
      <c r="AC92" s="166" t="str">
        <f t="shared" si="38"/>
        <v/>
      </c>
      <c r="AD92" s="146" t="str">
        <f t="shared" si="39"/>
        <v/>
      </c>
      <c r="AE92" s="146" t="str">
        <f t="shared" si="40"/>
        <v/>
      </c>
      <c r="AF92" s="146" t="str">
        <f t="shared" si="41"/>
        <v/>
      </c>
      <c r="AG92" s="177" t="str">
        <f t="shared" si="19"/>
        <v/>
      </c>
      <c r="AH92" s="177"/>
      <c r="AI92" s="177"/>
      <c r="AJ92" s="177"/>
      <c r="AK92" s="36"/>
    </row>
    <row r="93" spans="1:37" ht="16.8" hidden="1" x14ac:dyDescent="0.25">
      <c r="A93" s="36"/>
      <c r="B93" s="176">
        <v>37</v>
      </c>
      <c r="C93" s="176"/>
      <c r="D93" s="176" t="str">
        <f t="shared" si="20"/>
        <v/>
      </c>
      <c r="E93" s="176" t="str">
        <f t="shared" si="21"/>
        <v/>
      </c>
      <c r="F93" s="176" t="str">
        <f t="shared" si="22"/>
        <v/>
      </c>
      <c r="G93" s="150" t="str">
        <f t="shared" si="42"/>
        <v/>
      </c>
      <c r="H93" s="150" t="str">
        <f t="shared" si="23"/>
        <v/>
      </c>
      <c r="I93" s="150" t="str">
        <f t="shared" si="24"/>
        <v/>
      </c>
      <c r="J93" s="157" t="str">
        <f t="shared" si="25"/>
        <v/>
      </c>
      <c r="K93" s="176" t="str">
        <f t="shared" si="26"/>
        <v/>
      </c>
      <c r="L93" s="176" t="str">
        <f t="shared" si="27"/>
        <v/>
      </c>
      <c r="M93" s="150" t="str">
        <f t="shared" si="28"/>
        <v/>
      </c>
      <c r="N93" s="144" t="str">
        <f t="shared" si="29"/>
        <v/>
      </c>
      <c r="O93" s="144" t="str">
        <f t="shared" si="11"/>
        <v/>
      </c>
      <c r="P93" s="154" t="str">
        <f t="shared" si="30"/>
        <v/>
      </c>
      <c r="Q93" s="153" t="str">
        <f t="shared" si="12"/>
        <v/>
      </c>
      <c r="R93" s="144" t="str">
        <f t="shared" si="31"/>
        <v/>
      </c>
      <c r="S93" s="144" t="str">
        <f t="shared" si="13"/>
        <v/>
      </c>
      <c r="T93" s="154" t="str">
        <f t="shared" si="32"/>
        <v/>
      </c>
      <c r="U93" s="154" t="str">
        <f t="shared" si="14"/>
        <v/>
      </c>
      <c r="V93" s="145" t="str">
        <f t="shared" si="33"/>
        <v/>
      </c>
      <c r="W93" s="145" t="str">
        <f t="shared" si="15"/>
        <v/>
      </c>
      <c r="X93" s="154" t="str">
        <f t="shared" si="34"/>
        <v/>
      </c>
      <c r="Y93" s="154" t="str">
        <f t="shared" si="16"/>
        <v/>
      </c>
      <c r="Z93" s="146" t="str">
        <f t="shared" si="35"/>
        <v/>
      </c>
      <c r="AA93" s="146" t="str">
        <f t="shared" si="36"/>
        <v/>
      </c>
      <c r="AB93" s="146" t="str">
        <f t="shared" si="37"/>
        <v/>
      </c>
      <c r="AC93" s="166" t="str">
        <f t="shared" si="38"/>
        <v/>
      </c>
      <c r="AD93" s="146" t="str">
        <f t="shared" si="39"/>
        <v/>
      </c>
      <c r="AE93" s="146" t="str">
        <f t="shared" si="40"/>
        <v/>
      </c>
      <c r="AF93" s="146" t="str">
        <f t="shared" si="41"/>
        <v/>
      </c>
      <c r="AG93" s="177" t="str">
        <f t="shared" si="19"/>
        <v/>
      </c>
      <c r="AH93" s="177"/>
      <c r="AI93" s="177"/>
      <c r="AJ93" s="177"/>
      <c r="AK93" s="36"/>
    </row>
    <row r="94" spans="1:37" ht="16.8" hidden="1" x14ac:dyDescent="0.25">
      <c r="A94" s="36"/>
      <c r="B94" s="176">
        <v>38</v>
      </c>
      <c r="C94" s="176"/>
      <c r="D94" s="176" t="str">
        <f t="shared" si="20"/>
        <v/>
      </c>
      <c r="E94" s="176" t="str">
        <f t="shared" si="21"/>
        <v/>
      </c>
      <c r="F94" s="176" t="str">
        <f t="shared" si="22"/>
        <v/>
      </c>
      <c r="G94" s="150" t="str">
        <f t="shared" si="42"/>
        <v/>
      </c>
      <c r="H94" s="150" t="str">
        <f t="shared" si="23"/>
        <v/>
      </c>
      <c r="I94" s="150" t="str">
        <f t="shared" si="24"/>
        <v/>
      </c>
      <c r="J94" s="157" t="str">
        <f t="shared" si="25"/>
        <v/>
      </c>
      <c r="K94" s="176" t="str">
        <f t="shared" si="26"/>
        <v/>
      </c>
      <c r="L94" s="176" t="str">
        <f t="shared" si="27"/>
        <v/>
      </c>
      <c r="M94" s="150" t="str">
        <f t="shared" si="28"/>
        <v/>
      </c>
      <c r="N94" s="144" t="str">
        <f t="shared" si="29"/>
        <v/>
      </c>
      <c r="O94" s="144" t="str">
        <f t="shared" si="11"/>
        <v/>
      </c>
      <c r="P94" s="154" t="str">
        <f t="shared" si="30"/>
        <v/>
      </c>
      <c r="Q94" s="153" t="str">
        <f t="shared" si="12"/>
        <v/>
      </c>
      <c r="R94" s="144" t="str">
        <f t="shared" si="31"/>
        <v/>
      </c>
      <c r="S94" s="144" t="str">
        <f t="shared" si="13"/>
        <v/>
      </c>
      <c r="T94" s="154" t="str">
        <f t="shared" si="32"/>
        <v/>
      </c>
      <c r="U94" s="154" t="str">
        <f t="shared" si="14"/>
        <v/>
      </c>
      <c r="V94" s="145" t="str">
        <f t="shared" si="33"/>
        <v/>
      </c>
      <c r="W94" s="145" t="str">
        <f t="shared" si="15"/>
        <v/>
      </c>
      <c r="X94" s="154" t="str">
        <f t="shared" si="34"/>
        <v/>
      </c>
      <c r="Y94" s="154" t="str">
        <f t="shared" si="16"/>
        <v/>
      </c>
      <c r="Z94" s="146" t="str">
        <f t="shared" si="35"/>
        <v/>
      </c>
      <c r="AA94" s="146" t="str">
        <f t="shared" si="36"/>
        <v/>
      </c>
      <c r="AB94" s="146" t="str">
        <f t="shared" si="37"/>
        <v/>
      </c>
      <c r="AC94" s="166" t="str">
        <f t="shared" si="38"/>
        <v/>
      </c>
      <c r="AD94" s="146" t="str">
        <f t="shared" si="39"/>
        <v/>
      </c>
      <c r="AE94" s="146" t="str">
        <f t="shared" si="40"/>
        <v/>
      </c>
      <c r="AF94" s="146" t="str">
        <f t="shared" si="41"/>
        <v/>
      </c>
      <c r="AG94" s="177" t="str">
        <f t="shared" si="19"/>
        <v/>
      </c>
      <c r="AH94" s="177"/>
      <c r="AI94" s="177"/>
      <c r="AJ94" s="177"/>
      <c r="AK94" s="36"/>
    </row>
    <row r="95" spans="1:37" ht="16.8" hidden="1" x14ac:dyDescent="0.25">
      <c r="A95" s="36"/>
      <c r="B95" s="176">
        <v>39</v>
      </c>
      <c r="C95" s="176"/>
      <c r="D95" s="176" t="str">
        <f t="shared" si="20"/>
        <v/>
      </c>
      <c r="E95" s="176" t="str">
        <f t="shared" si="21"/>
        <v/>
      </c>
      <c r="F95" s="176" t="str">
        <f t="shared" si="22"/>
        <v/>
      </c>
      <c r="G95" s="150" t="str">
        <f t="shared" si="42"/>
        <v/>
      </c>
      <c r="H95" s="150" t="str">
        <f t="shared" si="23"/>
        <v/>
      </c>
      <c r="I95" s="150" t="str">
        <f t="shared" si="24"/>
        <v/>
      </c>
      <c r="J95" s="157" t="str">
        <f t="shared" si="25"/>
        <v/>
      </c>
      <c r="K95" s="176" t="str">
        <f t="shared" si="26"/>
        <v/>
      </c>
      <c r="L95" s="176" t="str">
        <f t="shared" si="27"/>
        <v/>
      </c>
      <c r="M95" s="150" t="str">
        <f t="shared" si="28"/>
        <v/>
      </c>
      <c r="N95" s="144" t="str">
        <f t="shared" si="29"/>
        <v/>
      </c>
      <c r="O95" s="144" t="str">
        <f t="shared" si="11"/>
        <v/>
      </c>
      <c r="P95" s="154" t="str">
        <f t="shared" si="30"/>
        <v/>
      </c>
      <c r="Q95" s="153" t="str">
        <f t="shared" si="12"/>
        <v/>
      </c>
      <c r="R95" s="144" t="str">
        <f t="shared" si="31"/>
        <v/>
      </c>
      <c r="S95" s="144" t="str">
        <f t="shared" si="13"/>
        <v/>
      </c>
      <c r="T95" s="154" t="str">
        <f t="shared" si="32"/>
        <v/>
      </c>
      <c r="U95" s="154" t="str">
        <f t="shared" si="14"/>
        <v/>
      </c>
      <c r="V95" s="145" t="str">
        <f t="shared" si="33"/>
        <v/>
      </c>
      <c r="W95" s="145" t="str">
        <f t="shared" si="15"/>
        <v/>
      </c>
      <c r="X95" s="154" t="str">
        <f t="shared" si="34"/>
        <v/>
      </c>
      <c r="Y95" s="154" t="str">
        <f t="shared" si="16"/>
        <v/>
      </c>
      <c r="Z95" s="146" t="str">
        <f t="shared" si="35"/>
        <v/>
      </c>
      <c r="AA95" s="146" t="str">
        <f t="shared" si="36"/>
        <v/>
      </c>
      <c r="AB95" s="146" t="str">
        <f t="shared" si="37"/>
        <v/>
      </c>
      <c r="AC95" s="166" t="str">
        <f t="shared" si="38"/>
        <v/>
      </c>
      <c r="AD95" s="146" t="str">
        <f t="shared" si="39"/>
        <v/>
      </c>
      <c r="AE95" s="146" t="str">
        <f t="shared" si="40"/>
        <v/>
      </c>
      <c r="AF95" s="146" t="str">
        <f t="shared" si="41"/>
        <v/>
      </c>
      <c r="AG95" s="177" t="str">
        <f t="shared" si="19"/>
        <v/>
      </c>
      <c r="AH95" s="177"/>
      <c r="AI95" s="177"/>
      <c r="AJ95" s="177"/>
      <c r="AK95" s="36"/>
    </row>
    <row r="96" spans="1:37" ht="17.399999999999999" hidden="1" thickBot="1" x14ac:dyDescent="0.3">
      <c r="A96" s="36"/>
      <c r="B96" s="200">
        <v>40</v>
      </c>
      <c r="C96" s="200"/>
      <c r="D96" s="200" t="str">
        <f t="shared" si="20"/>
        <v/>
      </c>
      <c r="E96" s="200" t="str">
        <f t="shared" si="21"/>
        <v/>
      </c>
      <c r="F96" s="200" t="str">
        <f t="shared" si="22"/>
        <v/>
      </c>
      <c r="G96" s="198" t="str">
        <f t="shared" si="42"/>
        <v/>
      </c>
      <c r="H96" s="198" t="str">
        <f t="shared" si="23"/>
        <v/>
      </c>
      <c r="I96" s="198" t="str">
        <f t="shared" si="24"/>
        <v/>
      </c>
      <c r="J96" s="199" t="str">
        <f t="shared" si="25"/>
        <v/>
      </c>
      <c r="K96" s="200" t="str">
        <f t="shared" si="26"/>
        <v/>
      </c>
      <c r="L96" s="200" t="str">
        <f t="shared" si="27"/>
        <v/>
      </c>
      <c r="M96" s="198" t="str">
        <f t="shared" si="28"/>
        <v/>
      </c>
      <c r="N96" s="201" t="str">
        <f t="shared" si="29"/>
        <v/>
      </c>
      <c r="O96" s="201" t="str">
        <f t="shared" si="11"/>
        <v/>
      </c>
      <c r="P96" s="202" t="str">
        <f t="shared" si="30"/>
        <v/>
      </c>
      <c r="Q96" s="203" t="str">
        <f t="shared" si="12"/>
        <v/>
      </c>
      <c r="R96" s="201" t="str">
        <f t="shared" si="31"/>
        <v/>
      </c>
      <c r="S96" s="201" t="str">
        <f t="shared" si="13"/>
        <v/>
      </c>
      <c r="T96" s="202" t="str">
        <f t="shared" si="32"/>
        <v/>
      </c>
      <c r="U96" s="202" t="str">
        <f t="shared" si="14"/>
        <v/>
      </c>
      <c r="V96" s="204" t="str">
        <f t="shared" si="33"/>
        <v/>
      </c>
      <c r="W96" s="204" t="str">
        <f t="shared" si="15"/>
        <v/>
      </c>
      <c r="X96" s="202" t="str">
        <f t="shared" si="34"/>
        <v/>
      </c>
      <c r="Y96" s="202" t="str">
        <f t="shared" si="16"/>
        <v/>
      </c>
      <c r="Z96" s="205" t="str">
        <f t="shared" si="35"/>
        <v/>
      </c>
      <c r="AA96" s="205" t="str">
        <f t="shared" si="36"/>
        <v/>
      </c>
      <c r="AB96" s="205" t="str">
        <f t="shared" si="37"/>
        <v/>
      </c>
      <c r="AC96" s="206" t="str">
        <f t="shared" si="38"/>
        <v/>
      </c>
      <c r="AD96" s="205" t="str">
        <f t="shared" si="39"/>
        <v/>
      </c>
      <c r="AE96" s="205" t="str">
        <f t="shared" si="40"/>
        <v/>
      </c>
      <c r="AF96" s="205" t="str">
        <f t="shared" si="41"/>
        <v/>
      </c>
      <c r="AG96" s="177"/>
      <c r="AH96" s="177"/>
      <c r="AI96" s="177"/>
      <c r="AJ96" s="177"/>
      <c r="AK96" s="36"/>
    </row>
    <row r="97" spans="1:37" ht="39.75" hidden="1" customHeight="1" thickBot="1" x14ac:dyDescent="0.3">
      <c r="A97" s="36"/>
      <c r="B97" s="726" t="s">
        <v>201</v>
      </c>
      <c r="C97" s="727"/>
      <c r="D97" s="727"/>
      <c r="E97" s="727"/>
      <c r="F97" s="727"/>
      <c r="G97" s="727"/>
      <c r="H97" s="728"/>
      <c r="I97" s="723" t="str">
        <f>"RANK WISE RESULT  "&amp;DASHBOARD!B4</f>
        <v>RANK WISE RESULT  SESSION   -  2025-26</v>
      </c>
      <c r="J97" s="724"/>
      <c r="K97" s="724"/>
      <c r="L97" s="724"/>
      <c r="M97" s="724"/>
      <c r="N97" s="724"/>
      <c r="O97" s="724"/>
      <c r="P97" s="724"/>
      <c r="Q97" s="724"/>
      <c r="R97" s="724"/>
      <c r="S97" s="724"/>
      <c r="T97" s="724"/>
      <c r="U97" s="724"/>
      <c r="V97" s="724"/>
      <c r="W97" s="724"/>
      <c r="X97" s="724"/>
      <c r="Y97" s="724"/>
      <c r="Z97" s="724"/>
      <c r="AA97" s="724"/>
      <c r="AB97" s="724"/>
      <c r="AC97" s="724"/>
      <c r="AD97" s="724"/>
      <c r="AE97" s="724"/>
      <c r="AF97" s="725"/>
      <c r="AG97" s="197" t="str">
        <f>IF(AE97="","",SMALL($AE$57:$AE$97,B97))</f>
        <v/>
      </c>
      <c r="AH97" s="177"/>
      <c r="AI97" s="177"/>
      <c r="AJ97" s="177"/>
      <c r="AK97" s="36"/>
    </row>
    <row r="98" spans="1:37" ht="73.5" customHeight="1" x14ac:dyDescent="0.25">
      <c r="A98" s="36"/>
      <c r="B98" s="209" t="str">
        <f>B6</f>
        <v>S.NO.</v>
      </c>
      <c r="C98" s="209" t="str">
        <f t="shared" ref="C98:AD98" si="43">C6</f>
        <v>RANK</v>
      </c>
      <c r="D98" s="209" t="str">
        <f t="shared" si="43"/>
        <v>RANK</v>
      </c>
      <c r="E98" s="209" t="str">
        <f t="shared" si="43"/>
        <v>ROLL NO.</v>
      </c>
      <c r="F98" s="209" t="str">
        <f t="shared" si="43"/>
        <v>S.R.NO.</v>
      </c>
      <c r="G98" s="207" t="str">
        <f t="shared" si="43"/>
        <v xml:space="preserve">NAME </v>
      </c>
      <c r="H98" s="207" t="str">
        <f t="shared" si="43"/>
        <v>F'NAME</v>
      </c>
      <c r="I98" s="207" t="str">
        <f t="shared" si="43"/>
        <v>M'NAME</v>
      </c>
      <c r="J98" s="208" t="str">
        <f t="shared" si="43"/>
        <v>DOB</v>
      </c>
      <c r="K98" s="209" t="str">
        <f t="shared" si="43"/>
        <v>BOY/GIRL</v>
      </c>
      <c r="L98" s="209" t="str">
        <f t="shared" si="43"/>
        <v>CATEGORY</v>
      </c>
      <c r="M98" s="207" t="str">
        <f t="shared" si="43"/>
        <v>ADDRESS</v>
      </c>
      <c r="N98" s="191">
        <f t="shared" si="43"/>
        <v>200</v>
      </c>
      <c r="O98" s="191" t="str">
        <f t="shared" si="43"/>
        <v>A1</v>
      </c>
      <c r="P98" s="192">
        <f t="shared" si="43"/>
        <v>200</v>
      </c>
      <c r="Q98" s="193" t="str">
        <f t="shared" si="43"/>
        <v>A1</v>
      </c>
      <c r="R98" s="191" t="e">
        <f t="shared" si="43"/>
        <v>#REF!</v>
      </c>
      <c r="S98" s="191" t="e">
        <f t="shared" si="43"/>
        <v>#REF!</v>
      </c>
      <c r="T98" s="192">
        <f t="shared" si="43"/>
        <v>200</v>
      </c>
      <c r="U98" s="192" t="str">
        <f t="shared" si="43"/>
        <v>A1</v>
      </c>
      <c r="V98" s="194" t="e">
        <f t="shared" si="43"/>
        <v>#REF!</v>
      </c>
      <c r="W98" s="194" t="e">
        <f t="shared" si="43"/>
        <v>#REF!</v>
      </c>
      <c r="X98" s="192" t="e">
        <f t="shared" si="43"/>
        <v>#REF!</v>
      </c>
      <c r="Y98" s="192" t="e">
        <f t="shared" si="43"/>
        <v>#REF!</v>
      </c>
      <c r="Z98" s="195">
        <f t="shared" si="43"/>
        <v>300</v>
      </c>
      <c r="AA98" s="195">
        <f t="shared" si="43"/>
        <v>300</v>
      </c>
      <c r="AB98" s="195">
        <f t="shared" si="43"/>
        <v>600</v>
      </c>
      <c r="AC98" s="210">
        <f t="shared" si="43"/>
        <v>100</v>
      </c>
      <c r="AD98" s="195" t="str">
        <f t="shared" si="43"/>
        <v>A1</v>
      </c>
      <c r="AE98" s="213" t="str">
        <f>AE4</f>
        <v xml:space="preserve">POSITION IN CLASS </v>
      </c>
      <c r="AF98" s="196" t="str">
        <f>AF4</f>
        <v>PROMOTED TO NEXT CLASS</v>
      </c>
      <c r="AG98" s="173" t="s">
        <v>194</v>
      </c>
      <c r="AH98" s="173"/>
      <c r="AI98" s="173"/>
      <c r="AJ98" s="173"/>
      <c r="AK98" s="36"/>
    </row>
    <row r="99" spans="1:37" ht="16.8" x14ac:dyDescent="0.25">
      <c r="A99" s="36"/>
      <c r="B99" s="209">
        <v>1</v>
      </c>
      <c r="C99" s="209">
        <f>IF(AG57="","",ROUND(AG57,0))</f>
        <v>1</v>
      </c>
      <c r="D99" s="209">
        <f>IF(C99="","",VLOOKUP(C99,$D$57:$AF$97,1,FALSE))</f>
        <v>1</v>
      </c>
      <c r="E99" s="209">
        <f>IF(C99="","",VLOOKUP(C99,$D$57:$AF$97,2,FALSE))</f>
        <v>101</v>
      </c>
      <c r="F99" s="209">
        <f>IF(C99="","",VLOOKUP(C99,$D$57:$AF$97,3,FALSE))</f>
        <v>1279</v>
      </c>
      <c r="G99" s="207" t="str">
        <f>IF(C99="","",VLOOKUP(C99,$D$57:$AF$97,4,FALSE))</f>
        <v>ANANT KUMAR REGAR</v>
      </c>
      <c r="H99" s="207" t="str">
        <f>IF(C99="","",VLOOKUP(C99,$D$57:$AF$97,5,FALSE))</f>
        <v>DALU LAL REGAR</v>
      </c>
      <c r="I99" s="207" t="str">
        <f>IF(C99="","",VLOOKUP(C99,$D$57:$AF$97,6,FALSE))</f>
        <v>MUNA BAI</v>
      </c>
      <c r="J99" s="208">
        <f>IF(C99="","",VLOOKUP(C99,$D$57:$AF$97,7,FALSE))</f>
        <v>40720</v>
      </c>
      <c r="K99" s="209" t="str">
        <f>IF(C99="","",VLOOKUP(C99,$D$57:$AF$97,8,FALSE))</f>
        <v>BOY</v>
      </c>
      <c r="L99" s="209" t="str">
        <f>IF(C99="","",VLOOKUP(C99,$D$57:$AF$97,9,FALSE))</f>
        <v>SC</v>
      </c>
      <c r="M99" s="207" t="str">
        <f>IF(C99="","",VLOOKUP(C99,$D$57:$AF$97,10,FALSE))</f>
        <v/>
      </c>
      <c r="N99" s="191">
        <f>IF(C99="","",VLOOKUP(C99,$D$57:$AF$97,11,FALSE))</f>
        <v>123</v>
      </c>
      <c r="O99" s="191" t="str">
        <f t="shared" si="11"/>
        <v>B2</v>
      </c>
      <c r="P99" s="192">
        <f>IF(C99="","",VLOOKUP(C99,$D$57:$AF$97,13,FALSE))</f>
        <v>164</v>
      </c>
      <c r="Q99" s="193" t="str">
        <f t="shared" si="12"/>
        <v>A2</v>
      </c>
      <c r="R99" s="191" t="e">
        <f>IF(C99="","",VLOOKUP(C99,$D$57:$AF$97,15,FALSE))</f>
        <v>#REF!</v>
      </c>
      <c r="S99" s="191" t="e">
        <f t="shared" si="13"/>
        <v>#REF!</v>
      </c>
      <c r="T99" s="192">
        <f>IF(C99="","",VLOOKUP(C99,$D$57:$AF$97,17,FALSE))</f>
        <v>131</v>
      </c>
      <c r="U99" s="192" t="str">
        <f t="shared" si="14"/>
        <v>B2</v>
      </c>
      <c r="V99" s="194" t="e">
        <f>IF(C99="","",VLOOKUP(C99,$D$57:$AF$97,19,FALSE))</f>
        <v>#REF!</v>
      </c>
      <c r="W99" s="194" t="e">
        <f t="shared" si="15"/>
        <v>#REF!</v>
      </c>
      <c r="X99" s="192" t="e">
        <f>IF(C99="","",VLOOKUP(C99,$D$57:$AF$97,21,FALSE))</f>
        <v>#REF!</v>
      </c>
      <c r="Y99" s="192" t="e">
        <f t="shared" si="16"/>
        <v>#REF!</v>
      </c>
      <c r="Z99" s="195">
        <f>IF(C99="","",VLOOKUP(C99,$D$57:$AF$97,23,FALSE))</f>
        <v>223</v>
      </c>
      <c r="AA99" s="195">
        <f>IF(C99="","",VLOOKUP(C99,$D$57:$AF$97,24,FALSE))</f>
        <v>195</v>
      </c>
      <c r="AB99" s="195">
        <f>IF(C99="","",VLOOKUP(C99,$D$57:$AF$97,25,FALSE))</f>
        <v>418</v>
      </c>
      <c r="AC99" s="210">
        <f>IF(C99="","",VLOOKUP(C99,$D$57:$AF$97,26,FALSE))</f>
        <v>69.67</v>
      </c>
      <c r="AD99" s="195" t="str">
        <f>IF(C99="","",VLOOKUP(C99,$D$57:$AF$97,27,FALSE))</f>
        <v>B2</v>
      </c>
      <c r="AE99" s="195">
        <f>IF(C99="","",VLOOKUP(C99,$D$57:$AF$97,28,FALSE))</f>
        <v>1.0000000000000007</v>
      </c>
      <c r="AF99" s="195" t="str">
        <f>IF(C99="","",VLOOKUP(C99,$D$57:$AF$97,29,FALSE))</f>
        <v>II</v>
      </c>
      <c r="AG99" s="177"/>
      <c r="AH99" s="177"/>
      <c r="AI99" s="177"/>
      <c r="AJ99" s="177"/>
      <c r="AK99" s="36"/>
    </row>
    <row r="100" spans="1:37" ht="16.8" x14ac:dyDescent="0.25">
      <c r="A100" s="36"/>
      <c r="B100" s="176">
        <v>2</v>
      </c>
      <c r="C100" s="176">
        <f t="shared" ref="C100:C112" si="44">IF(AG58="","",ROUND(AG58,0))</f>
        <v>2</v>
      </c>
      <c r="D100" s="176">
        <f t="shared" ref="D100:D128" si="45">IF(C100="","",VLOOKUP(C100,$D$57:$AF$97,1,FALSE))</f>
        <v>2</v>
      </c>
      <c r="E100" s="176">
        <f t="shared" ref="E100:E112" si="46">IF(C100="","",VLOOKUP(C100,$D$57:$AF$97,2,FALSE))</f>
        <v>103</v>
      </c>
      <c r="F100" s="176">
        <f t="shared" ref="F100:F112" si="47">IF(C100="","",VLOOKUP(C100,$D$57:$AF$97,3,FALSE))</f>
        <v>1251</v>
      </c>
      <c r="G100" s="150" t="str">
        <f t="shared" ref="G100:G112" si="48">IF(C100="","",VLOOKUP(C100,$D$57:$AF$97,4,FALSE))</f>
        <v>ASHISH BALAI</v>
      </c>
      <c r="H100" s="150" t="str">
        <f t="shared" ref="H100:H112" si="49">IF(C100="","",VLOOKUP(C100,$D$57:$AF$97,5,FALSE))</f>
        <v>DHARMI LAL BUNKAR</v>
      </c>
      <c r="I100" s="150" t="str">
        <f t="shared" ref="I100:I112" si="50">IF(C100="","",VLOOKUP(C100,$D$57:$AF$97,6,FALSE))</f>
        <v>NIRMLA BUNKAR</v>
      </c>
      <c r="J100" s="157">
        <f t="shared" ref="J100:J112" si="51">IF(C100="","",VLOOKUP(C100,$D$57:$AF$97,7,FALSE))</f>
        <v>41000</v>
      </c>
      <c r="K100" s="176" t="str">
        <f t="shared" ref="K100:K112" si="52">IF(C100="","",VLOOKUP(C100,$D$57:$AF$97,8,FALSE))</f>
        <v>BOY</v>
      </c>
      <c r="L100" s="176" t="str">
        <f t="shared" ref="L100:L112" si="53">IF(C100="","",VLOOKUP(C100,$D$57:$AF$97,9,FALSE))</f>
        <v>SC</v>
      </c>
      <c r="M100" s="150" t="str">
        <f t="shared" ref="M100:M112" si="54">IF(C100="","",VLOOKUP(C100,$D$57:$AF$97,10,FALSE))</f>
        <v/>
      </c>
      <c r="N100" s="144">
        <f t="shared" ref="N100:N112" si="55">IF(C100="","",VLOOKUP(C100,$D$57:$AF$97,11,FALSE))</f>
        <v>153</v>
      </c>
      <c r="O100" s="144" t="str">
        <f t="shared" si="11"/>
        <v>B1</v>
      </c>
      <c r="P100" s="154">
        <f t="shared" ref="P100:P112" si="56">IF(C100="","",VLOOKUP(C100,$D$57:$AF$97,13,FALSE))</f>
        <v>121</v>
      </c>
      <c r="Q100" s="153" t="str">
        <f t="shared" si="12"/>
        <v>C1</v>
      </c>
      <c r="R100" s="144" t="e">
        <f t="shared" ref="R100:R112" si="57">IF(C100="","",VLOOKUP(C100,$D$57:$AF$97,15,FALSE))</f>
        <v>#REF!</v>
      </c>
      <c r="S100" s="144" t="e">
        <f t="shared" si="13"/>
        <v>#REF!</v>
      </c>
      <c r="T100" s="154">
        <f t="shared" ref="T100:T112" si="58">IF(C100="","",VLOOKUP(C100,$D$57:$AF$97,17,FALSE))</f>
        <v>111</v>
      </c>
      <c r="U100" s="154" t="str">
        <f t="shared" si="14"/>
        <v>C1</v>
      </c>
      <c r="V100" s="145" t="e">
        <f t="shared" ref="V100:V112" si="59">IF(C100="","",VLOOKUP(C100,$D$57:$AF$97,19,FALSE))</f>
        <v>#REF!</v>
      </c>
      <c r="W100" s="145" t="e">
        <f t="shared" si="15"/>
        <v>#REF!</v>
      </c>
      <c r="X100" s="154" t="e">
        <f t="shared" ref="X100:X112" si="60">IF(C100="","",VLOOKUP(C100,$D$57:$AF$97,21,FALSE))</f>
        <v>#REF!</v>
      </c>
      <c r="Y100" s="154" t="e">
        <f t="shared" si="16"/>
        <v>#REF!</v>
      </c>
      <c r="Z100" s="146">
        <f t="shared" ref="Z100:Z112" si="61">IF(C100="","",VLOOKUP(C100,$D$57:$AF$97,23,FALSE))</f>
        <v>227</v>
      </c>
      <c r="AA100" s="146">
        <f t="shared" ref="AA100:AA112" si="62">IF(C100="","",VLOOKUP(C100,$D$57:$AF$97,24,FALSE))</f>
        <v>158</v>
      </c>
      <c r="AB100" s="146">
        <f t="shared" ref="AB100:AB112" si="63">IF(C100="","",VLOOKUP(C100,$D$57:$AF$97,25,FALSE))</f>
        <v>385</v>
      </c>
      <c r="AC100" s="166">
        <f t="shared" ref="AC100:AC112" si="64">IF(C100="","",VLOOKUP(C100,$D$57:$AF$97,26,FALSE))</f>
        <v>64.17</v>
      </c>
      <c r="AD100" s="146" t="str">
        <f t="shared" ref="AD100:AD112" si="65">IF(C100="","",VLOOKUP(C100,$D$57:$AF$97,27,FALSE))</f>
        <v>B2</v>
      </c>
      <c r="AE100" s="146">
        <f t="shared" ref="AE100:AE112" si="66">IF(C100="","",VLOOKUP(C100,$D$57:$AF$97,28,FALSE))</f>
        <v>1.9999999999999964</v>
      </c>
      <c r="AF100" s="146" t="str">
        <f t="shared" ref="AF100:AF112" si="67">IF(C100="","",VLOOKUP(C100,$D$57:$AF$97,29,FALSE))</f>
        <v>II</v>
      </c>
      <c r="AG100" s="177"/>
      <c r="AH100" s="177"/>
      <c r="AI100" s="177"/>
      <c r="AJ100" s="177"/>
      <c r="AK100" s="36"/>
    </row>
    <row r="101" spans="1:37" ht="16.8" x14ac:dyDescent="0.25">
      <c r="A101" s="36"/>
      <c r="B101" s="176">
        <v>3</v>
      </c>
      <c r="C101" s="176">
        <f t="shared" si="44"/>
        <v>3</v>
      </c>
      <c r="D101" s="176">
        <f t="shared" si="45"/>
        <v>3</v>
      </c>
      <c r="E101" s="176">
        <f t="shared" si="46"/>
        <v>104</v>
      </c>
      <c r="F101" s="176">
        <f t="shared" si="47"/>
        <v>1212</v>
      </c>
      <c r="G101" s="150" t="str">
        <f t="shared" si="48"/>
        <v>ASHISH BALAI</v>
      </c>
      <c r="H101" s="150" t="str">
        <f t="shared" si="49"/>
        <v>DHARMI LAL BUNKAR</v>
      </c>
      <c r="I101" s="150" t="str">
        <f t="shared" si="50"/>
        <v>NIRMLA BUNKAR</v>
      </c>
      <c r="J101" s="157">
        <f t="shared" si="51"/>
        <v>41000</v>
      </c>
      <c r="K101" s="176" t="str">
        <f t="shared" si="52"/>
        <v>BOY</v>
      </c>
      <c r="L101" s="176" t="str">
        <f t="shared" si="53"/>
        <v>SC</v>
      </c>
      <c r="M101" s="150" t="str">
        <f t="shared" si="54"/>
        <v/>
      </c>
      <c r="N101" s="144">
        <f t="shared" si="55"/>
        <v>126</v>
      </c>
      <c r="O101" s="144" t="str">
        <f t="shared" si="11"/>
        <v>B2</v>
      </c>
      <c r="P101" s="154">
        <f t="shared" si="56"/>
        <v>127</v>
      </c>
      <c r="Q101" s="153" t="str">
        <f t="shared" si="12"/>
        <v>B2</v>
      </c>
      <c r="R101" s="144" t="e">
        <f t="shared" si="57"/>
        <v>#REF!</v>
      </c>
      <c r="S101" s="144" t="e">
        <f t="shared" si="13"/>
        <v>#REF!</v>
      </c>
      <c r="T101" s="154">
        <f t="shared" si="58"/>
        <v>128</v>
      </c>
      <c r="U101" s="154" t="str">
        <f t="shared" si="14"/>
        <v>B2</v>
      </c>
      <c r="V101" s="145" t="e">
        <f t="shared" si="59"/>
        <v>#REF!</v>
      </c>
      <c r="W101" s="145" t="e">
        <f t="shared" si="15"/>
        <v>#REF!</v>
      </c>
      <c r="X101" s="154" t="e">
        <f t="shared" si="60"/>
        <v>#REF!</v>
      </c>
      <c r="Y101" s="154" t="e">
        <f t="shared" si="16"/>
        <v>#REF!</v>
      </c>
      <c r="Z101" s="146">
        <f t="shared" si="61"/>
        <v>144</v>
      </c>
      <c r="AA101" s="146">
        <f t="shared" si="62"/>
        <v>237</v>
      </c>
      <c r="AB101" s="146">
        <f t="shared" si="63"/>
        <v>381</v>
      </c>
      <c r="AC101" s="166">
        <f t="shared" si="64"/>
        <v>63.5</v>
      </c>
      <c r="AD101" s="146" t="str">
        <f t="shared" si="65"/>
        <v>B2</v>
      </c>
      <c r="AE101" s="146">
        <f t="shared" si="66"/>
        <v>2.9999999999999964</v>
      </c>
      <c r="AF101" s="146" t="str">
        <f t="shared" si="67"/>
        <v>II</v>
      </c>
      <c r="AG101" s="177"/>
      <c r="AH101" s="177"/>
      <c r="AI101" s="177"/>
      <c r="AJ101" s="177"/>
      <c r="AK101" s="36"/>
    </row>
    <row r="102" spans="1:37" ht="16.8" x14ac:dyDescent="0.25">
      <c r="A102" s="36"/>
      <c r="B102" s="176">
        <v>4</v>
      </c>
      <c r="C102" s="176" t="str">
        <f t="shared" si="44"/>
        <v/>
      </c>
      <c r="D102" s="176" t="str">
        <f t="shared" si="45"/>
        <v/>
      </c>
      <c r="E102" s="176" t="str">
        <f t="shared" si="46"/>
        <v/>
      </c>
      <c r="F102" s="176" t="str">
        <f t="shared" si="47"/>
        <v/>
      </c>
      <c r="G102" s="150" t="str">
        <f t="shared" si="48"/>
        <v/>
      </c>
      <c r="H102" s="150" t="str">
        <f t="shared" si="49"/>
        <v/>
      </c>
      <c r="I102" s="150" t="str">
        <f t="shared" si="50"/>
        <v/>
      </c>
      <c r="J102" s="157" t="str">
        <f t="shared" si="51"/>
        <v/>
      </c>
      <c r="K102" s="176" t="str">
        <f t="shared" si="52"/>
        <v/>
      </c>
      <c r="L102" s="176" t="str">
        <f t="shared" si="53"/>
        <v/>
      </c>
      <c r="M102" s="150" t="str">
        <f t="shared" si="54"/>
        <v/>
      </c>
      <c r="N102" s="144" t="str">
        <f t="shared" si="55"/>
        <v/>
      </c>
      <c r="O102" s="144" t="str">
        <f t="shared" si="11"/>
        <v/>
      </c>
      <c r="P102" s="154" t="str">
        <f t="shared" si="56"/>
        <v/>
      </c>
      <c r="Q102" s="153" t="str">
        <f t="shared" si="12"/>
        <v/>
      </c>
      <c r="R102" s="144" t="str">
        <f t="shared" si="57"/>
        <v/>
      </c>
      <c r="S102" s="144" t="str">
        <f t="shared" si="13"/>
        <v/>
      </c>
      <c r="T102" s="154" t="str">
        <f t="shared" si="58"/>
        <v/>
      </c>
      <c r="U102" s="154" t="str">
        <f t="shared" si="14"/>
        <v/>
      </c>
      <c r="V102" s="145" t="str">
        <f t="shared" si="59"/>
        <v/>
      </c>
      <c r="W102" s="145" t="str">
        <f t="shared" si="15"/>
        <v/>
      </c>
      <c r="X102" s="154" t="str">
        <f t="shared" si="60"/>
        <v/>
      </c>
      <c r="Y102" s="154" t="str">
        <f t="shared" si="16"/>
        <v/>
      </c>
      <c r="Z102" s="146" t="str">
        <f t="shared" si="61"/>
        <v/>
      </c>
      <c r="AA102" s="146" t="str">
        <f t="shared" si="62"/>
        <v/>
      </c>
      <c r="AB102" s="146" t="str">
        <f t="shared" si="63"/>
        <v/>
      </c>
      <c r="AC102" s="166" t="str">
        <f t="shared" si="64"/>
        <v/>
      </c>
      <c r="AD102" s="146" t="str">
        <f t="shared" si="65"/>
        <v/>
      </c>
      <c r="AE102" s="146" t="str">
        <f t="shared" si="66"/>
        <v/>
      </c>
      <c r="AF102" s="146" t="str">
        <f t="shared" si="67"/>
        <v/>
      </c>
      <c r="AG102" s="177"/>
      <c r="AH102" s="177"/>
      <c r="AI102" s="177"/>
      <c r="AJ102" s="177"/>
      <c r="AK102" s="36"/>
    </row>
    <row r="103" spans="1:37" ht="16.8" x14ac:dyDescent="0.25">
      <c r="A103" s="36"/>
      <c r="B103" s="176">
        <v>5</v>
      </c>
      <c r="C103" s="176" t="str">
        <f t="shared" si="44"/>
        <v/>
      </c>
      <c r="D103" s="176" t="str">
        <f t="shared" si="45"/>
        <v/>
      </c>
      <c r="E103" s="176" t="str">
        <f t="shared" si="46"/>
        <v/>
      </c>
      <c r="F103" s="176" t="str">
        <f t="shared" si="47"/>
        <v/>
      </c>
      <c r="G103" s="150" t="str">
        <f t="shared" si="48"/>
        <v/>
      </c>
      <c r="H103" s="150" t="str">
        <f t="shared" si="49"/>
        <v/>
      </c>
      <c r="I103" s="150" t="str">
        <f t="shared" si="50"/>
        <v/>
      </c>
      <c r="J103" s="157" t="str">
        <f t="shared" si="51"/>
        <v/>
      </c>
      <c r="K103" s="176" t="str">
        <f t="shared" si="52"/>
        <v/>
      </c>
      <c r="L103" s="176" t="str">
        <f t="shared" si="53"/>
        <v/>
      </c>
      <c r="M103" s="150" t="str">
        <f t="shared" si="54"/>
        <v/>
      </c>
      <c r="N103" s="144" t="str">
        <f t="shared" si="55"/>
        <v/>
      </c>
      <c r="O103" s="144" t="str">
        <f t="shared" si="11"/>
        <v/>
      </c>
      <c r="P103" s="154" t="str">
        <f t="shared" si="56"/>
        <v/>
      </c>
      <c r="Q103" s="153" t="str">
        <f t="shared" si="12"/>
        <v/>
      </c>
      <c r="R103" s="144" t="str">
        <f t="shared" si="57"/>
        <v/>
      </c>
      <c r="S103" s="144" t="str">
        <f t="shared" si="13"/>
        <v/>
      </c>
      <c r="T103" s="154" t="str">
        <f t="shared" si="58"/>
        <v/>
      </c>
      <c r="U103" s="154" t="str">
        <f t="shared" si="14"/>
        <v/>
      </c>
      <c r="V103" s="145" t="str">
        <f t="shared" si="59"/>
        <v/>
      </c>
      <c r="W103" s="145" t="str">
        <f t="shared" si="15"/>
        <v/>
      </c>
      <c r="X103" s="154" t="str">
        <f t="shared" si="60"/>
        <v/>
      </c>
      <c r="Y103" s="154" t="str">
        <f t="shared" si="16"/>
        <v/>
      </c>
      <c r="Z103" s="146" t="str">
        <f t="shared" si="61"/>
        <v/>
      </c>
      <c r="AA103" s="146" t="str">
        <f t="shared" si="62"/>
        <v/>
      </c>
      <c r="AB103" s="146" t="str">
        <f t="shared" si="63"/>
        <v/>
      </c>
      <c r="AC103" s="166" t="str">
        <f t="shared" si="64"/>
        <v/>
      </c>
      <c r="AD103" s="146" t="str">
        <f t="shared" si="65"/>
        <v/>
      </c>
      <c r="AE103" s="146" t="str">
        <f t="shared" si="66"/>
        <v/>
      </c>
      <c r="AF103" s="146" t="str">
        <f t="shared" si="67"/>
        <v/>
      </c>
      <c r="AG103" s="177"/>
      <c r="AH103" s="177"/>
      <c r="AI103" s="177"/>
      <c r="AJ103" s="177"/>
      <c r="AK103" s="36"/>
    </row>
    <row r="104" spans="1:37" ht="16.8" x14ac:dyDescent="0.25">
      <c r="A104" s="36"/>
      <c r="B104" s="176">
        <v>6</v>
      </c>
      <c r="C104" s="176" t="str">
        <f t="shared" si="44"/>
        <v/>
      </c>
      <c r="D104" s="176" t="str">
        <f t="shared" si="45"/>
        <v/>
      </c>
      <c r="E104" s="176" t="str">
        <f t="shared" si="46"/>
        <v/>
      </c>
      <c r="F104" s="176" t="str">
        <f t="shared" si="47"/>
        <v/>
      </c>
      <c r="G104" s="150" t="str">
        <f t="shared" si="48"/>
        <v/>
      </c>
      <c r="H104" s="150" t="str">
        <f t="shared" si="49"/>
        <v/>
      </c>
      <c r="I104" s="150" t="str">
        <f t="shared" si="50"/>
        <v/>
      </c>
      <c r="J104" s="157" t="str">
        <f t="shared" si="51"/>
        <v/>
      </c>
      <c r="K104" s="176" t="str">
        <f t="shared" si="52"/>
        <v/>
      </c>
      <c r="L104" s="176" t="str">
        <f t="shared" si="53"/>
        <v/>
      </c>
      <c r="M104" s="150" t="str">
        <f t="shared" si="54"/>
        <v/>
      </c>
      <c r="N104" s="144" t="str">
        <f t="shared" si="55"/>
        <v/>
      </c>
      <c r="O104" s="144" t="str">
        <f t="shared" si="11"/>
        <v/>
      </c>
      <c r="P104" s="154" t="str">
        <f t="shared" si="56"/>
        <v/>
      </c>
      <c r="Q104" s="153" t="str">
        <f t="shared" si="12"/>
        <v/>
      </c>
      <c r="R104" s="144" t="str">
        <f t="shared" si="57"/>
        <v/>
      </c>
      <c r="S104" s="144" t="str">
        <f t="shared" si="13"/>
        <v/>
      </c>
      <c r="T104" s="154" t="str">
        <f t="shared" si="58"/>
        <v/>
      </c>
      <c r="U104" s="154" t="str">
        <f t="shared" si="14"/>
        <v/>
      </c>
      <c r="V104" s="145" t="str">
        <f t="shared" si="59"/>
        <v/>
      </c>
      <c r="W104" s="145" t="str">
        <f t="shared" si="15"/>
        <v/>
      </c>
      <c r="X104" s="154" t="str">
        <f t="shared" si="60"/>
        <v/>
      </c>
      <c r="Y104" s="154" t="str">
        <f t="shared" si="16"/>
        <v/>
      </c>
      <c r="Z104" s="146" t="str">
        <f t="shared" si="61"/>
        <v/>
      </c>
      <c r="AA104" s="146" t="str">
        <f t="shared" si="62"/>
        <v/>
      </c>
      <c r="AB104" s="146" t="str">
        <f t="shared" si="63"/>
        <v/>
      </c>
      <c r="AC104" s="166" t="str">
        <f t="shared" si="64"/>
        <v/>
      </c>
      <c r="AD104" s="146" t="str">
        <f t="shared" si="65"/>
        <v/>
      </c>
      <c r="AE104" s="146" t="str">
        <f t="shared" si="66"/>
        <v/>
      </c>
      <c r="AF104" s="146" t="str">
        <f t="shared" si="67"/>
        <v/>
      </c>
      <c r="AG104" s="177"/>
      <c r="AH104" s="177"/>
      <c r="AI104" s="177"/>
      <c r="AJ104" s="177"/>
      <c r="AK104" s="36"/>
    </row>
    <row r="105" spans="1:37" ht="16.8" x14ac:dyDescent="0.25">
      <c r="A105" s="36"/>
      <c r="B105" s="176">
        <v>7</v>
      </c>
      <c r="C105" s="176" t="str">
        <f t="shared" si="44"/>
        <v/>
      </c>
      <c r="D105" s="176" t="str">
        <f t="shared" si="45"/>
        <v/>
      </c>
      <c r="E105" s="176" t="str">
        <f t="shared" si="46"/>
        <v/>
      </c>
      <c r="F105" s="176" t="str">
        <f t="shared" si="47"/>
        <v/>
      </c>
      <c r="G105" s="150" t="str">
        <f t="shared" si="48"/>
        <v/>
      </c>
      <c r="H105" s="150" t="str">
        <f t="shared" si="49"/>
        <v/>
      </c>
      <c r="I105" s="150" t="str">
        <f t="shared" si="50"/>
        <v/>
      </c>
      <c r="J105" s="157" t="str">
        <f t="shared" si="51"/>
        <v/>
      </c>
      <c r="K105" s="176" t="str">
        <f t="shared" si="52"/>
        <v/>
      </c>
      <c r="L105" s="176" t="str">
        <f t="shared" si="53"/>
        <v/>
      </c>
      <c r="M105" s="150" t="str">
        <f t="shared" si="54"/>
        <v/>
      </c>
      <c r="N105" s="144" t="str">
        <f t="shared" si="55"/>
        <v/>
      </c>
      <c r="O105" s="144" t="str">
        <f t="shared" si="11"/>
        <v/>
      </c>
      <c r="P105" s="154" t="str">
        <f t="shared" si="56"/>
        <v/>
      </c>
      <c r="Q105" s="153" t="str">
        <f t="shared" si="12"/>
        <v/>
      </c>
      <c r="R105" s="144" t="str">
        <f t="shared" si="57"/>
        <v/>
      </c>
      <c r="S105" s="144" t="str">
        <f t="shared" si="13"/>
        <v/>
      </c>
      <c r="T105" s="154" t="str">
        <f t="shared" si="58"/>
        <v/>
      </c>
      <c r="U105" s="154" t="str">
        <f t="shared" si="14"/>
        <v/>
      </c>
      <c r="V105" s="145" t="str">
        <f t="shared" si="59"/>
        <v/>
      </c>
      <c r="W105" s="145" t="str">
        <f t="shared" si="15"/>
        <v/>
      </c>
      <c r="X105" s="154" t="str">
        <f t="shared" si="60"/>
        <v/>
      </c>
      <c r="Y105" s="154" t="str">
        <f t="shared" si="16"/>
        <v/>
      </c>
      <c r="Z105" s="146" t="str">
        <f t="shared" si="61"/>
        <v/>
      </c>
      <c r="AA105" s="146" t="str">
        <f t="shared" si="62"/>
        <v/>
      </c>
      <c r="AB105" s="146" t="str">
        <f t="shared" si="63"/>
        <v/>
      </c>
      <c r="AC105" s="166" t="str">
        <f t="shared" si="64"/>
        <v/>
      </c>
      <c r="AD105" s="146" t="str">
        <f t="shared" si="65"/>
        <v/>
      </c>
      <c r="AE105" s="146" t="str">
        <f t="shared" si="66"/>
        <v/>
      </c>
      <c r="AF105" s="146" t="str">
        <f t="shared" si="67"/>
        <v/>
      </c>
      <c r="AG105" s="177"/>
      <c r="AH105" s="177"/>
      <c r="AI105" s="177"/>
      <c r="AJ105" s="177"/>
      <c r="AK105" s="36"/>
    </row>
    <row r="106" spans="1:37" ht="16.8" x14ac:dyDescent="0.25">
      <c r="A106" s="36"/>
      <c r="B106" s="176">
        <v>8</v>
      </c>
      <c r="C106" s="176" t="str">
        <f t="shared" si="44"/>
        <v/>
      </c>
      <c r="D106" s="176" t="str">
        <f t="shared" si="45"/>
        <v/>
      </c>
      <c r="E106" s="176" t="str">
        <f t="shared" si="46"/>
        <v/>
      </c>
      <c r="F106" s="176" t="str">
        <f t="shared" si="47"/>
        <v/>
      </c>
      <c r="G106" s="150" t="str">
        <f t="shared" si="48"/>
        <v/>
      </c>
      <c r="H106" s="150" t="str">
        <f t="shared" si="49"/>
        <v/>
      </c>
      <c r="I106" s="150" t="str">
        <f t="shared" si="50"/>
        <v/>
      </c>
      <c r="J106" s="157" t="str">
        <f t="shared" si="51"/>
        <v/>
      </c>
      <c r="K106" s="176" t="str">
        <f t="shared" si="52"/>
        <v/>
      </c>
      <c r="L106" s="176" t="str">
        <f t="shared" si="53"/>
        <v/>
      </c>
      <c r="M106" s="150" t="str">
        <f t="shared" si="54"/>
        <v/>
      </c>
      <c r="N106" s="144" t="str">
        <f t="shared" si="55"/>
        <v/>
      </c>
      <c r="O106" s="144" t="str">
        <f t="shared" si="11"/>
        <v/>
      </c>
      <c r="P106" s="154" t="str">
        <f t="shared" si="56"/>
        <v/>
      </c>
      <c r="Q106" s="153" t="str">
        <f t="shared" si="12"/>
        <v/>
      </c>
      <c r="R106" s="144" t="str">
        <f t="shared" si="57"/>
        <v/>
      </c>
      <c r="S106" s="144" t="str">
        <f t="shared" si="13"/>
        <v/>
      </c>
      <c r="T106" s="154" t="str">
        <f t="shared" si="58"/>
        <v/>
      </c>
      <c r="U106" s="154" t="str">
        <f t="shared" si="14"/>
        <v/>
      </c>
      <c r="V106" s="145" t="str">
        <f t="shared" si="59"/>
        <v/>
      </c>
      <c r="W106" s="145" t="str">
        <f t="shared" si="15"/>
        <v/>
      </c>
      <c r="X106" s="154" t="str">
        <f t="shared" si="60"/>
        <v/>
      </c>
      <c r="Y106" s="154" t="str">
        <f t="shared" si="16"/>
        <v/>
      </c>
      <c r="Z106" s="146" t="str">
        <f t="shared" si="61"/>
        <v/>
      </c>
      <c r="AA106" s="146" t="str">
        <f t="shared" si="62"/>
        <v/>
      </c>
      <c r="AB106" s="146" t="str">
        <f t="shared" si="63"/>
        <v/>
      </c>
      <c r="AC106" s="166" t="str">
        <f t="shared" si="64"/>
        <v/>
      </c>
      <c r="AD106" s="146" t="str">
        <f t="shared" si="65"/>
        <v/>
      </c>
      <c r="AE106" s="146" t="str">
        <f t="shared" si="66"/>
        <v/>
      </c>
      <c r="AF106" s="146" t="str">
        <f t="shared" si="67"/>
        <v/>
      </c>
      <c r="AG106" s="177"/>
      <c r="AH106" s="177"/>
      <c r="AI106" s="177"/>
      <c r="AJ106" s="177"/>
      <c r="AK106" s="36"/>
    </row>
    <row r="107" spans="1:37" ht="16.8" x14ac:dyDescent="0.25">
      <c r="A107" s="36"/>
      <c r="B107" s="176">
        <v>9</v>
      </c>
      <c r="C107" s="176" t="str">
        <f t="shared" si="44"/>
        <v/>
      </c>
      <c r="D107" s="176" t="str">
        <f t="shared" si="45"/>
        <v/>
      </c>
      <c r="E107" s="176" t="str">
        <f t="shared" si="46"/>
        <v/>
      </c>
      <c r="F107" s="176" t="str">
        <f t="shared" si="47"/>
        <v/>
      </c>
      <c r="G107" s="150" t="str">
        <f t="shared" si="48"/>
        <v/>
      </c>
      <c r="H107" s="150" t="str">
        <f t="shared" si="49"/>
        <v/>
      </c>
      <c r="I107" s="150" t="str">
        <f t="shared" si="50"/>
        <v/>
      </c>
      <c r="J107" s="157" t="str">
        <f t="shared" si="51"/>
        <v/>
      </c>
      <c r="K107" s="176" t="str">
        <f t="shared" si="52"/>
        <v/>
      </c>
      <c r="L107" s="176" t="str">
        <f t="shared" si="53"/>
        <v/>
      </c>
      <c r="M107" s="150" t="str">
        <f t="shared" si="54"/>
        <v/>
      </c>
      <c r="N107" s="144" t="str">
        <f t="shared" si="55"/>
        <v/>
      </c>
      <c r="O107" s="144" t="str">
        <f t="shared" si="11"/>
        <v/>
      </c>
      <c r="P107" s="154" t="str">
        <f t="shared" si="56"/>
        <v/>
      </c>
      <c r="Q107" s="153" t="str">
        <f t="shared" si="12"/>
        <v/>
      </c>
      <c r="R107" s="144" t="str">
        <f t="shared" si="57"/>
        <v/>
      </c>
      <c r="S107" s="144" t="str">
        <f t="shared" si="13"/>
        <v/>
      </c>
      <c r="T107" s="154" t="str">
        <f t="shared" si="58"/>
        <v/>
      </c>
      <c r="U107" s="154" t="str">
        <f t="shared" si="14"/>
        <v/>
      </c>
      <c r="V107" s="145" t="str">
        <f t="shared" si="59"/>
        <v/>
      </c>
      <c r="W107" s="145" t="str">
        <f t="shared" si="15"/>
        <v/>
      </c>
      <c r="X107" s="154" t="str">
        <f t="shared" si="60"/>
        <v/>
      </c>
      <c r="Y107" s="154" t="str">
        <f t="shared" si="16"/>
        <v/>
      </c>
      <c r="Z107" s="146" t="str">
        <f t="shared" si="61"/>
        <v/>
      </c>
      <c r="AA107" s="146" t="str">
        <f t="shared" si="62"/>
        <v/>
      </c>
      <c r="AB107" s="146" t="str">
        <f t="shared" si="63"/>
        <v/>
      </c>
      <c r="AC107" s="166" t="str">
        <f t="shared" si="64"/>
        <v/>
      </c>
      <c r="AD107" s="146" t="str">
        <f t="shared" si="65"/>
        <v/>
      </c>
      <c r="AE107" s="146" t="str">
        <f t="shared" si="66"/>
        <v/>
      </c>
      <c r="AF107" s="146" t="str">
        <f t="shared" si="67"/>
        <v/>
      </c>
      <c r="AG107" s="177"/>
      <c r="AH107" s="177"/>
      <c r="AI107" s="177"/>
      <c r="AJ107" s="177"/>
      <c r="AK107" s="36"/>
    </row>
    <row r="108" spans="1:37" ht="16.8" x14ac:dyDescent="0.25">
      <c r="A108" s="36"/>
      <c r="B108" s="176">
        <v>10</v>
      </c>
      <c r="C108" s="176" t="str">
        <f t="shared" si="44"/>
        <v/>
      </c>
      <c r="D108" s="176" t="str">
        <f t="shared" si="45"/>
        <v/>
      </c>
      <c r="E108" s="176" t="str">
        <f t="shared" si="46"/>
        <v/>
      </c>
      <c r="F108" s="176" t="str">
        <f t="shared" si="47"/>
        <v/>
      </c>
      <c r="G108" s="150" t="str">
        <f t="shared" si="48"/>
        <v/>
      </c>
      <c r="H108" s="150" t="str">
        <f t="shared" si="49"/>
        <v/>
      </c>
      <c r="I108" s="150" t="str">
        <f t="shared" si="50"/>
        <v/>
      </c>
      <c r="J108" s="157" t="str">
        <f t="shared" si="51"/>
        <v/>
      </c>
      <c r="K108" s="176" t="str">
        <f t="shared" si="52"/>
        <v/>
      </c>
      <c r="L108" s="176" t="str">
        <f t="shared" si="53"/>
        <v/>
      </c>
      <c r="M108" s="150" t="str">
        <f t="shared" si="54"/>
        <v/>
      </c>
      <c r="N108" s="144" t="str">
        <f t="shared" si="55"/>
        <v/>
      </c>
      <c r="O108" s="144" t="str">
        <f t="shared" si="11"/>
        <v/>
      </c>
      <c r="P108" s="154" t="str">
        <f t="shared" si="56"/>
        <v/>
      </c>
      <c r="Q108" s="153" t="str">
        <f t="shared" si="12"/>
        <v/>
      </c>
      <c r="R108" s="144" t="str">
        <f t="shared" si="57"/>
        <v/>
      </c>
      <c r="S108" s="144" t="str">
        <f t="shared" si="13"/>
        <v/>
      </c>
      <c r="T108" s="154" t="str">
        <f t="shared" si="58"/>
        <v/>
      </c>
      <c r="U108" s="154" t="str">
        <f t="shared" si="14"/>
        <v/>
      </c>
      <c r="V108" s="145" t="str">
        <f t="shared" si="59"/>
        <v/>
      </c>
      <c r="W108" s="145" t="str">
        <f t="shared" si="15"/>
        <v/>
      </c>
      <c r="X108" s="154" t="str">
        <f t="shared" si="60"/>
        <v/>
      </c>
      <c r="Y108" s="154" t="str">
        <f t="shared" si="16"/>
        <v/>
      </c>
      <c r="Z108" s="146" t="str">
        <f t="shared" si="61"/>
        <v/>
      </c>
      <c r="AA108" s="146" t="str">
        <f t="shared" si="62"/>
        <v/>
      </c>
      <c r="AB108" s="146" t="str">
        <f t="shared" si="63"/>
        <v/>
      </c>
      <c r="AC108" s="166" t="str">
        <f t="shared" si="64"/>
        <v/>
      </c>
      <c r="AD108" s="146" t="str">
        <f t="shared" si="65"/>
        <v/>
      </c>
      <c r="AE108" s="146" t="str">
        <f t="shared" si="66"/>
        <v/>
      </c>
      <c r="AF108" s="146" t="str">
        <f t="shared" si="67"/>
        <v/>
      </c>
      <c r="AG108" s="177"/>
      <c r="AH108" s="177"/>
      <c r="AI108" s="177"/>
      <c r="AJ108" s="177"/>
      <c r="AK108" s="36"/>
    </row>
    <row r="109" spans="1:37" ht="16.8" x14ac:dyDescent="0.25">
      <c r="A109" s="36"/>
      <c r="B109" s="176">
        <v>11</v>
      </c>
      <c r="C109" s="176" t="str">
        <f t="shared" si="44"/>
        <v/>
      </c>
      <c r="D109" s="176" t="str">
        <f t="shared" si="45"/>
        <v/>
      </c>
      <c r="E109" s="176" t="str">
        <f t="shared" si="46"/>
        <v/>
      </c>
      <c r="F109" s="176" t="str">
        <f t="shared" si="47"/>
        <v/>
      </c>
      <c r="G109" s="150" t="str">
        <f t="shared" si="48"/>
        <v/>
      </c>
      <c r="H109" s="150" t="str">
        <f t="shared" si="49"/>
        <v/>
      </c>
      <c r="I109" s="150" t="str">
        <f t="shared" si="50"/>
        <v/>
      </c>
      <c r="J109" s="157" t="str">
        <f t="shared" si="51"/>
        <v/>
      </c>
      <c r="K109" s="176" t="str">
        <f t="shared" si="52"/>
        <v/>
      </c>
      <c r="L109" s="176" t="str">
        <f t="shared" si="53"/>
        <v/>
      </c>
      <c r="M109" s="150" t="str">
        <f t="shared" si="54"/>
        <v/>
      </c>
      <c r="N109" s="144" t="str">
        <f t="shared" si="55"/>
        <v/>
      </c>
      <c r="O109" s="144" t="str">
        <f t="shared" si="11"/>
        <v/>
      </c>
      <c r="P109" s="154" t="str">
        <f t="shared" si="56"/>
        <v/>
      </c>
      <c r="Q109" s="153" t="str">
        <f t="shared" si="12"/>
        <v/>
      </c>
      <c r="R109" s="144" t="str">
        <f t="shared" si="57"/>
        <v/>
      </c>
      <c r="S109" s="144" t="str">
        <f t="shared" si="13"/>
        <v/>
      </c>
      <c r="T109" s="154" t="str">
        <f t="shared" si="58"/>
        <v/>
      </c>
      <c r="U109" s="154" t="str">
        <f t="shared" si="14"/>
        <v/>
      </c>
      <c r="V109" s="145" t="str">
        <f t="shared" si="59"/>
        <v/>
      </c>
      <c r="W109" s="145" t="str">
        <f t="shared" si="15"/>
        <v/>
      </c>
      <c r="X109" s="154" t="str">
        <f t="shared" si="60"/>
        <v/>
      </c>
      <c r="Y109" s="154" t="str">
        <f t="shared" si="16"/>
        <v/>
      </c>
      <c r="Z109" s="146" t="str">
        <f t="shared" si="61"/>
        <v/>
      </c>
      <c r="AA109" s="146" t="str">
        <f t="shared" si="62"/>
        <v/>
      </c>
      <c r="AB109" s="146" t="str">
        <f t="shared" si="63"/>
        <v/>
      </c>
      <c r="AC109" s="166" t="str">
        <f t="shared" si="64"/>
        <v/>
      </c>
      <c r="AD109" s="146" t="str">
        <f t="shared" si="65"/>
        <v/>
      </c>
      <c r="AE109" s="146" t="str">
        <f t="shared" si="66"/>
        <v/>
      </c>
      <c r="AF109" s="146" t="str">
        <f t="shared" si="67"/>
        <v/>
      </c>
      <c r="AG109" s="177"/>
      <c r="AH109" s="177"/>
      <c r="AI109" s="177"/>
      <c r="AJ109" s="177"/>
      <c r="AK109" s="36"/>
    </row>
    <row r="110" spans="1:37" ht="16.8" x14ac:dyDescent="0.25">
      <c r="A110" s="36"/>
      <c r="B110" s="176">
        <v>12</v>
      </c>
      <c r="C110" s="176" t="str">
        <f t="shared" si="44"/>
        <v/>
      </c>
      <c r="D110" s="176" t="str">
        <f t="shared" si="45"/>
        <v/>
      </c>
      <c r="E110" s="176" t="str">
        <f t="shared" si="46"/>
        <v/>
      </c>
      <c r="F110" s="176" t="str">
        <f t="shared" si="47"/>
        <v/>
      </c>
      <c r="G110" s="150" t="str">
        <f t="shared" si="48"/>
        <v/>
      </c>
      <c r="H110" s="150" t="str">
        <f t="shared" si="49"/>
        <v/>
      </c>
      <c r="I110" s="150" t="str">
        <f t="shared" si="50"/>
        <v/>
      </c>
      <c r="J110" s="157" t="str">
        <f t="shared" si="51"/>
        <v/>
      </c>
      <c r="K110" s="176" t="str">
        <f t="shared" si="52"/>
        <v/>
      </c>
      <c r="L110" s="176" t="str">
        <f t="shared" si="53"/>
        <v/>
      </c>
      <c r="M110" s="150" t="str">
        <f t="shared" si="54"/>
        <v/>
      </c>
      <c r="N110" s="144" t="str">
        <f t="shared" si="55"/>
        <v/>
      </c>
      <c r="O110" s="144" t="str">
        <f t="shared" si="11"/>
        <v/>
      </c>
      <c r="P110" s="154" t="str">
        <f t="shared" si="56"/>
        <v/>
      </c>
      <c r="Q110" s="153" t="str">
        <f t="shared" si="12"/>
        <v/>
      </c>
      <c r="R110" s="144" t="str">
        <f t="shared" si="57"/>
        <v/>
      </c>
      <c r="S110" s="144" t="str">
        <f t="shared" si="13"/>
        <v/>
      </c>
      <c r="T110" s="154" t="str">
        <f t="shared" si="58"/>
        <v/>
      </c>
      <c r="U110" s="154" t="str">
        <f t="shared" si="14"/>
        <v/>
      </c>
      <c r="V110" s="145" t="str">
        <f t="shared" si="59"/>
        <v/>
      </c>
      <c r="W110" s="145" t="str">
        <f t="shared" si="15"/>
        <v/>
      </c>
      <c r="X110" s="154" t="str">
        <f t="shared" si="60"/>
        <v/>
      </c>
      <c r="Y110" s="154" t="str">
        <f t="shared" si="16"/>
        <v/>
      </c>
      <c r="Z110" s="146" t="str">
        <f t="shared" si="61"/>
        <v/>
      </c>
      <c r="AA110" s="146" t="str">
        <f t="shared" si="62"/>
        <v/>
      </c>
      <c r="AB110" s="146" t="str">
        <f t="shared" si="63"/>
        <v/>
      </c>
      <c r="AC110" s="166" t="str">
        <f t="shared" si="64"/>
        <v/>
      </c>
      <c r="AD110" s="146" t="str">
        <f t="shared" si="65"/>
        <v/>
      </c>
      <c r="AE110" s="146" t="str">
        <f t="shared" si="66"/>
        <v/>
      </c>
      <c r="AF110" s="146" t="str">
        <f t="shared" si="67"/>
        <v/>
      </c>
      <c r="AG110" s="177"/>
      <c r="AH110" s="177"/>
      <c r="AI110" s="177"/>
      <c r="AJ110" s="177"/>
      <c r="AK110" s="36"/>
    </row>
    <row r="111" spans="1:37" ht="16.8" x14ac:dyDescent="0.25">
      <c r="A111" s="36"/>
      <c r="B111" s="176">
        <v>13</v>
      </c>
      <c r="C111" s="176" t="str">
        <f t="shared" si="44"/>
        <v/>
      </c>
      <c r="D111" s="176" t="str">
        <f t="shared" si="45"/>
        <v/>
      </c>
      <c r="E111" s="176" t="str">
        <f t="shared" si="46"/>
        <v/>
      </c>
      <c r="F111" s="176" t="str">
        <f t="shared" si="47"/>
        <v/>
      </c>
      <c r="G111" s="150" t="str">
        <f t="shared" si="48"/>
        <v/>
      </c>
      <c r="H111" s="150" t="str">
        <f t="shared" si="49"/>
        <v/>
      </c>
      <c r="I111" s="150" t="str">
        <f t="shared" si="50"/>
        <v/>
      </c>
      <c r="J111" s="157" t="str">
        <f t="shared" si="51"/>
        <v/>
      </c>
      <c r="K111" s="176" t="str">
        <f t="shared" si="52"/>
        <v/>
      </c>
      <c r="L111" s="176" t="str">
        <f t="shared" si="53"/>
        <v/>
      </c>
      <c r="M111" s="150" t="str">
        <f t="shared" si="54"/>
        <v/>
      </c>
      <c r="N111" s="144" t="str">
        <f t="shared" si="55"/>
        <v/>
      </c>
      <c r="O111" s="144" t="str">
        <f t="shared" si="11"/>
        <v/>
      </c>
      <c r="P111" s="154" t="str">
        <f t="shared" si="56"/>
        <v/>
      </c>
      <c r="Q111" s="153" t="str">
        <f t="shared" si="12"/>
        <v/>
      </c>
      <c r="R111" s="144" t="str">
        <f t="shared" si="57"/>
        <v/>
      </c>
      <c r="S111" s="144" t="str">
        <f t="shared" si="13"/>
        <v/>
      </c>
      <c r="T111" s="154" t="str">
        <f t="shared" si="58"/>
        <v/>
      </c>
      <c r="U111" s="154" t="str">
        <f t="shared" si="14"/>
        <v/>
      </c>
      <c r="V111" s="145" t="str">
        <f t="shared" si="59"/>
        <v/>
      </c>
      <c r="W111" s="145" t="str">
        <f t="shared" si="15"/>
        <v/>
      </c>
      <c r="X111" s="154" t="str">
        <f t="shared" si="60"/>
        <v/>
      </c>
      <c r="Y111" s="154" t="str">
        <f t="shared" si="16"/>
        <v/>
      </c>
      <c r="Z111" s="146" t="str">
        <f t="shared" si="61"/>
        <v/>
      </c>
      <c r="AA111" s="146" t="str">
        <f t="shared" si="62"/>
        <v/>
      </c>
      <c r="AB111" s="146" t="str">
        <f t="shared" si="63"/>
        <v/>
      </c>
      <c r="AC111" s="166" t="str">
        <f t="shared" si="64"/>
        <v/>
      </c>
      <c r="AD111" s="146" t="str">
        <f t="shared" si="65"/>
        <v/>
      </c>
      <c r="AE111" s="146" t="str">
        <f t="shared" si="66"/>
        <v/>
      </c>
      <c r="AF111" s="146" t="str">
        <f t="shared" si="67"/>
        <v/>
      </c>
      <c r="AG111" s="177"/>
      <c r="AH111" s="177"/>
      <c r="AI111" s="177"/>
      <c r="AJ111" s="177"/>
      <c r="AK111" s="36"/>
    </row>
    <row r="112" spans="1:37" ht="16.8" x14ac:dyDescent="0.25">
      <c r="A112" s="36"/>
      <c r="B112" s="176">
        <v>14</v>
      </c>
      <c r="C112" s="176" t="str">
        <f t="shared" si="44"/>
        <v/>
      </c>
      <c r="D112" s="176" t="str">
        <f t="shared" si="45"/>
        <v/>
      </c>
      <c r="E112" s="176" t="str">
        <f t="shared" si="46"/>
        <v/>
      </c>
      <c r="F112" s="176" t="str">
        <f t="shared" si="47"/>
        <v/>
      </c>
      <c r="G112" s="150" t="str">
        <f t="shared" si="48"/>
        <v/>
      </c>
      <c r="H112" s="150" t="str">
        <f t="shared" si="49"/>
        <v/>
      </c>
      <c r="I112" s="150" t="str">
        <f t="shared" si="50"/>
        <v/>
      </c>
      <c r="J112" s="157" t="str">
        <f t="shared" si="51"/>
        <v/>
      </c>
      <c r="K112" s="176" t="str">
        <f t="shared" si="52"/>
        <v/>
      </c>
      <c r="L112" s="176" t="str">
        <f t="shared" si="53"/>
        <v/>
      </c>
      <c r="M112" s="150" t="str">
        <f t="shared" si="54"/>
        <v/>
      </c>
      <c r="N112" s="144" t="str">
        <f t="shared" si="55"/>
        <v/>
      </c>
      <c r="O112" s="144" t="str">
        <f t="shared" si="11"/>
        <v/>
      </c>
      <c r="P112" s="154" t="str">
        <f t="shared" si="56"/>
        <v/>
      </c>
      <c r="Q112" s="153" t="str">
        <f t="shared" si="12"/>
        <v/>
      </c>
      <c r="R112" s="144" t="str">
        <f t="shared" si="57"/>
        <v/>
      </c>
      <c r="S112" s="144" t="str">
        <f t="shared" si="13"/>
        <v/>
      </c>
      <c r="T112" s="154" t="str">
        <f t="shared" si="58"/>
        <v/>
      </c>
      <c r="U112" s="154" t="str">
        <f t="shared" si="14"/>
        <v/>
      </c>
      <c r="V112" s="145" t="str">
        <f t="shared" si="59"/>
        <v/>
      </c>
      <c r="W112" s="145" t="str">
        <f t="shared" si="15"/>
        <v/>
      </c>
      <c r="X112" s="154" t="str">
        <f t="shared" si="60"/>
        <v/>
      </c>
      <c r="Y112" s="154" t="str">
        <f t="shared" si="16"/>
        <v/>
      </c>
      <c r="Z112" s="146" t="str">
        <f t="shared" si="61"/>
        <v/>
      </c>
      <c r="AA112" s="146" t="str">
        <f t="shared" si="62"/>
        <v/>
      </c>
      <c r="AB112" s="146" t="str">
        <f t="shared" si="63"/>
        <v/>
      </c>
      <c r="AC112" s="166" t="str">
        <f t="shared" si="64"/>
        <v/>
      </c>
      <c r="AD112" s="146" t="str">
        <f t="shared" si="65"/>
        <v/>
      </c>
      <c r="AE112" s="146" t="str">
        <f t="shared" si="66"/>
        <v/>
      </c>
      <c r="AF112" s="146" t="str">
        <f t="shared" si="67"/>
        <v/>
      </c>
      <c r="AG112" s="177"/>
      <c r="AH112" s="177"/>
      <c r="AI112" s="177"/>
      <c r="AJ112" s="177"/>
      <c r="AK112" s="36"/>
    </row>
    <row r="113" spans="1:37" ht="16.8" x14ac:dyDescent="0.25">
      <c r="A113" s="36"/>
      <c r="B113" s="176">
        <v>15</v>
      </c>
      <c r="C113" s="176" t="str">
        <f t="shared" ref="C113:C118" si="68">IF(AG71="","",ROUND(AG71,0))</f>
        <v/>
      </c>
      <c r="D113" s="176" t="str">
        <f t="shared" si="45"/>
        <v/>
      </c>
      <c r="E113" s="176" t="str">
        <f t="shared" ref="E113" si="69">IF(C113="","",VLOOKUP(C113,$D$57:$AF$97,2,FALSE))</f>
        <v/>
      </c>
      <c r="F113" s="176" t="str">
        <f t="shared" ref="F113" si="70">IF(C113="","",VLOOKUP(C113,$D$57:$AF$97,3,FALSE))</f>
        <v/>
      </c>
      <c r="G113" s="150" t="str">
        <f t="shared" ref="G113" si="71">IF(C113="","",VLOOKUP(C113,$D$57:$AF$97,4,FALSE))</f>
        <v/>
      </c>
      <c r="H113" s="150" t="str">
        <f t="shared" ref="H113" si="72">IF(C113="","",VLOOKUP(C113,$D$57:$AF$97,5,FALSE))</f>
        <v/>
      </c>
      <c r="I113" s="150" t="str">
        <f t="shared" ref="I113" si="73">IF(C113="","",VLOOKUP(C113,$D$57:$AF$97,6,FALSE))</f>
        <v/>
      </c>
      <c r="J113" s="157" t="str">
        <f t="shared" ref="J113" si="74">IF(C113="","",VLOOKUP(C113,$D$57:$AF$97,7,FALSE))</f>
        <v/>
      </c>
      <c r="K113" s="176" t="str">
        <f t="shared" ref="K113" si="75">IF(C113="","",VLOOKUP(C113,$D$57:$AF$97,8,FALSE))</f>
        <v/>
      </c>
      <c r="L113" s="176" t="str">
        <f t="shared" ref="L113" si="76">IF(C113="","",VLOOKUP(C113,$D$57:$AF$97,9,FALSE))</f>
        <v/>
      </c>
      <c r="M113" s="150" t="str">
        <f t="shared" ref="M113" si="77">IF(C113="","",VLOOKUP(C113,$D$57:$AF$97,10,FALSE))</f>
        <v/>
      </c>
      <c r="N113" s="144" t="str">
        <f t="shared" ref="N113" si="78">IF(C113="","",VLOOKUP(C113,$D$57:$AF$97,11,FALSE))</f>
        <v/>
      </c>
      <c r="O113" s="144" t="str">
        <f t="shared" ref="O113" si="79">IF(N113="","",IF((N113/2)&lt;33,"E",IF(AND((N113/2)&gt;=33,(N113/2)&lt;41),"D",IF(AND((N113/2)&gt;=41,(N113/2)&lt;51),"C2",IF(AND((N113/2)&gt;=51,(N113/2)&lt;61),"C1",IF(AND((N113/2)&gt;=61,(N113/2)&lt;71),"B2",IF(AND((N113/2)&gt;=71,(N113/2)&lt;81),"B1",IF(AND((N113/2)&gt;=81,(N113/2)&lt;91),"A2",IF(AND((N113/2)&gt;=91,(N113/2)&lt;=100),"A1")))))))))</f>
        <v/>
      </c>
      <c r="P113" s="154" t="str">
        <f t="shared" ref="P113" si="80">IF(C113="","",VLOOKUP(C113,$D$57:$AF$97,13,FALSE))</f>
        <v/>
      </c>
      <c r="Q113" s="153" t="str">
        <f t="shared" ref="Q113" si="81">IF(P113="","",IF((P113/2)&lt;33,"E",IF(AND((P113/2)&gt;=33,(P113/2)&lt;41),"D",IF(AND((P113/2)&gt;=41,(P113/2)&lt;51),"C2",IF(AND((P113/2)&gt;=51,(P113/2)&lt;61),"C1",IF(AND((P113/2)&gt;=61,(P113/2)&lt;71),"B2",IF(AND((P113/2)&gt;=71,(P113/2)&lt;81),"B1",IF(AND((P113/2)&gt;=81,(P113/2)&lt;91),"A2",IF(AND((P113/2)&gt;=91,(P113/2)&lt;=100),"A1")))))))))</f>
        <v/>
      </c>
      <c r="R113" s="144" t="str">
        <f t="shared" ref="R113" si="82">IF(C113="","",VLOOKUP(C113,$D$57:$AF$97,15,FALSE))</f>
        <v/>
      </c>
      <c r="S113" s="144" t="str">
        <f t="shared" ref="S113" si="83">IF(R113="","",IF((R113/2)&lt;33,"E",IF(AND((R113/2)&gt;=33,(R113/2)&lt;41),"D",IF(AND((R113/2)&gt;=41,(R113/2)&lt;51),"C2",IF(AND((R113/2)&gt;=51,(R113/2)&lt;61),"C1",IF(AND((R113/2)&gt;=61,(R113/2)&lt;71),"B2",IF(AND((R113/2)&gt;=71,(R113/2)&lt;81),"B1",IF(AND((R113/2)&gt;=81,(R113/2)&lt;91),"A2",IF(AND((R113/2)&gt;=91,(R113/2)&lt;=100),"A1")))))))))</f>
        <v/>
      </c>
      <c r="T113" s="154" t="str">
        <f t="shared" ref="T113" si="84">IF(C113="","",VLOOKUP(C113,$D$57:$AF$97,17,FALSE))</f>
        <v/>
      </c>
      <c r="U113" s="154" t="str">
        <f t="shared" ref="U113" si="85">IF(T113="","",IF((T113/2)&lt;33,"E",IF(AND((T113/2)&gt;=33,(T113/2)&lt;41),"D",IF(AND((T113/2)&gt;=41,(T113/2)&lt;51),"C2",IF(AND((T113/2)&gt;=51,(T113/2)&lt;61),"C1",IF(AND((T113/2)&gt;=61,(T113/2)&lt;71),"B2",IF(AND((T113/2)&gt;=71,(T113/2)&lt;81),"B1",IF(AND((T113/2)&gt;=81,(T113/2)&lt;91),"A2",IF(AND((T113/2)&gt;=91,(T113/2)&lt;=100),"A1")))))))))</f>
        <v/>
      </c>
      <c r="V113" s="145" t="str">
        <f t="shared" ref="V113" si="86">IF(C113="","",VLOOKUP(C113,$D$57:$AF$97,19,FALSE))</f>
        <v/>
      </c>
      <c r="W113" s="145" t="str">
        <f t="shared" ref="W113" si="87">IF(V113="","",IF((V113/2)&lt;33,"E",IF(AND((V113/2)&gt;=33,(V113/2)&lt;41),"D",IF(AND((V113/2)&gt;=41,(V113/2)&lt;51),"C2",IF(AND((V113/2)&gt;=51,(V113/2)&lt;61),"C1",IF(AND((V113/2)&gt;=61,(V113/2)&lt;71),"B2",IF(AND((V113/2)&gt;=71,(V113/2)&lt;81),"B1",IF(AND((V113/2)&gt;=81,(V113/2)&lt;91),"A2",IF(AND((V113/2)&gt;=91,(V113/2)&lt;=100),"A1")))))))))</f>
        <v/>
      </c>
      <c r="X113" s="154" t="str">
        <f t="shared" ref="X113" si="88">IF(C113="","",VLOOKUP(C113,$D$57:$AF$97,21,FALSE))</f>
        <v/>
      </c>
      <c r="Y113" s="154" t="str">
        <f t="shared" ref="Y113" si="89">IF(X113="","",IF((X113/2)&lt;33,"E",IF(AND((X113/2)&gt;=33,(X113/2)&lt;41),"D",IF(AND((X113/2)&gt;=41,(X113/2)&lt;51),"C2",IF(AND((X113/2)&gt;=51,(X113/2)&lt;61),"C1",IF(AND((X113/2)&gt;=61,(X113/2)&lt;71),"B2",IF(AND((X113/2)&gt;=71,(X113/2)&lt;81),"B1",IF(AND((X113/2)&gt;=81,(X113/2)&lt;91),"A2",IF(AND((X113/2)&gt;=91,(X113/2)&lt;=100),"A1")))))))))</f>
        <v/>
      </c>
      <c r="Z113" s="146" t="str">
        <f t="shared" ref="Z113" si="90">IF(C113="","",VLOOKUP(C113,$D$57:$AF$97,23,FALSE))</f>
        <v/>
      </c>
      <c r="AA113" s="146" t="str">
        <f t="shared" ref="AA113" si="91">IF(C113="","",VLOOKUP(C113,$D$57:$AF$97,24,FALSE))</f>
        <v/>
      </c>
      <c r="AB113" s="146" t="str">
        <f t="shared" ref="AB113" si="92">IF(C113="","",VLOOKUP(C113,$D$57:$AF$97,25,FALSE))</f>
        <v/>
      </c>
      <c r="AC113" s="166" t="str">
        <f t="shared" ref="AC113" si="93">IF(C113="","",VLOOKUP(C113,$D$57:$AF$97,26,FALSE))</f>
        <v/>
      </c>
      <c r="AD113" s="146" t="str">
        <f t="shared" ref="AD113" si="94">IF(C113="","",VLOOKUP(C113,$D$57:$AF$97,27,FALSE))</f>
        <v/>
      </c>
      <c r="AE113" s="146" t="str">
        <f t="shared" ref="AE113" si="95">IF(C113="","",VLOOKUP(C113,$D$57:$AF$97,28,FALSE))</f>
        <v/>
      </c>
      <c r="AF113" s="146" t="str">
        <f t="shared" ref="AF113" si="96">IF(C113="","",VLOOKUP(C113,$D$57:$AF$97,29,FALSE))</f>
        <v/>
      </c>
      <c r="AG113" s="177"/>
      <c r="AH113" s="177"/>
      <c r="AI113" s="177"/>
      <c r="AJ113" s="177"/>
      <c r="AK113" s="36"/>
    </row>
    <row r="114" spans="1:37" ht="16.8" x14ac:dyDescent="0.25">
      <c r="A114" s="36"/>
      <c r="B114" s="176">
        <v>16</v>
      </c>
      <c r="C114" s="176" t="str">
        <f t="shared" si="68"/>
        <v/>
      </c>
      <c r="D114" s="176" t="str">
        <f t="shared" si="45"/>
        <v/>
      </c>
      <c r="E114" s="176" t="str">
        <f t="shared" ref="E114:E128" si="97">IF(C114="","",VLOOKUP(C114,$D$57:$AF$97,2,FALSE))</f>
        <v/>
      </c>
      <c r="F114" s="176" t="str">
        <f t="shared" ref="F114:F128" si="98">IF(C114="","",VLOOKUP(C114,$D$57:$AF$97,3,FALSE))</f>
        <v/>
      </c>
      <c r="G114" s="150" t="str">
        <f t="shared" ref="G114:G128" si="99">IF(C114="","",VLOOKUP(C114,$D$57:$AF$97,4,FALSE))</f>
        <v/>
      </c>
      <c r="H114" s="150" t="str">
        <f t="shared" ref="H114:H128" si="100">IF(C114="","",VLOOKUP(C114,$D$57:$AF$97,5,FALSE))</f>
        <v/>
      </c>
      <c r="I114" s="150" t="str">
        <f t="shared" ref="I114:I128" si="101">IF(C114="","",VLOOKUP(C114,$D$57:$AF$97,6,FALSE))</f>
        <v/>
      </c>
      <c r="J114" s="157" t="str">
        <f t="shared" ref="J114:J128" si="102">IF(C114="","",VLOOKUP(C114,$D$57:$AF$97,7,FALSE))</f>
        <v/>
      </c>
      <c r="K114" s="176" t="str">
        <f t="shared" ref="K114:K128" si="103">IF(C114="","",VLOOKUP(C114,$D$57:$AF$97,8,FALSE))</f>
        <v/>
      </c>
      <c r="L114" s="176" t="str">
        <f t="shared" ref="L114:L128" si="104">IF(C114="","",VLOOKUP(C114,$D$57:$AF$97,9,FALSE))</f>
        <v/>
      </c>
      <c r="M114" s="150" t="str">
        <f t="shared" ref="M114:M128" si="105">IF(C114="","",VLOOKUP(C114,$D$57:$AF$97,10,FALSE))</f>
        <v/>
      </c>
      <c r="N114" s="144" t="str">
        <f t="shared" ref="N114:N128" si="106">IF(C114="","",VLOOKUP(C114,$D$57:$AF$97,11,FALSE))</f>
        <v/>
      </c>
      <c r="O114" s="144" t="str">
        <f t="shared" ref="O114:O128" si="107">IF(N114="","",IF((N114/2)&lt;33,"E",IF(AND((N114/2)&gt;=33,(N114/2)&lt;41),"D",IF(AND((N114/2)&gt;=41,(N114/2)&lt;51),"C2",IF(AND((N114/2)&gt;=51,(N114/2)&lt;61),"C1",IF(AND((N114/2)&gt;=61,(N114/2)&lt;71),"B2",IF(AND((N114/2)&gt;=71,(N114/2)&lt;81),"B1",IF(AND((N114/2)&gt;=81,(N114/2)&lt;91),"A2",IF(AND((N114/2)&gt;=91,(N114/2)&lt;=100),"A1")))))))))</f>
        <v/>
      </c>
      <c r="P114" s="154" t="str">
        <f t="shared" ref="P114:P128" si="108">IF(C114="","",VLOOKUP(C114,$D$57:$AF$97,13,FALSE))</f>
        <v/>
      </c>
      <c r="Q114" s="153" t="str">
        <f t="shared" ref="Q114:Q128" si="109">IF(P114="","",IF((P114/2)&lt;33,"E",IF(AND((P114/2)&gt;=33,(P114/2)&lt;41),"D",IF(AND((P114/2)&gt;=41,(P114/2)&lt;51),"C2",IF(AND((P114/2)&gt;=51,(P114/2)&lt;61),"C1",IF(AND((P114/2)&gt;=61,(P114/2)&lt;71),"B2",IF(AND((P114/2)&gt;=71,(P114/2)&lt;81),"B1",IF(AND((P114/2)&gt;=81,(P114/2)&lt;91),"A2",IF(AND((P114/2)&gt;=91,(P114/2)&lt;=100),"A1")))))))))</f>
        <v/>
      </c>
      <c r="R114" s="144" t="str">
        <f t="shared" ref="R114:R128" si="110">IF(C114="","",VLOOKUP(C114,$D$57:$AF$97,15,FALSE))</f>
        <v/>
      </c>
      <c r="S114" s="144" t="str">
        <f t="shared" ref="S114:S128" si="111">IF(R114="","",IF((R114/2)&lt;33,"E",IF(AND((R114/2)&gt;=33,(R114/2)&lt;41),"D",IF(AND((R114/2)&gt;=41,(R114/2)&lt;51),"C2",IF(AND((R114/2)&gt;=51,(R114/2)&lt;61),"C1",IF(AND((R114/2)&gt;=61,(R114/2)&lt;71),"B2",IF(AND((R114/2)&gt;=71,(R114/2)&lt;81),"B1",IF(AND((R114/2)&gt;=81,(R114/2)&lt;91),"A2",IF(AND((R114/2)&gt;=91,(R114/2)&lt;=100),"A1")))))))))</f>
        <v/>
      </c>
      <c r="T114" s="154" t="str">
        <f t="shared" ref="T114:T128" si="112">IF(C114="","",VLOOKUP(C114,$D$57:$AF$97,17,FALSE))</f>
        <v/>
      </c>
      <c r="U114" s="154" t="str">
        <f t="shared" ref="U114:U128" si="113">IF(T114="","",IF((T114/2)&lt;33,"E",IF(AND((T114/2)&gt;=33,(T114/2)&lt;41),"D",IF(AND((T114/2)&gt;=41,(T114/2)&lt;51),"C2",IF(AND((T114/2)&gt;=51,(T114/2)&lt;61),"C1",IF(AND((T114/2)&gt;=61,(T114/2)&lt;71),"B2",IF(AND((T114/2)&gt;=71,(T114/2)&lt;81),"B1",IF(AND((T114/2)&gt;=81,(T114/2)&lt;91),"A2",IF(AND((T114/2)&gt;=91,(T114/2)&lt;=100),"A1")))))))))</f>
        <v/>
      </c>
      <c r="V114" s="145" t="str">
        <f t="shared" ref="V114:V128" si="114">IF(C114="","",VLOOKUP(C114,$D$57:$AF$97,19,FALSE))</f>
        <v/>
      </c>
      <c r="W114" s="145" t="str">
        <f t="shared" ref="W114:W128" si="115">IF(V114="","",IF((V114/2)&lt;33,"E",IF(AND((V114/2)&gt;=33,(V114/2)&lt;41),"D",IF(AND((V114/2)&gt;=41,(V114/2)&lt;51),"C2",IF(AND((V114/2)&gt;=51,(V114/2)&lt;61),"C1",IF(AND((V114/2)&gt;=61,(V114/2)&lt;71),"B2",IF(AND((V114/2)&gt;=71,(V114/2)&lt;81),"B1",IF(AND((V114/2)&gt;=81,(V114/2)&lt;91),"A2",IF(AND((V114/2)&gt;=91,(V114/2)&lt;=100),"A1")))))))))</f>
        <v/>
      </c>
      <c r="X114" s="154" t="str">
        <f t="shared" ref="X114:X128" si="116">IF(C114="","",VLOOKUP(C114,$D$57:$AF$97,21,FALSE))</f>
        <v/>
      </c>
      <c r="Y114" s="154" t="str">
        <f t="shared" ref="Y114:Y128" si="117">IF(X114="","",IF((X114/2)&lt;33,"E",IF(AND((X114/2)&gt;=33,(X114/2)&lt;41),"D",IF(AND((X114/2)&gt;=41,(X114/2)&lt;51),"C2",IF(AND((X114/2)&gt;=51,(X114/2)&lt;61),"C1",IF(AND((X114/2)&gt;=61,(X114/2)&lt;71),"B2",IF(AND((X114/2)&gt;=71,(X114/2)&lt;81),"B1",IF(AND((X114/2)&gt;=81,(X114/2)&lt;91),"A2",IF(AND((X114/2)&gt;=91,(X114/2)&lt;=100),"A1")))))))))</f>
        <v/>
      </c>
      <c r="Z114" s="146" t="str">
        <f t="shared" ref="Z114:Z128" si="118">IF(C114="","",VLOOKUP(C114,$D$57:$AF$97,23,FALSE))</f>
        <v/>
      </c>
      <c r="AA114" s="146" t="str">
        <f t="shared" ref="AA114:AA128" si="119">IF(C114="","",VLOOKUP(C114,$D$57:$AF$97,24,FALSE))</f>
        <v/>
      </c>
      <c r="AB114" s="146" t="str">
        <f t="shared" ref="AB114:AB128" si="120">IF(C114="","",VLOOKUP(C114,$D$57:$AF$97,25,FALSE))</f>
        <v/>
      </c>
      <c r="AC114" s="166" t="str">
        <f t="shared" ref="AC114:AC128" si="121">IF(C114="","",VLOOKUP(C114,$D$57:$AF$97,26,FALSE))</f>
        <v/>
      </c>
      <c r="AD114" s="146" t="str">
        <f t="shared" ref="AD114:AD128" si="122">IF(C114="","",VLOOKUP(C114,$D$57:$AF$97,27,FALSE))</f>
        <v/>
      </c>
      <c r="AE114" s="146" t="str">
        <f t="shared" ref="AE114:AE128" si="123">IF(C114="","",VLOOKUP(C114,$D$57:$AF$97,28,FALSE))</f>
        <v/>
      </c>
      <c r="AF114" s="146" t="str">
        <f t="shared" ref="AF114:AF128" si="124">IF(C114="","",VLOOKUP(C114,$D$57:$AF$97,29,FALSE))</f>
        <v/>
      </c>
      <c r="AG114" s="177"/>
      <c r="AH114" s="177"/>
      <c r="AI114" s="177"/>
      <c r="AJ114" s="177"/>
      <c r="AK114" s="36"/>
    </row>
    <row r="115" spans="1:37" ht="16.8" x14ac:dyDescent="0.25">
      <c r="A115" s="36"/>
      <c r="B115" s="176">
        <v>17</v>
      </c>
      <c r="C115" s="176" t="str">
        <f t="shared" si="68"/>
        <v/>
      </c>
      <c r="D115" s="176" t="str">
        <f t="shared" si="45"/>
        <v/>
      </c>
      <c r="E115" s="176" t="str">
        <f t="shared" si="97"/>
        <v/>
      </c>
      <c r="F115" s="176" t="str">
        <f t="shared" si="98"/>
        <v/>
      </c>
      <c r="G115" s="150" t="str">
        <f t="shared" si="99"/>
        <v/>
      </c>
      <c r="H115" s="150" t="str">
        <f t="shared" si="100"/>
        <v/>
      </c>
      <c r="I115" s="150" t="str">
        <f t="shared" si="101"/>
        <v/>
      </c>
      <c r="J115" s="157" t="str">
        <f t="shared" si="102"/>
        <v/>
      </c>
      <c r="K115" s="176" t="str">
        <f t="shared" si="103"/>
        <v/>
      </c>
      <c r="L115" s="176" t="str">
        <f t="shared" si="104"/>
        <v/>
      </c>
      <c r="M115" s="150" t="str">
        <f t="shared" si="105"/>
        <v/>
      </c>
      <c r="N115" s="144" t="str">
        <f t="shared" si="106"/>
        <v/>
      </c>
      <c r="O115" s="144" t="str">
        <f t="shared" si="107"/>
        <v/>
      </c>
      <c r="P115" s="154" t="str">
        <f t="shared" si="108"/>
        <v/>
      </c>
      <c r="Q115" s="153" t="str">
        <f t="shared" si="109"/>
        <v/>
      </c>
      <c r="R115" s="144" t="str">
        <f t="shared" si="110"/>
        <v/>
      </c>
      <c r="S115" s="144" t="str">
        <f t="shared" si="111"/>
        <v/>
      </c>
      <c r="T115" s="154" t="str">
        <f t="shared" si="112"/>
        <v/>
      </c>
      <c r="U115" s="154" t="str">
        <f t="shared" si="113"/>
        <v/>
      </c>
      <c r="V115" s="145" t="str">
        <f t="shared" si="114"/>
        <v/>
      </c>
      <c r="W115" s="145" t="str">
        <f t="shared" si="115"/>
        <v/>
      </c>
      <c r="X115" s="154" t="str">
        <f t="shared" si="116"/>
        <v/>
      </c>
      <c r="Y115" s="154" t="str">
        <f t="shared" si="117"/>
        <v/>
      </c>
      <c r="Z115" s="146" t="str">
        <f t="shared" si="118"/>
        <v/>
      </c>
      <c r="AA115" s="146" t="str">
        <f t="shared" si="119"/>
        <v/>
      </c>
      <c r="AB115" s="146" t="str">
        <f t="shared" si="120"/>
        <v/>
      </c>
      <c r="AC115" s="166" t="str">
        <f t="shared" si="121"/>
        <v/>
      </c>
      <c r="AD115" s="146" t="str">
        <f t="shared" si="122"/>
        <v/>
      </c>
      <c r="AE115" s="146" t="str">
        <f t="shared" si="123"/>
        <v/>
      </c>
      <c r="AF115" s="146" t="str">
        <f t="shared" si="124"/>
        <v/>
      </c>
      <c r="AG115" s="177"/>
      <c r="AH115" s="177"/>
      <c r="AI115" s="177"/>
      <c r="AJ115" s="177"/>
      <c r="AK115" s="36"/>
    </row>
    <row r="116" spans="1:37" ht="16.8" x14ac:dyDescent="0.25">
      <c r="A116" s="36"/>
      <c r="B116" s="176">
        <v>18</v>
      </c>
      <c r="C116" s="176" t="str">
        <f t="shared" si="68"/>
        <v/>
      </c>
      <c r="D116" s="176" t="str">
        <f t="shared" si="45"/>
        <v/>
      </c>
      <c r="E116" s="176" t="str">
        <f t="shared" si="97"/>
        <v/>
      </c>
      <c r="F116" s="176" t="str">
        <f t="shared" si="98"/>
        <v/>
      </c>
      <c r="G116" s="150" t="str">
        <f t="shared" si="99"/>
        <v/>
      </c>
      <c r="H116" s="150" t="str">
        <f t="shared" si="100"/>
        <v/>
      </c>
      <c r="I116" s="150" t="str">
        <f t="shared" si="101"/>
        <v/>
      </c>
      <c r="J116" s="157" t="str">
        <f t="shared" si="102"/>
        <v/>
      </c>
      <c r="K116" s="176" t="str">
        <f t="shared" si="103"/>
        <v/>
      </c>
      <c r="L116" s="176" t="str">
        <f t="shared" si="104"/>
        <v/>
      </c>
      <c r="M116" s="150" t="str">
        <f t="shared" si="105"/>
        <v/>
      </c>
      <c r="N116" s="144" t="str">
        <f t="shared" si="106"/>
        <v/>
      </c>
      <c r="O116" s="144" t="str">
        <f t="shared" si="107"/>
        <v/>
      </c>
      <c r="P116" s="154" t="str">
        <f t="shared" si="108"/>
        <v/>
      </c>
      <c r="Q116" s="153" t="str">
        <f t="shared" si="109"/>
        <v/>
      </c>
      <c r="R116" s="144" t="str">
        <f t="shared" si="110"/>
        <v/>
      </c>
      <c r="S116" s="144" t="str">
        <f t="shared" si="111"/>
        <v/>
      </c>
      <c r="T116" s="154" t="str">
        <f t="shared" si="112"/>
        <v/>
      </c>
      <c r="U116" s="154" t="str">
        <f t="shared" si="113"/>
        <v/>
      </c>
      <c r="V116" s="145" t="str">
        <f t="shared" si="114"/>
        <v/>
      </c>
      <c r="W116" s="145" t="str">
        <f t="shared" si="115"/>
        <v/>
      </c>
      <c r="X116" s="154" t="str">
        <f t="shared" si="116"/>
        <v/>
      </c>
      <c r="Y116" s="154" t="str">
        <f t="shared" si="117"/>
        <v/>
      </c>
      <c r="Z116" s="146" t="str">
        <f t="shared" si="118"/>
        <v/>
      </c>
      <c r="AA116" s="146" t="str">
        <f t="shared" si="119"/>
        <v/>
      </c>
      <c r="AB116" s="146" t="str">
        <f t="shared" si="120"/>
        <v/>
      </c>
      <c r="AC116" s="166" t="str">
        <f t="shared" si="121"/>
        <v/>
      </c>
      <c r="AD116" s="146" t="str">
        <f t="shared" si="122"/>
        <v/>
      </c>
      <c r="AE116" s="146" t="str">
        <f t="shared" si="123"/>
        <v/>
      </c>
      <c r="AF116" s="146" t="str">
        <f t="shared" si="124"/>
        <v/>
      </c>
      <c r="AG116" s="177"/>
      <c r="AH116" s="177"/>
      <c r="AI116" s="177"/>
      <c r="AJ116" s="177"/>
      <c r="AK116" s="36"/>
    </row>
    <row r="117" spans="1:37" ht="16.8" x14ac:dyDescent="0.25">
      <c r="A117" s="36"/>
      <c r="B117" s="176">
        <v>19</v>
      </c>
      <c r="C117" s="176" t="str">
        <f t="shared" si="68"/>
        <v/>
      </c>
      <c r="D117" s="176" t="str">
        <f t="shared" si="45"/>
        <v/>
      </c>
      <c r="E117" s="176" t="str">
        <f t="shared" si="97"/>
        <v/>
      </c>
      <c r="F117" s="176" t="str">
        <f t="shared" si="98"/>
        <v/>
      </c>
      <c r="G117" s="150" t="str">
        <f t="shared" si="99"/>
        <v/>
      </c>
      <c r="H117" s="150" t="str">
        <f t="shared" si="100"/>
        <v/>
      </c>
      <c r="I117" s="150" t="str">
        <f t="shared" si="101"/>
        <v/>
      </c>
      <c r="J117" s="157" t="str">
        <f t="shared" si="102"/>
        <v/>
      </c>
      <c r="K117" s="176" t="str">
        <f t="shared" si="103"/>
        <v/>
      </c>
      <c r="L117" s="176" t="str">
        <f t="shared" si="104"/>
        <v/>
      </c>
      <c r="M117" s="150" t="str">
        <f t="shared" si="105"/>
        <v/>
      </c>
      <c r="N117" s="144" t="str">
        <f t="shared" si="106"/>
        <v/>
      </c>
      <c r="O117" s="144" t="str">
        <f t="shared" si="107"/>
        <v/>
      </c>
      <c r="P117" s="154" t="str">
        <f t="shared" si="108"/>
        <v/>
      </c>
      <c r="Q117" s="153" t="str">
        <f t="shared" si="109"/>
        <v/>
      </c>
      <c r="R117" s="144" t="str">
        <f t="shared" si="110"/>
        <v/>
      </c>
      <c r="S117" s="144" t="str">
        <f t="shared" si="111"/>
        <v/>
      </c>
      <c r="T117" s="154" t="str">
        <f t="shared" si="112"/>
        <v/>
      </c>
      <c r="U117" s="154" t="str">
        <f t="shared" si="113"/>
        <v/>
      </c>
      <c r="V117" s="145" t="str">
        <f t="shared" si="114"/>
        <v/>
      </c>
      <c r="W117" s="145" t="str">
        <f t="shared" si="115"/>
        <v/>
      </c>
      <c r="X117" s="154" t="str">
        <f t="shared" si="116"/>
        <v/>
      </c>
      <c r="Y117" s="154" t="str">
        <f t="shared" si="117"/>
        <v/>
      </c>
      <c r="Z117" s="146" t="str">
        <f t="shared" si="118"/>
        <v/>
      </c>
      <c r="AA117" s="146" t="str">
        <f t="shared" si="119"/>
        <v/>
      </c>
      <c r="AB117" s="146" t="str">
        <f t="shared" si="120"/>
        <v/>
      </c>
      <c r="AC117" s="166" t="str">
        <f t="shared" si="121"/>
        <v/>
      </c>
      <c r="AD117" s="146" t="str">
        <f t="shared" si="122"/>
        <v/>
      </c>
      <c r="AE117" s="146" t="str">
        <f t="shared" si="123"/>
        <v/>
      </c>
      <c r="AF117" s="146" t="str">
        <f t="shared" si="124"/>
        <v/>
      </c>
      <c r="AG117" s="177"/>
      <c r="AH117" s="177"/>
      <c r="AI117" s="177"/>
      <c r="AJ117" s="177"/>
      <c r="AK117" s="36"/>
    </row>
    <row r="118" spans="1:37" ht="16.8" x14ac:dyDescent="0.25">
      <c r="A118" s="36"/>
      <c r="B118" s="176">
        <v>20</v>
      </c>
      <c r="C118" s="176" t="str">
        <f t="shared" si="68"/>
        <v/>
      </c>
      <c r="D118" s="176" t="str">
        <f t="shared" si="45"/>
        <v/>
      </c>
      <c r="E118" s="176" t="str">
        <f t="shared" si="97"/>
        <v/>
      </c>
      <c r="F118" s="176" t="str">
        <f t="shared" si="98"/>
        <v/>
      </c>
      <c r="G118" s="150" t="str">
        <f t="shared" si="99"/>
        <v/>
      </c>
      <c r="H118" s="150" t="str">
        <f t="shared" si="100"/>
        <v/>
      </c>
      <c r="I118" s="150" t="str">
        <f t="shared" si="101"/>
        <v/>
      </c>
      <c r="J118" s="157" t="str">
        <f t="shared" si="102"/>
        <v/>
      </c>
      <c r="K118" s="176" t="str">
        <f t="shared" si="103"/>
        <v/>
      </c>
      <c r="L118" s="176" t="str">
        <f t="shared" si="104"/>
        <v/>
      </c>
      <c r="M118" s="150" t="str">
        <f t="shared" si="105"/>
        <v/>
      </c>
      <c r="N118" s="144" t="str">
        <f t="shared" si="106"/>
        <v/>
      </c>
      <c r="O118" s="144" t="str">
        <f t="shared" si="107"/>
        <v/>
      </c>
      <c r="P118" s="154" t="str">
        <f t="shared" si="108"/>
        <v/>
      </c>
      <c r="Q118" s="153" t="str">
        <f t="shared" si="109"/>
        <v/>
      </c>
      <c r="R118" s="144" t="str">
        <f t="shared" si="110"/>
        <v/>
      </c>
      <c r="S118" s="144" t="str">
        <f t="shared" si="111"/>
        <v/>
      </c>
      <c r="T118" s="154" t="str">
        <f t="shared" si="112"/>
        <v/>
      </c>
      <c r="U118" s="154" t="str">
        <f t="shared" si="113"/>
        <v/>
      </c>
      <c r="V118" s="145" t="str">
        <f t="shared" si="114"/>
        <v/>
      </c>
      <c r="W118" s="145" t="str">
        <f t="shared" si="115"/>
        <v/>
      </c>
      <c r="X118" s="154" t="str">
        <f t="shared" si="116"/>
        <v/>
      </c>
      <c r="Y118" s="154" t="str">
        <f t="shared" si="117"/>
        <v/>
      </c>
      <c r="Z118" s="146" t="str">
        <f t="shared" si="118"/>
        <v/>
      </c>
      <c r="AA118" s="146" t="str">
        <f t="shared" si="119"/>
        <v/>
      </c>
      <c r="AB118" s="146" t="str">
        <f t="shared" si="120"/>
        <v/>
      </c>
      <c r="AC118" s="166" t="str">
        <f t="shared" si="121"/>
        <v/>
      </c>
      <c r="AD118" s="146" t="str">
        <f t="shared" si="122"/>
        <v/>
      </c>
      <c r="AE118" s="146" t="str">
        <f t="shared" si="123"/>
        <v/>
      </c>
      <c r="AF118" s="146" t="str">
        <f t="shared" si="124"/>
        <v/>
      </c>
      <c r="AG118" s="177"/>
      <c r="AH118" s="177"/>
      <c r="AI118" s="177"/>
      <c r="AJ118" s="177"/>
      <c r="AK118" s="36"/>
    </row>
    <row r="119" spans="1:37" ht="16.8" x14ac:dyDescent="0.25">
      <c r="A119" s="36"/>
      <c r="B119" s="176">
        <v>21</v>
      </c>
      <c r="C119" s="176"/>
      <c r="D119" s="176" t="str">
        <f t="shared" si="45"/>
        <v/>
      </c>
      <c r="E119" s="176" t="str">
        <f t="shared" si="97"/>
        <v/>
      </c>
      <c r="F119" s="176" t="str">
        <f t="shared" si="98"/>
        <v/>
      </c>
      <c r="G119" s="150" t="str">
        <f t="shared" si="99"/>
        <v/>
      </c>
      <c r="H119" s="150" t="str">
        <f t="shared" si="100"/>
        <v/>
      </c>
      <c r="I119" s="150" t="str">
        <f t="shared" si="101"/>
        <v/>
      </c>
      <c r="J119" s="157" t="str">
        <f t="shared" si="102"/>
        <v/>
      </c>
      <c r="K119" s="176" t="str">
        <f t="shared" si="103"/>
        <v/>
      </c>
      <c r="L119" s="176" t="str">
        <f t="shared" si="104"/>
        <v/>
      </c>
      <c r="M119" s="150" t="str">
        <f t="shared" si="105"/>
        <v/>
      </c>
      <c r="N119" s="144" t="str">
        <f t="shared" si="106"/>
        <v/>
      </c>
      <c r="O119" s="144" t="str">
        <f t="shared" si="107"/>
        <v/>
      </c>
      <c r="P119" s="154" t="str">
        <f t="shared" si="108"/>
        <v/>
      </c>
      <c r="Q119" s="153" t="str">
        <f t="shared" si="109"/>
        <v/>
      </c>
      <c r="R119" s="144" t="str">
        <f t="shared" si="110"/>
        <v/>
      </c>
      <c r="S119" s="144" t="str">
        <f t="shared" si="111"/>
        <v/>
      </c>
      <c r="T119" s="154" t="str">
        <f t="shared" si="112"/>
        <v/>
      </c>
      <c r="U119" s="154" t="str">
        <f t="shared" si="113"/>
        <v/>
      </c>
      <c r="V119" s="145" t="str">
        <f t="shared" si="114"/>
        <v/>
      </c>
      <c r="W119" s="145" t="str">
        <f t="shared" si="115"/>
        <v/>
      </c>
      <c r="X119" s="154" t="str">
        <f t="shared" si="116"/>
        <v/>
      </c>
      <c r="Y119" s="154" t="str">
        <f t="shared" si="117"/>
        <v/>
      </c>
      <c r="Z119" s="146" t="str">
        <f t="shared" si="118"/>
        <v/>
      </c>
      <c r="AA119" s="146" t="str">
        <f t="shared" si="119"/>
        <v/>
      </c>
      <c r="AB119" s="146" t="str">
        <f t="shared" si="120"/>
        <v/>
      </c>
      <c r="AC119" s="166" t="str">
        <f t="shared" si="121"/>
        <v/>
      </c>
      <c r="AD119" s="146" t="str">
        <f t="shared" si="122"/>
        <v/>
      </c>
      <c r="AE119" s="146" t="str">
        <f t="shared" si="123"/>
        <v/>
      </c>
      <c r="AF119" s="146" t="str">
        <f t="shared" si="124"/>
        <v/>
      </c>
      <c r="AG119" s="177"/>
      <c r="AH119" s="177"/>
      <c r="AI119" s="177"/>
      <c r="AJ119" s="177"/>
      <c r="AK119" s="36"/>
    </row>
    <row r="120" spans="1:37" ht="16.8" x14ac:dyDescent="0.25">
      <c r="A120" s="36"/>
      <c r="B120" s="176">
        <v>22</v>
      </c>
      <c r="C120" s="176"/>
      <c r="D120" s="176" t="str">
        <f t="shared" si="45"/>
        <v/>
      </c>
      <c r="E120" s="176" t="str">
        <f t="shared" si="97"/>
        <v/>
      </c>
      <c r="F120" s="176" t="str">
        <f t="shared" si="98"/>
        <v/>
      </c>
      <c r="G120" s="150" t="str">
        <f t="shared" si="99"/>
        <v/>
      </c>
      <c r="H120" s="150" t="str">
        <f t="shared" si="100"/>
        <v/>
      </c>
      <c r="I120" s="150" t="str">
        <f t="shared" si="101"/>
        <v/>
      </c>
      <c r="J120" s="157" t="str">
        <f t="shared" si="102"/>
        <v/>
      </c>
      <c r="K120" s="176" t="str">
        <f t="shared" si="103"/>
        <v/>
      </c>
      <c r="L120" s="176" t="str">
        <f t="shared" si="104"/>
        <v/>
      </c>
      <c r="M120" s="150" t="str">
        <f t="shared" si="105"/>
        <v/>
      </c>
      <c r="N120" s="144" t="str">
        <f t="shared" si="106"/>
        <v/>
      </c>
      <c r="O120" s="144" t="str">
        <f t="shared" si="107"/>
        <v/>
      </c>
      <c r="P120" s="154" t="str">
        <f t="shared" si="108"/>
        <v/>
      </c>
      <c r="Q120" s="153" t="str">
        <f t="shared" si="109"/>
        <v/>
      </c>
      <c r="R120" s="144" t="str">
        <f t="shared" si="110"/>
        <v/>
      </c>
      <c r="S120" s="144" t="str">
        <f t="shared" si="111"/>
        <v/>
      </c>
      <c r="T120" s="154" t="str">
        <f t="shared" si="112"/>
        <v/>
      </c>
      <c r="U120" s="154" t="str">
        <f t="shared" si="113"/>
        <v/>
      </c>
      <c r="V120" s="145" t="str">
        <f t="shared" si="114"/>
        <v/>
      </c>
      <c r="W120" s="145" t="str">
        <f t="shared" si="115"/>
        <v/>
      </c>
      <c r="X120" s="154" t="str">
        <f t="shared" si="116"/>
        <v/>
      </c>
      <c r="Y120" s="154" t="str">
        <f t="shared" si="117"/>
        <v/>
      </c>
      <c r="Z120" s="146" t="str">
        <f t="shared" si="118"/>
        <v/>
      </c>
      <c r="AA120" s="146" t="str">
        <f t="shared" si="119"/>
        <v/>
      </c>
      <c r="AB120" s="146" t="str">
        <f t="shared" si="120"/>
        <v/>
      </c>
      <c r="AC120" s="166" t="str">
        <f t="shared" si="121"/>
        <v/>
      </c>
      <c r="AD120" s="146" t="str">
        <f t="shared" si="122"/>
        <v/>
      </c>
      <c r="AE120" s="146" t="str">
        <f t="shared" si="123"/>
        <v/>
      </c>
      <c r="AF120" s="146" t="str">
        <f t="shared" si="124"/>
        <v/>
      </c>
      <c r="AG120" s="177"/>
      <c r="AH120" s="177"/>
      <c r="AI120" s="177"/>
      <c r="AJ120" s="177"/>
      <c r="AK120" s="36"/>
    </row>
    <row r="121" spans="1:37" ht="16.8" x14ac:dyDescent="0.25">
      <c r="A121" s="36"/>
      <c r="B121" s="176">
        <v>23</v>
      </c>
      <c r="C121" s="176"/>
      <c r="D121" s="176" t="str">
        <f t="shared" si="45"/>
        <v/>
      </c>
      <c r="E121" s="176" t="str">
        <f t="shared" si="97"/>
        <v/>
      </c>
      <c r="F121" s="176" t="str">
        <f t="shared" si="98"/>
        <v/>
      </c>
      <c r="G121" s="150" t="str">
        <f t="shared" si="99"/>
        <v/>
      </c>
      <c r="H121" s="150" t="str">
        <f t="shared" si="100"/>
        <v/>
      </c>
      <c r="I121" s="150" t="str">
        <f t="shared" si="101"/>
        <v/>
      </c>
      <c r="J121" s="157" t="str">
        <f t="shared" si="102"/>
        <v/>
      </c>
      <c r="K121" s="176" t="str">
        <f t="shared" si="103"/>
        <v/>
      </c>
      <c r="L121" s="176" t="str">
        <f t="shared" si="104"/>
        <v/>
      </c>
      <c r="M121" s="150" t="str">
        <f t="shared" si="105"/>
        <v/>
      </c>
      <c r="N121" s="144" t="str">
        <f t="shared" si="106"/>
        <v/>
      </c>
      <c r="O121" s="144" t="str">
        <f t="shared" si="107"/>
        <v/>
      </c>
      <c r="P121" s="154" t="str">
        <f t="shared" si="108"/>
        <v/>
      </c>
      <c r="Q121" s="153" t="str">
        <f t="shared" si="109"/>
        <v/>
      </c>
      <c r="R121" s="144" t="str">
        <f t="shared" si="110"/>
        <v/>
      </c>
      <c r="S121" s="144" t="str">
        <f t="shared" si="111"/>
        <v/>
      </c>
      <c r="T121" s="154" t="str">
        <f t="shared" si="112"/>
        <v/>
      </c>
      <c r="U121" s="154" t="str">
        <f t="shared" si="113"/>
        <v/>
      </c>
      <c r="V121" s="145" t="str">
        <f t="shared" si="114"/>
        <v/>
      </c>
      <c r="W121" s="145" t="str">
        <f t="shared" si="115"/>
        <v/>
      </c>
      <c r="X121" s="154" t="str">
        <f t="shared" si="116"/>
        <v/>
      </c>
      <c r="Y121" s="154" t="str">
        <f t="shared" si="117"/>
        <v/>
      </c>
      <c r="Z121" s="146" t="str">
        <f t="shared" si="118"/>
        <v/>
      </c>
      <c r="AA121" s="146" t="str">
        <f t="shared" si="119"/>
        <v/>
      </c>
      <c r="AB121" s="146" t="str">
        <f t="shared" si="120"/>
        <v/>
      </c>
      <c r="AC121" s="166" t="str">
        <f t="shared" si="121"/>
        <v/>
      </c>
      <c r="AD121" s="146" t="str">
        <f t="shared" si="122"/>
        <v/>
      </c>
      <c r="AE121" s="146" t="str">
        <f t="shared" si="123"/>
        <v/>
      </c>
      <c r="AF121" s="146" t="str">
        <f t="shared" si="124"/>
        <v/>
      </c>
      <c r="AG121" s="177"/>
      <c r="AH121" s="177"/>
      <c r="AI121" s="177"/>
      <c r="AJ121" s="177"/>
      <c r="AK121" s="36"/>
    </row>
    <row r="122" spans="1:37" ht="16.8" x14ac:dyDescent="0.25">
      <c r="A122" s="36"/>
      <c r="B122" s="176">
        <v>24</v>
      </c>
      <c r="C122" s="176"/>
      <c r="D122" s="176" t="str">
        <f t="shared" si="45"/>
        <v/>
      </c>
      <c r="E122" s="176" t="str">
        <f t="shared" si="97"/>
        <v/>
      </c>
      <c r="F122" s="176" t="str">
        <f t="shared" si="98"/>
        <v/>
      </c>
      <c r="G122" s="150" t="str">
        <f t="shared" si="99"/>
        <v/>
      </c>
      <c r="H122" s="150" t="str">
        <f t="shared" si="100"/>
        <v/>
      </c>
      <c r="I122" s="150" t="str">
        <f t="shared" si="101"/>
        <v/>
      </c>
      <c r="J122" s="157" t="str">
        <f t="shared" si="102"/>
        <v/>
      </c>
      <c r="K122" s="176" t="str">
        <f t="shared" si="103"/>
        <v/>
      </c>
      <c r="L122" s="176" t="str">
        <f t="shared" si="104"/>
        <v/>
      </c>
      <c r="M122" s="150" t="str">
        <f t="shared" si="105"/>
        <v/>
      </c>
      <c r="N122" s="144" t="str">
        <f t="shared" si="106"/>
        <v/>
      </c>
      <c r="O122" s="144" t="str">
        <f t="shared" si="107"/>
        <v/>
      </c>
      <c r="P122" s="154" t="str">
        <f t="shared" si="108"/>
        <v/>
      </c>
      <c r="Q122" s="153" t="str">
        <f t="shared" si="109"/>
        <v/>
      </c>
      <c r="R122" s="144" t="str">
        <f t="shared" si="110"/>
        <v/>
      </c>
      <c r="S122" s="144" t="str">
        <f t="shared" si="111"/>
        <v/>
      </c>
      <c r="T122" s="154" t="str">
        <f t="shared" si="112"/>
        <v/>
      </c>
      <c r="U122" s="154" t="str">
        <f t="shared" si="113"/>
        <v/>
      </c>
      <c r="V122" s="145" t="str">
        <f t="shared" si="114"/>
        <v/>
      </c>
      <c r="W122" s="145" t="str">
        <f t="shared" si="115"/>
        <v/>
      </c>
      <c r="X122" s="154" t="str">
        <f t="shared" si="116"/>
        <v/>
      </c>
      <c r="Y122" s="154" t="str">
        <f t="shared" si="117"/>
        <v/>
      </c>
      <c r="Z122" s="146" t="str">
        <f t="shared" si="118"/>
        <v/>
      </c>
      <c r="AA122" s="146" t="str">
        <f t="shared" si="119"/>
        <v/>
      </c>
      <c r="AB122" s="146" t="str">
        <f t="shared" si="120"/>
        <v/>
      </c>
      <c r="AC122" s="166" t="str">
        <f t="shared" si="121"/>
        <v/>
      </c>
      <c r="AD122" s="146" t="str">
        <f t="shared" si="122"/>
        <v/>
      </c>
      <c r="AE122" s="146" t="str">
        <f t="shared" si="123"/>
        <v/>
      </c>
      <c r="AF122" s="146" t="str">
        <f t="shared" si="124"/>
        <v/>
      </c>
      <c r="AG122" s="177"/>
      <c r="AH122" s="177"/>
      <c r="AI122" s="177"/>
      <c r="AJ122" s="177"/>
      <c r="AK122" s="36"/>
    </row>
    <row r="123" spans="1:37" ht="16.8" x14ac:dyDescent="0.25">
      <c r="A123" s="36"/>
      <c r="B123" s="176">
        <v>25</v>
      </c>
      <c r="C123" s="176"/>
      <c r="D123" s="176" t="str">
        <f t="shared" si="45"/>
        <v/>
      </c>
      <c r="E123" s="176" t="str">
        <f t="shared" si="97"/>
        <v/>
      </c>
      <c r="F123" s="176" t="str">
        <f t="shared" si="98"/>
        <v/>
      </c>
      <c r="G123" s="150" t="str">
        <f t="shared" si="99"/>
        <v/>
      </c>
      <c r="H123" s="150" t="str">
        <f t="shared" si="100"/>
        <v/>
      </c>
      <c r="I123" s="150" t="str">
        <f t="shared" si="101"/>
        <v/>
      </c>
      <c r="J123" s="157" t="str">
        <f t="shared" si="102"/>
        <v/>
      </c>
      <c r="K123" s="176" t="str">
        <f t="shared" si="103"/>
        <v/>
      </c>
      <c r="L123" s="176" t="str">
        <f t="shared" si="104"/>
        <v/>
      </c>
      <c r="M123" s="150" t="str">
        <f t="shared" si="105"/>
        <v/>
      </c>
      <c r="N123" s="144" t="str">
        <f t="shared" si="106"/>
        <v/>
      </c>
      <c r="O123" s="144" t="str">
        <f t="shared" si="107"/>
        <v/>
      </c>
      <c r="P123" s="154" t="str">
        <f t="shared" si="108"/>
        <v/>
      </c>
      <c r="Q123" s="153" t="str">
        <f t="shared" si="109"/>
        <v/>
      </c>
      <c r="R123" s="144" t="str">
        <f t="shared" si="110"/>
        <v/>
      </c>
      <c r="S123" s="144" t="str">
        <f t="shared" si="111"/>
        <v/>
      </c>
      <c r="T123" s="154" t="str">
        <f t="shared" si="112"/>
        <v/>
      </c>
      <c r="U123" s="154" t="str">
        <f t="shared" si="113"/>
        <v/>
      </c>
      <c r="V123" s="145" t="str">
        <f t="shared" si="114"/>
        <v/>
      </c>
      <c r="W123" s="145" t="str">
        <f t="shared" si="115"/>
        <v/>
      </c>
      <c r="X123" s="154" t="str">
        <f t="shared" si="116"/>
        <v/>
      </c>
      <c r="Y123" s="154" t="str">
        <f t="shared" si="117"/>
        <v/>
      </c>
      <c r="Z123" s="146" t="str">
        <f t="shared" si="118"/>
        <v/>
      </c>
      <c r="AA123" s="146" t="str">
        <f t="shared" si="119"/>
        <v/>
      </c>
      <c r="AB123" s="146" t="str">
        <f t="shared" si="120"/>
        <v/>
      </c>
      <c r="AC123" s="166" t="str">
        <f t="shared" si="121"/>
        <v/>
      </c>
      <c r="AD123" s="146" t="str">
        <f t="shared" si="122"/>
        <v/>
      </c>
      <c r="AE123" s="146" t="str">
        <f t="shared" si="123"/>
        <v/>
      </c>
      <c r="AF123" s="146" t="str">
        <f t="shared" si="124"/>
        <v/>
      </c>
      <c r="AG123" s="177"/>
      <c r="AH123" s="177"/>
      <c r="AI123" s="177"/>
      <c r="AJ123" s="177"/>
      <c r="AK123" s="36"/>
    </row>
    <row r="124" spans="1:37" ht="16.8" x14ac:dyDescent="0.25">
      <c r="A124" s="36"/>
      <c r="B124" s="176">
        <v>26</v>
      </c>
      <c r="C124" s="176"/>
      <c r="D124" s="176" t="str">
        <f t="shared" si="45"/>
        <v/>
      </c>
      <c r="E124" s="176" t="str">
        <f t="shared" si="97"/>
        <v/>
      </c>
      <c r="F124" s="176" t="str">
        <f t="shared" si="98"/>
        <v/>
      </c>
      <c r="G124" s="150" t="str">
        <f t="shared" si="99"/>
        <v/>
      </c>
      <c r="H124" s="150" t="str">
        <f t="shared" si="100"/>
        <v/>
      </c>
      <c r="I124" s="150" t="str">
        <f t="shared" si="101"/>
        <v/>
      </c>
      <c r="J124" s="157" t="str">
        <f t="shared" si="102"/>
        <v/>
      </c>
      <c r="K124" s="176" t="str">
        <f t="shared" si="103"/>
        <v/>
      </c>
      <c r="L124" s="176" t="str">
        <f t="shared" si="104"/>
        <v/>
      </c>
      <c r="M124" s="150" t="str">
        <f t="shared" si="105"/>
        <v/>
      </c>
      <c r="N124" s="144" t="str">
        <f t="shared" si="106"/>
        <v/>
      </c>
      <c r="O124" s="144" t="str">
        <f t="shared" si="107"/>
        <v/>
      </c>
      <c r="P124" s="154" t="str">
        <f t="shared" si="108"/>
        <v/>
      </c>
      <c r="Q124" s="153" t="str">
        <f t="shared" si="109"/>
        <v/>
      </c>
      <c r="R124" s="144" t="str">
        <f t="shared" si="110"/>
        <v/>
      </c>
      <c r="S124" s="144" t="str">
        <f t="shared" si="111"/>
        <v/>
      </c>
      <c r="T124" s="154" t="str">
        <f t="shared" si="112"/>
        <v/>
      </c>
      <c r="U124" s="154" t="str">
        <f t="shared" si="113"/>
        <v/>
      </c>
      <c r="V124" s="145" t="str">
        <f t="shared" si="114"/>
        <v/>
      </c>
      <c r="W124" s="145" t="str">
        <f t="shared" si="115"/>
        <v/>
      </c>
      <c r="X124" s="154" t="str">
        <f t="shared" si="116"/>
        <v/>
      </c>
      <c r="Y124" s="154" t="str">
        <f t="shared" si="117"/>
        <v/>
      </c>
      <c r="Z124" s="146" t="str">
        <f t="shared" si="118"/>
        <v/>
      </c>
      <c r="AA124" s="146" t="str">
        <f t="shared" si="119"/>
        <v/>
      </c>
      <c r="AB124" s="146" t="str">
        <f t="shared" si="120"/>
        <v/>
      </c>
      <c r="AC124" s="166" t="str">
        <f t="shared" si="121"/>
        <v/>
      </c>
      <c r="AD124" s="146" t="str">
        <f t="shared" si="122"/>
        <v/>
      </c>
      <c r="AE124" s="146" t="str">
        <f t="shared" si="123"/>
        <v/>
      </c>
      <c r="AF124" s="146" t="str">
        <f t="shared" si="124"/>
        <v/>
      </c>
      <c r="AG124" s="177"/>
      <c r="AH124" s="177"/>
      <c r="AI124" s="177"/>
      <c r="AJ124" s="177"/>
      <c r="AK124" s="36"/>
    </row>
    <row r="125" spans="1:37" ht="16.8" x14ac:dyDescent="0.25">
      <c r="A125" s="36"/>
      <c r="B125" s="176">
        <v>27</v>
      </c>
      <c r="C125" s="176"/>
      <c r="D125" s="176" t="str">
        <f t="shared" si="45"/>
        <v/>
      </c>
      <c r="E125" s="176" t="str">
        <f t="shared" si="97"/>
        <v/>
      </c>
      <c r="F125" s="176" t="str">
        <f t="shared" si="98"/>
        <v/>
      </c>
      <c r="G125" s="150" t="str">
        <f t="shared" si="99"/>
        <v/>
      </c>
      <c r="H125" s="150" t="str">
        <f t="shared" si="100"/>
        <v/>
      </c>
      <c r="I125" s="150" t="str">
        <f t="shared" si="101"/>
        <v/>
      </c>
      <c r="J125" s="157" t="str">
        <f t="shared" si="102"/>
        <v/>
      </c>
      <c r="K125" s="176" t="str">
        <f t="shared" si="103"/>
        <v/>
      </c>
      <c r="L125" s="176" t="str">
        <f t="shared" si="104"/>
        <v/>
      </c>
      <c r="M125" s="150" t="str">
        <f t="shared" si="105"/>
        <v/>
      </c>
      <c r="N125" s="144" t="str">
        <f t="shared" si="106"/>
        <v/>
      </c>
      <c r="O125" s="144" t="str">
        <f t="shared" si="107"/>
        <v/>
      </c>
      <c r="P125" s="154" t="str">
        <f t="shared" si="108"/>
        <v/>
      </c>
      <c r="Q125" s="153" t="str">
        <f t="shared" si="109"/>
        <v/>
      </c>
      <c r="R125" s="144" t="str">
        <f t="shared" si="110"/>
        <v/>
      </c>
      <c r="S125" s="144" t="str">
        <f t="shared" si="111"/>
        <v/>
      </c>
      <c r="T125" s="154" t="str">
        <f t="shared" si="112"/>
        <v/>
      </c>
      <c r="U125" s="154" t="str">
        <f t="shared" si="113"/>
        <v/>
      </c>
      <c r="V125" s="145" t="str">
        <f t="shared" si="114"/>
        <v/>
      </c>
      <c r="W125" s="145" t="str">
        <f t="shared" si="115"/>
        <v/>
      </c>
      <c r="X125" s="154" t="str">
        <f t="shared" si="116"/>
        <v/>
      </c>
      <c r="Y125" s="154" t="str">
        <f t="shared" si="117"/>
        <v/>
      </c>
      <c r="Z125" s="146" t="str">
        <f t="shared" si="118"/>
        <v/>
      </c>
      <c r="AA125" s="146" t="str">
        <f t="shared" si="119"/>
        <v/>
      </c>
      <c r="AB125" s="146" t="str">
        <f t="shared" si="120"/>
        <v/>
      </c>
      <c r="AC125" s="166" t="str">
        <f t="shared" si="121"/>
        <v/>
      </c>
      <c r="AD125" s="146" t="str">
        <f t="shared" si="122"/>
        <v/>
      </c>
      <c r="AE125" s="146" t="str">
        <f t="shared" si="123"/>
        <v/>
      </c>
      <c r="AF125" s="146" t="str">
        <f t="shared" si="124"/>
        <v/>
      </c>
      <c r="AG125" s="177"/>
      <c r="AH125" s="177"/>
      <c r="AI125" s="177"/>
      <c r="AJ125" s="177"/>
      <c r="AK125" s="36"/>
    </row>
    <row r="126" spans="1:37" ht="16.8" x14ac:dyDescent="0.25">
      <c r="A126" s="36"/>
      <c r="B126" s="176">
        <v>28</v>
      </c>
      <c r="C126" s="176"/>
      <c r="D126" s="176" t="str">
        <f t="shared" si="45"/>
        <v/>
      </c>
      <c r="E126" s="176" t="str">
        <f t="shared" si="97"/>
        <v/>
      </c>
      <c r="F126" s="176" t="str">
        <f t="shared" si="98"/>
        <v/>
      </c>
      <c r="G126" s="150" t="str">
        <f t="shared" si="99"/>
        <v/>
      </c>
      <c r="H126" s="150" t="str">
        <f t="shared" si="100"/>
        <v/>
      </c>
      <c r="I126" s="150" t="str">
        <f t="shared" si="101"/>
        <v/>
      </c>
      <c r="J126" s="157" t="str">
        <f t="shared" si="102"/>
        <v/>
      </c>
      <c r="K126" s="176" t="str">
        <f t="shared" si="103"/>
        <v/>
      </c>
      <c r="L126" s="176" t="str">
        <f t="shared" si="104"/>
        <v/>
      </c>
      <c r="M126" s="150" t="str">
        <f t="shared" si="105"/>
        <v/>
      </c>
      <c r="N126" s="144" t="str">
        <f t="shared" si="106"/>
        <v/>
      </c>
      <c r="O126" s="144" t="str">
        <f t="shared" si="107"/>
        <v/>
      </c>
      <c r="P126" s="154" t="str">
        <f t="shared" si="108"/>
        <v/>
      </c>
      <c r="Q126" s="153" t="str">
        <f t="shared" si="109"/>
        <v/>
      </c>
      <c r="R126" s="144" t="str">
        <f t="shared" si="110"/>
        <v/>
      </c>
      <c r="S126" s="144" t="str">
        <f t="shared" si="111"/>
        <v/>
      </c>
      <c r="T126" s="154" t="str">
        <f t="shared" si="112"/>
        <v/>
      </c>
      <c r="U126" s="154" t="str">
        <f t="shared" si="113"/>
        <v/>
      </c>
      <c r="V126" s="145" t="str">
        <f t="shared" si="114"/>
        <v/>
      </c>
      <c r="W126" s="145" t="str">
        <f t="shared" si="115"/>
        <v/>
      </c>
      <c r="X126" s="154" t="str">
        <f t="shared" si="116"/>
        <v/>
      </c>
      <c r="Y126" s="154" t="str">
        <f t="shared" si="117"/>
        <v/>
      </c>
      <c r="Z126" s="146" t="str">
        <f t="shared" si="118"/>
        <v/>
      </c>
      <c r="AA126" s="146" t="str">
        <f t="shared" si="119"/>
        <v/>
      </c>
      <c r="AB126" s="146" t="str">
        <f t="shared" si="120"/>
        <v/>
      </c>
      <c r="AC126" s="166" t="str">
        <f t="shared" si="121"/>
        <v/>
      </c>
      <c r="AD126" s="146" t="str">
        <f t="shared" si="122"/>
        <v/>
      </c>
      <c r="AE126" s="146" t="str">
        <f t="shared" si="123"/>
        <v/>
      </c>
      <c r="AF126" s="146" t="str">
        <f t="shared" si="124"/>
        <v/>
      </c>
      <c r="AG126" s="177"/>
      <c r="AH126" s="177"/>
      <c r="AI126" s="177"/>
      <c r="AJ126" s="177"/>
      <c r="AK126" s="36"/>
    </row>
    <row r="127" spans="1:37" ht="16.8" x14ac:dyDescent="0.25">
      <c r="A127" s="36"/>
      <c r="B127" s="176">
        <v>29</v>
      </c>
      <c r="C127" s="176"/>
      <c r="D127" s="176" t="str">
        <f t="shared" si="45"/>
        <v/>
      </c>
      <c r="E127" s="176" t="str">
        <f t="shared" si="97"/>
        <v/>
      </c>
      <c r="F127" s="176" t="str">
        <f t="shared" si="98"/>
        <v/>
      </c>
      <c r="G127" s="150" t="str">
        <f t="shared" si="99"/>
        <v/>
      </c>
      <c r="H127" s="150" t="str">
        <f t="shared" si="100"/>
        <v/>
      </c>
      <c r="I127" s="150" t="str">
        <f t="shared" si="101"/>
        <v/>
      </c>
      <c r="J127" s="157" t="str">
        <f t="shared" si="102"/>
        <v/>
      </c>
      <c r="K127" s="176" t="str">
        <f t="shared" si="103"/>
        <v/>
      </c>
      <c r="L127" s="176" t="str">
        <f t="shared" si="104"/>
        <v/>
      </c>
      <c r="M127" s="150" t="str">
        <f t="shared" si="105"/>
        <v/>
      </c>
      <c r="N127" s="144" t="str">
        <f t="shared" si="106"/>
        <v/>
      </c>
      <c r="O127" s="144" t="str">
        <f t="shared" si="107"/>
        <v/>
      </c>
      <c r="P127" s="154" t="str">
        <f t="shared" si="108"/>
        <v/>
      </c>
      <c r="Q127" s="153" t="str">
        <f t="shared" si="109"/>
        <v/>
      </c>
      <c r="R127" s="144" t="str">
        <f t="shared" si="110"/>
        <v/>
      </c>
      <c r="S127" s="144" t="str">
        <f t="shared" si="111"/>
        <v/>
      </c>
      <c r="T127" s="154" t="str">
        <f t="shared" si="112"/>
        <v/>
      </c>
      <c r="U127" s="154" t="str">
        <f t="shared" si="113"/>
        <v/>
      </c>
      <c r="V127" s="145" t="str">
        <f t="shared" si="114"/>
        <v/>
      </c>
      <c r="W127" s="145" t="str">
        <f t="shared" si="115"/>
        <v/>
      </c>
      <c r="X127" s="154" t="str">
        <f t="shared" si="116"/>
        <v/>
      </c>
      <c r="Y127" s="154" t="str">
        <f t="shared" si="117"/>
        <v/>
      </c>
      <c r="Z127" s="146" t="str">
        <f t="shared" si="118"/>
        <v/>
      </c>
      <c r="AA127" s="146" t="str">
        <f t="shared" si="119"/>
        <v/>
      </c>
      <c r="AB127" s="146" t="str">
        <f t="shared" si="120"/>
        <v/>
      </c>
      <c r="AC127" s="166" t="str">
        <f t="shared" si="121"/>
        <v/>
      </c>
      <c r="AD127" s="146" t="str">
        <f t="shared" si="122"/>
        <v/>
      </c>
      <c r="AE127" s="146" t="str">
        <f t="shared" si="123"/>
        <v/>
      </c>
      <c r="AF127" s="146" t="str">
        <f t="shared" si="124"/>
        <v/>
      </c>
      <c r="AG127" s="177"/>
      <c r="AH127" s="177"/>
      <c r="AI127" s="177"/>
      <c r="AJ127" s="177"/>
      <c r="AK127" s="36"/>
    </row>
    <row r="128" spans="1:37" ht="16.8" x14ac:dyDescent="0.25">
      <c r="A128" s="36"/>
      <c r="B128" s="176">
        <v>30</v>
      </c>
      <c r="C128" s="176" t="str">
        <f>IF(AG77="","",ROUND(AG77,0))</f>
        <v/>
      </c>
      <c r="D128" s="176" t="str">
        <f t="shared" si="45"/>
        <v/>
      </c>
      <c r="E128" s="176" t="str">
        <f t="shared" si="97"/>
        <v/>
      </c>
      <c r="F128" s="176" t="str">
        <f t="shared" si="98"/>
        <v/>
      </c>
      <c r="G128" s="150" t="str">
        <f t="shared" si="99"/>
        <v/>
      </c>
      <c r="H128" s="150" t="str">
        <f t="shared" si="100"/>
        <v/>
      </c>
      <c r="I128" s="150" t="str">
        <f t="shared" si="101"/>
        <v/>
      </c>
      <c r="J128" s="157" t="str">
        <f t="shared" si="102"/>
        <v/>
      </c>
      <c r="K128" s="176" t="str">
        <f t="shared" si="103"/>
        <v/>
      </c>
      <c r="L128" s="176" t="str">
        <f t="shared" si="104"/>
        <v/>
      </c>
      <c r="M128" s="150" t="str">
        <f t="shared" si="105"/>
        <v/>
      </c>
      <c r="N128" s="144" t="str">
        <f t="shared" si="106"/>
        <v/>
      </c>
      <c r="O128" s="144" t="str">
        <f t="shared" si="107"/>
        <v/>
      </c>
      <c r="P128" s="154" t="str">
        <f t="shared" si="108"/>
        <v/>
      </c>
      <c r="Q128" s="153" t="str">
        <f t="shared" si="109"/>
        <v/>
      </c>
      <c r="R128" s="144" t="str">
        <f t="shared" si="110"/>
        <v/>
      </c>
      <c r="S128" s="144" t="str">
        <f t="shared" si="111"/>
        <v/>
      </c>
      <c r="T128" s="154" t="str">
        <f t="shared" si="112"/>
        <v/>
      </c>
      <c r="U128" s="154" t="str">
        <f t="shared" si="113"/>
        <v/>
      </c>
      <c r="V128" s="145" t="str">
        <f t="shared" si="114"/>
        <v/>
      </c>
      <c r="W128" s="145" t="str">
        <f t="shared" si="115"/>
        <v/>
      </c>
      <c r="X128" s="154" t="str">
        <f t="shared" si="116"/>
        <v/>
      </c>
      <c r="Y128" s="154" t="str">
        <f t="shared" si="117"/>
        <v/>
      </c>
      <c r="Z128" s="146" t="str">
        <f t="shared" si="118"/>
        <v/>
      </c>
      <c r="AA128" s="146" t="str">
        <f t="shared" si="119"/>
        <v/>
      </c>
      <c r="AB128" s="146" t="str">
        <f t="shared" si="120"/>
        <v/>
      </c>
      <c r="AC128" s="166" t="str">
        <f t="shared" si="121"/>
        <v/>
      </c>
      <c r="AD128" s="146" t="str">
        <f t="shared" si="122"/>
        <v/>
      </c>
      <c r="AE128" s="146" t="str">
        <f t="shared" si="123"/>
        <v/>
      </c>
      <c r="AF128" s="146" t="str">
        <f t="shared" si="124"/>
        <v/>
      </c>
      <c r="AG128" s="177"/>
      <c r="AH128" s="177"/>
      <c r="AI128" s="177"/>
      <c r="AJ128" s="177"/>
      <c r="AK128" s="36"/>
    </row>
    <row r="129" spans="1:37" ht="13.8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128"/>
      <c r="Q129" s="128"/>
      <c r="R129" s="128"/>
      <c r="S129" s="128"/>
      <c r="T129" s="128"/>
      <c r="U129" s="128"/>
      <c r="V129" s="168"/>
      <c r="W129" s="168"/>
      <c r="X129" s="128"/>
      <c r="Y129" s="128"/>
      <c r="Z129" s="128"/>
      <c r="AA129" s="128"/>
      <c r="AB129" s="128"/>
      <c r="AC129" s="167"/>
      <c r="AD129" s="36"/>
      <c r="AE129" s="163"/>
      <c r="AF129" s="163"/>
      <c r="AG129" s="163"/>
      <c r="AH129" s="163"/>
      <c r="AI129" s="163"/>
      <c r="AJ129" s="163"/>
      <c r="AK129" s="36"/>
    </row>
    <row r="130" spans="1:37" ht="3.75" customHeight="1" x14ac:dyDescent="0.25">
      <c r="A130" s="36"/>
      <c r="B130" s="36"/>
      <c r="C130" s="36"/>
      <c r="D130" s="36"/>
      <c r="E130" s="36"/>
      <c r="F130" s="36"/>
      <c r="G130" s="36"/>
      <c r="H130" s="36"/>
      <c r="I130" s="128"/>
      <c r="J130" s="128"/>
      <c r="K130" s="128"/>
      <c r="L130" s="128"/>
      <c r="M130" s="128"/>
      <c r="N130" s="36"/>
      <c r="O130" s="36"/>
      <c r="P130" s="128"/>
      <c r="Q130" s="128"/>
      <c r="R130" s="128"/>
      <c r="S130" s="128"/>
      <c r="T130" s="128"/>
      <c r="U130" s="128"/>
      <c r="V130" s="168"/>
      <c r="W130" s="168"/>
      <c r="X130" s="128"/>
      <c r="Y130" s="128"/>
      <c r="Z130" s="128"/>
      <c r="AA130" s="128"/>
      <c r="AB130" s="128"/>
      <c r="AC130" s="167"/>
      <c r="AD130" s="36"/>
      <c r="AE130" s="163"/>
      <c r="AF130" s="163"/>
      <c r="AG130" s="163"/>
      <c r="AH130" s="163"/>
      <c r="AI130" s="163"/>
      <c r="AJ130" s="163"/>
      <c r="AK130" s="36"/>
    </row>
    <row r="131" spans="1:37" ht="13.8" hidden="1" x14ac:dyDescent="0.25">
      <c r="I131" s="180"/>
      <c r="J131" s="180"/>
      <c r="K131" s="180"/>
      <c r="L131" s="180"/>
      <c r="M131" s="180"/>
    </row>
    <row r="132" spans="1:37" ht="15" customHeight="1" x14ac:dyDescent="0.25"/>
    <row r="133" spans="1:37" ht="15" customHeight="1" x14ac:dyDescent="0.25"/>
  </sheetData>
  <sheetProtection algorithmName="SHA-512" hashValue="GdapcdA1nCXSVVSPeGfan/tn3NYSeuo8PTjsl98Lo81X55o3B5I4ZLxRDoppGrIqxd/dIu1OwM5GY27/cbVmeg==" saltValue="cQBttZ683LHTL/5/2NzrXA==" spinCount="100000" sheet="1" objects="1" scenarios="1" selectLockedCells="1"/>
  <mergeCells count="39">
    <mergeCell ref="B4:M4"/>
    <mergeCell ref="X2:Y2"/>
    <mergeCell ref="Z2:AJ3"/>
    <mergeCell ref="B3:M3"/>
    <mergeCell ref="N3:O3"/>
    <mergeCell ref="P3:Q3"/>
    <mergeCell ref="R3:S3"/>
    <mergeCell ref="T3:U3"/>
    <mergeCell ref="V3:W3"/>
    <mergeCell ref="X3:Y3"/>
    <mergeCell ref="B2:M2"/>
    <mergeCell ref="N2:O2"/>
    <mergeCell ref="P2:Q2"/>
    <mergeCell ref="R2:S2"/>
    <mergeCell ref="T2:U2"/>
    <mergeCell ref="V2:W2"/>
    <mergeCell ref="AA4:AA5"/>
    <mergeCell ref="AB4:AB5"/>
    <mergeCell ref="AC4:AC5"/>
    <mergeCell ref="N4:O4"/>
    <mergeCell ref="P4:Q4"/>
    <mergeCell ref="R4:S4"/>
    <mergeCell ref="T4:U4"/>
    <mergeCell ref="I97:AF97"/>
    <mergeCell ref="B97:H97"/>
    <mergeCell ref="AJ4:AJ5"/>
    <mergeCell ref="B5:M5"/>
    <mergeCell ref="B55:F55"/>
    <mergeCell ref="H55:L55"/>
    <mergeCell ref="N55:AF55"/>
    <mergeCell ref="AD4:AD5"/>
    <mergeCell ref="AE4:AE5"/>
    <mergeCell ref="AF4:AF6"/>
    <mergeCell ref="AG4:AG5"/>
    <mergeCell ref="AH4:AH5"/>
    <mergeCell ref="AI4:AI5"/>
    <mergeCell ref="V4:W4"/>
    <mergeCell ref="X4:Y4"/>
    <mergeCell ref="Z4:Z5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</vt:i4>
      </vt:variant>
    </vt:vector>
  </HeadingPairs>
  <TitlesOfParts>
    <vt:vector size="20" baseType="lpstr">
      <vt:lpstr>Info</vt:lpstr>
      <vt:lpstr>DASHBOARD</vt:lpstr>
      <vt:lpstr>MAIN DATA</vt:lpstr>
      <vt:lpstr>DATA</vt:lpstr>
      <vt:lpstr>ENGLISH</vt:lpstr>
      <vt:lpstr>HINDI</vt:lpstr>
      <vt:lpstr>MATHS</vt:lpstr>
      <vt:lpstr>CO-SCHOLOSTIC</vt:lpstr>
      <vt:lpstr>ATTENDANCE</vt:lpstr>
      <vt:lpstr>REPORT CARD</vt:lpstr>
      <vt:lpstr>REPORT CARD (Grade)</vt:lpstr>
      <vt:lpstr>REPORT CARD (%)</vt:lpstr>
      <vt:lpstr>GREEN SHEET</vt:lpstr>
      <vt:lpstr>MARKSHEET DISTRIBUTION</vt:lpstr>
      <vt:lpstr>SUBJECT RESULT</vt:lpstr>
      <vt:lpstr>SCHOOL RESULT</vt:lpstr>
      <vt:lpstr>RESULT ANALYSIS GRADE WISE</vt:lpstr>
      <vt:lpstr>RESULT ANALYSIS RANK WISE</vt:lpstr>
      <vt:lpstr>'GREEN SHEET'!Print_Area</vt:lpstr>
      <vt:lpstr>'SCHOOL RESULT'!Print_Area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2026-01-18T11:11:26Z</dcterms:modified>
</cp:coreProperties>
</file>