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 defaultThemeVersion="124226"/>
  <workbookProtection workbookAlgorithmName="SHA-512" workbookHashValue="bwYUhvrQQRT1DiIym/Xtn7jal/DNzj03t8QdRSA8q/tR8leXxLFTtnnJgCRjVlFkhzKQg8LCT3O3rB5fc4tA3w==" workbookSaltValue="TCQLeSMP5gDXifRA2jH3og==" workbookSpinCount="100000" lockStructure="1"/>
  <bookViews>
    <workbookView xWindow="0" yWindow="0" windowWidth="22956" windowHeight="3756" tabRatio="937"/>
  </bookViews>
  <sheets>
    <sheet name="Info" sheetId="37" r:id="rId1"/>
    <sheet name="DASHBOARD" sheetId="2" r:id="rId2"/>
    <sheet name="DATA" sheetId="3" state="hidden" r:id="rId3"/>
    <sheet name="MAIN DATA" sheetId="33" r:id="rId4"/>
    <sheet name="ENGLISH" sheetId="4" r:id="rId5"/>
    <sheet name="HINDI-SKT" sheetId="17" r:id="rId6"/>
    <sheet name="MATHS" sheetId="18" r:id="rId7"/>
    <sheet name="SCIENCE" sheetId="19" r:id="rId8"/>
    <sheet name="SST" sheetId="20" r:id="rId9"/>
    <sheet name="ATTENDANCE" sheetId="11" r:id="rId10"/>
    <sheet name="CO-SCHOLOSTIC" sheetId="22" r:id="rId11"/>
    <sheet name="REPORT CARD" sheetId="24" r:id="rId12"/>
    <sheet name="GREEN SHEET" sheetId="13" r:id="rId13"/>
    <sheet name="FINAL RESULT" sheetId="35" r:id="rId14"/>
    <sheet name="MARKSHEET DISTRIBUTION" sheetId="38" r:id="rId15"/>
    <sheet name="FINAL RESULT SUP" sheetId="36" r:id="rId16"/>
    <sheet name="TEC.WISE RESULT" sheetId="14" r:id="rId17"/>
    <sheet name="SCHOOL RESULT" sheetId="26" r:id="rId18"/>
    <sheet name="RESULT ANALYSIS GRADE WISE" sheetId="30" r:id="rId19"/>
    <sheet name="RESULT ANALYSIS RANK WISE " sheetId="29" r:id="rId20"/>
  </sheets>
  <definedNames>
    <definedName name="BOY" localSheetId="14">#REF!</definedName>
    <definedName name="BOY">#REF!</definedName>
    <definedName name="_xlnm.Print_Area" localSheetId="11">'REPORT CARD'!$A$1:$AE$59</definedName>
  </definedNames>
  <calcPr calcId="152511"/>
</workbook>
</file>

<file path=xl/calcChain.xml><?xml version="1.0" encoding="utf-8"?>
<calcChain xmlns="http://schemas.openxmlformats.org/spreadsheetml/2006/main">
  <c r="B2" i="38" l="1"/>
  <c r="F50" i="38" l="1"/>
  <c r="F8" i="38"/>
  <c r="E8" i="38"/>
  <c r="D8" i="38"/>
  <c r="F7" i="38"/>
  <c r="E7" i="38"/>
  <c r="D7" i="38"/>
  <c r="F6" i="38"/>
  <c r="E4" i="38"/>
  <c r="B3" i="38"/>
  <c r="E6" i="38"/>
  <c r="D6" i="38"/>
  <c r="B34" i="36" l="1"/>
  <c r="K34" i="36"/>
  <c r="L34" i="36"/>
  <c r="N34" i="36"/>
  <c r="P34" i="36"/>
  <c r="U34" i="36"/>
  <c r="V34" i="36"/>
  <c r="W34" i="36"/>
  <c r="Y34" i="36"/>
  <c r="AC34" i="36"/>
  <c r="AD34" i="36"/>
  <c r="AG34" i="36"/>
  <c r="AI34" i="36"/>
  <c r="AK34" i="36"/>
  <c r="AP34" i="36"/>
  <c r="AQ34" i="36"/>
  <c r="AR34" i="36"/>
  <c r="AT34" i="36"/>
  <c r="AX34" i="36"/>
  <c r="AY34" i="36" s="1"/>
  <c r="BB34" i="36"/>
  <c r="BD34" i="36"/>
  <c r="BF34" i="36"/>
  <c r="BK34" i="36"/>
  <c r="BL34" i="36"/>
  <c r="BM34" i="36"/>
  <c r="BO34" i="36"/>
  <c r="BS34" i="36"/>
  <c r="BU34" i="36" s="1"/>
  <c r="BT34" i="36"/>
  <c r="BW34" i="36"/>
  <c r="BY34" i="36"/>
  <c r="CA34" i="36"/>
  <c r="CF34" i="36"/>
  <c r="CG34" i="36"/>
  <c r="CH34" i="36"/>
  <c r="CJ34" i="36"/>
  <c r="CN34" i="36"/>
  <c r="CP34" i="36" s="1"/>
  <c r="CQ34" i="36" s="1"/>
  <c r="CR34" i="36"/>
  <c r="CT34" i="36"/>
  <c r="CV34" i="36"/>
  <c r="DA34" i="36"/>
  <c r="DB34" i="36"/>
  <c r="DC34" i="36"/>
  <c r="DE34" i="36"/>
  <c r="DI34" i="36"/>
  <c r="B35" i="36"/>
  <c r="K35" i="36"/>
  <c r="L35" i="36"/>
  <c r="N35" i="36"/>
  <c r="P35" i="36"/>
  <c r="U35" i="36"/>
  <c r="V35" i="36"/>
  <c r="W35" i="36"/>
  <c r="Y35" i="36"/>
  <c r="AC35" i="36"/>
  <c r="AD35" i="36"/>
  <c r="AG35" i="36"/>
  <c r="AI35" i="36"/>
  <c r="AK35" i="36"/>
  <c r="AP35" i="36"/>
  <c r="AQ35" i="36"/>
  <c r="AR35" i="36"/>
  <c r="AT35" i="36"/>
  <c r="AX35" i="36"/>
  <c r="AY35" i="36" s="1"/>
  <c r="BB35" i="36"/>
  <c r="BD35" i="36"/>
  <c r="BF35" i="36"/>
  <c r="BK35" i="36"/>
  <c r="BL35" i="36"/>
  <c r="BM35" i="36"/>
  <c r="BO35" i="36"/>
  <c r="BS35" i="36"/>
  <c r="BU35" i="36" s="1"/>
  <c r="BW35" i="36"/>
  <c r="BY35" i="36"/>
  <c r="CA35" i="36"/>
  <c r="CF35" i="36"/>
  <c r="CG35" i="36"/>
  <c r="CH35" i="36"/>
  <c r="CJ35" i="36"/>
  <c r="CN35" i="36"/>
  <c r="CP35" i="36" s="1"/>
  <c r="CR35" i="36"/>
  <c r="CT35" i="36"/>
  <c r="CV35" i="36"/>
  <c r="DA35" i="36"/>
  <c r="DB35" i="36"/>
  <c r="DC35" i="36"/>
  <c r="DE35" i="36"/>
  <c r="DI35" i="36"/>
  <c r="DK35" i="36" s="1"/>
  <c r="B36" i="36"/>
  <c r="K36" i="36"/>
  <c r="L36" i="36"/>
  <c r="N36" i="36"/>
  <c r="P36" i="36"/>
  <c r="U36" i="36"/>
  <c r="V36" i="36"/>
  <c r="W36" i="36"/>
  <c r="Y36" i="36"/>
  <c r="AC36" i="36"/>
  <c r="AD36" i="36" s="1"/>
  <c r="AG36" i="36"/>
  <c r="AI36" i="36"/>
  <c r="AK36" i="36"/>
  <c r="AP36" i="36"/>
  <c r="AQ36" i="36"/>
  <c r="AR36" i="36"/>
  <c r="AT36" i="36"/>
  <c r="AX36" i="36"/>
  <c r="AZ36" i="36" s="1"/>
  <c r="BB36" i="36"/>
  <c r="BD36" i="36"/>
  <c r="BF36" i="36"/>
  <c r="BK36" i="36"/>
  <c r="BL36" i="36"/>
  <c r="BM36" i="36"/>
  <c r="BO36" i="36"/>
  <c r="BS36" i="36"/>
  <c r="BU36" i="36" s="1"/>
  <c r="BW36" i="36"/>
  <c r="BY36" i="36"/>
  <c r="CA36" i="36"/>
  <c r="CF36" i="36"/>
  <c r="CG36" i="36"/>
  <c r="CH36" i="36"/>
  <c r="CJ36" i="36"/>
  <c r="CN36" i="36"/>
  <c r="CP36" i="36" s="1"/>
  <c r="CQ36" i="36" s="1"/>
  <c r="CR36" i="36"/>
  <c r="CT36" i="36"/>
  <c r="CV36" i="36"/>
  <c r="DA36" i="36"/>
  <c r="DB36" i="36"/>
  <c r="DC36" i="36"/>
  <c r="DE36" i="36"/>
  <c r="DI36" i="36"/>
  <c r="B37" i="36"/>
  <c r="K37" i="36"/>
  <c r="L37" i="36"/>
  <c r="N37" i="36"/>
  <c r="P37" i="36"/>
  <c r="U37" i="36"/>
  <c r="V37" i="36"/>
  <c r="W37" i="36"/>
  <c r="Y37" i="36"/>
  <c r="AC37" i="36"/>
  <c r="AD37" i="36" s="1"/>
  <c r="AG37" i="36"/>
  <c r="AI37" i="36"/>
  <c r="AK37" i="36"/>
  <c r="AP37" i="36"/>
  <c r="AQ37" i="36"/>
  <c r="AR37" i="36"/>
  <c r="AT37" i="36"/>
  <c r="AX37" i="36"/>
  <c r="AZ37" i="36" s="1"/>
  <c r="BA37" i="36" s="1"/>
  <c r="BB37" i="36"/>
  <c r="BD37" i="36"/>
  <c r="BF37" i="36"/>
  <c r="BK37" i="36"/>
  <c r="BL37" i="36"/>
  <c r="BM37" i="36"/>
  <c r="BO37" i="36"/>
  <c r="BS37" i="36"/>
  <c r="BT37" i="36" s="1"/>
  <c r="BW37" i="36"/>
  <c r="BY37" i="36"/>
  <c r="CA37" i="36"/>
  <c r="CF37" i="36"/>
  <c r="CG37" i="36"/>
  <c r="CH37" i="36"/>
  <c r="CJ37" i="36"/>
  <c r="CN37" i="36"/>
  <c r="CO37" i="36" s="1"/>
  <c r="CR37" i="36"/>
  <c r="CT37" i="36"/>
  <c r="CV37" i="36"/>
  <c r="DA37" i="36"/>
  <c r="DB37" i="36"/>
  <c r="DC37" i="36"/>
  <c r="DE37" i="36"/>
  <c r="DI37" i="36"/>
  <c r="DJ37" i="36"/>
  <c r="DK37" i="36"/>
  <c r="DL37" i="36" s="1"/>
  <c r="B38" i="36"/>
  <c r="K38" i="36"/>
  <c r="L38" i="36"/>
  <c r="N38" i="36"/>
  <c r="P38" i="36"/>
  <c r="U38" i="36"/>
  <c r="V38" i="36"/>
  <c r="W38" i="36"/>
  <c r="Y38" i="36"/>
  <c r="AC38" i="36"/>
  <c r="AD38" i="36" s="1"/>
  <c r="AG38" i="36"/>
  <c r="AI38" i="36"/>
  <c r="AK38" i="36"/>
  <c r="AP38" i="36"/>
  <c r="AQ38" i="36"/>
  <c r="AR38" i="36"/>
  <c r="AT38" i="36"/>
  <c r="AX38" i="36"/>
  <c r="AZ38" i="36" s="1"/>
  <c r="BA38" i="36" s="1"/>
  <c r="BB38" i="36"/>
  <c r="BD38" i="36"/>
  <c r="BF38" i="36"/>
  <c r="BK38" i="36"/>
  <c r="BL38" i="36"/>
  <c r="BM38" i="36"/>
  <c r="BO38" i="36"/>
  <c r="BS38" i="36"/>
  <c r="BU38" i="36" s="1"/>
  <c r="BW38" i="36"/>
  <c r="BY38" i="36"/>
  <c r="CA38" i="36"/>
  <c r="CF38" i="36"/>
  <c r="CG38" i="36"/>
  <c r="CH38" i="36"/>
  <c r="CJ38" i="36"/>
  <c r="CN38" i="36"/>
  <c r="CP38" i="36" s="1"/>
  <c r="CQ38" i="36" s="1"/>
  <c r="CR38" i="36"/>
  <c r="CT38" i="36"/>
  <c r="CV38" i="36"/>
  <c r="DA38" i="36"/>
  <c r="DB38" i="36"/>
  <c r="DC38" i="36"/>
  <c r="DE38" i="36"/>
  <c r="DI38" i="36"/>
  <c r="DK38" i="36" s="1"/>
  <c r="DL38" i="36" s="1"/>
  <c r="B39" i="36"/>
  <c r="K39" i="36"/>
  <c r="L39" i="36"/>
  <c r="N39" i="36"/>
  <c r="P39" i="36"/>
  <c r="U39" i="36"/>
  <c r="V39" i="36"/>
  <c r="W39" i="36"/>
  <c r="Y39" i="36"/>
  <c r="AC39" i="36"/>
  <c r="AD39" i="36" s="1"/>
  <c r="AG39" i="36"/>
  <c r="AI39" i="36"/>
  <c r="AK39" i="36"/>
  <c r="AP39" i="36"/>
  <c r="AQ39" i="36"/>
  <c r="AR39" i="36"/>
  <c r="AT39" i="36"/>
  <c r="AX39" i="36"/>
  <c r="AZ39" i="36" s="1"/>
  <c r="BB39" i="36"/>
  <c r="BD39" i="36"/>
  <c r="BF39" i="36"/>
  <c r="BK39" i="36"/>
  <c r="BL39" i="36"/>
  <c r="BM39" i="36"/>
  <c r="BO39" i="36"/>
  <c r="BS39" i="36"/>
  <c r="BT39" i="36" s="1"/>
  <c r="BW39" i="36"/>
  <c r="BY39" i="36"/>
  <c r="CA39" i="36"/>
  <c r="CF39" i="36"/>
  <c r="CG39" i="36"/>
  <c r="CH39" i="36"/>
  <c r="CJ39" i="36"/>
  <c r="CN39" i="36"/>
  <c r="CR39" i="36"/>
  <c r="CT39" i="36"/>
  <c r="CV39" i="36"/>
  <c r="DA39" i="36"/>
  <c r="DB39" i="36"/>
  <c r="DC39" i="36"/>
  <c r="DE39" i="36"/>
  <c r="DI39" i="36"/>
  <c r="DJ39" i="36" s="1"/>
  <c r="B40" i="36"/>
  <c r="K40" i="36"/>
  <c r="L40" i="36"/>
  <c r="N40" i="36"/>
  <c r="P40" i="36"/>
  <c r="U40" i="36"/>
  <c r="V40" i="36"/>
  <c r="W40" i="36"/>
  <c r="Y40" i="36"/>
  <c r="AC40" i="36"/>
  <c r="AD40" i="36" s="1"/>
  <c r="AG40" i="36"/>
  <c r="AI40" i="36"/>
  <c r="AK40" i="36"/>
  <c r="AP40" i="36"/>
  <c r="AQ40" i="36"/>
  <c r="AR40" i="36"/>
  <c r="AT40" i="36"/>
  <c r="AX40" i="36"/>
  <c r="AZ40" i="36" s="1"/>
  <c r="BA40" i="36" s="1"/>
  <c r="AY40" i="36"/>
  <c r="BB40" i="36"/>
  <c r="BD40" i="36"/>
  <c r="BF40" i="36"/>
  <c r="BK40" i="36"/>
  <c r="BL40" i="36"/>
  <c r="BM40" i="36"/>
  <c r="BO40" i="36"/>
  <c r="BS40" i="36"/>
  <c r="BW40" i="36"/>
  <c r="BY40" i="36"/>
  <c r="CA40" i="36"/>
  <c r="CF40" i="36"/>
  <c r="CG40" i="36"/>
  <c r="CH40" i="36"/>
  <c r="CJ40" i="36"/>
  <c r="CN40" i="36"/>
  <c r="CP40" i="36" s="1"/>
  <c r="CR40" i="36"/>
  <c r="CT40" i="36"/>
  <c r="CV40" i="36"/>
  <c r="DA40" i="36"/>
  <c r="DB40" i="36"/>
  <c r="DC40" i="36"/>
  <c r="DE40" i="36"/>
  <c r="DI40" i="36"/>
  <c r="DK40" i="36" s="1"/>
  <c r="DL40" i="36" s="1"/>
  <c r="B41" i="36"/>
  <c r="K41" i="36"/>
  <c r="L41" i="36"/>
  <c r="N41" i="36"/>
  <c r="P41" i="36"/>
  <c r="U41" i="36"/>
  <c r="V41" i="36"/>
  <c r="W41" i="36"/>
  <c r="Y41" i="36"/>
  <c r="AC41" i="36"/>
  <c r="AD41" i="36" s="1"/>
  <c r="AG41" i="36"/>
  <c r="AI41" i="36"/>
  <c r="AK41" i="36"/>
  <c r="AP41" i="36"/>
  <c r="AQ41" i="36"/>
  <c r="AR41" i="36"/>
  <c r="AT41" i="36"/>
  <c r="AX41" i="36"/>
  <c r="AZ41" i="36" s="1"/>
  <c r="BA41" i="36" s="1"/>
  <c r="AY41" i="36"/>
  <c r="BB41" i="36"/>
  <c r="BD41" i="36"/>
  <c r="BF41" i="36"/>
  <c r="BK41" i="36"/>
  <c r="BL41" i="36"/>
  <c r="BM41" i="36"/>
  <c r="BO41" i="36"/>
  <c r="BS41" i="36"/>
  <c r="BW41" i="36"/>
  <c r="BY41" i="36"/>
  <c r="CA41" i="36"/>
  <c r="CF41" i="36"/>
  <c r="CG41" i="36"/>
  <c r="CH41" i="36"/>
  <c r="CJ41" i="36"/>
  <c r="CN41" i="36"/>
  <c r="CP41" i="36" s="1"/>
  <c r="CQ41" i="36" s="1"/>
  <c r="CR41" i="36"/>
  <c r="CT41" i="36"/>
  <c r="CV41" i="36"/>
  <c r="DA41" i="36"/>
  <c r="DB41" i="36"/>
  <c r="DC41" i="36"/>
  <c r="DE41" i="36"/>
  <c r="DI41" i="36"/>
  <c r="DJ41" i="36" s="1"/>
  <c r="B42" i="36"/>
  <c r="K42" i="36"/>
  <c r="L42" i="36"/>
  <c r="N42" i="36"/>
  <c r="P42" i="36"/>
  <c r="U42" i="36"/>
  <c r="V42" i="36"/>
  <c r="W42" i="36"/>
  <c r="Y42" i="36"/>
  <c r="AC42" i="36"/>
  <c r="AD42" i="36"/>
  <c r="AG42" i="36"/>
  <c r="AI42" i="36"/>
  <c r="AK42" i="36"/>
  <c r="AP42" i="36"/>
  <c r="AQ42" i="36"/>
  <c r="AR42" i="36"/>
  <c r="AT42" i="36"/>
  <c r="AX42" i="36"/>
  <c r="AY42" i="36" s="1"/>
  <c r="BB42" i="36"/>
  <c r="BD42" i="36"/>
  <c r="BF42" i="36"/>
  <c r="BK42" i="36"/>
  <c r="BL42" i="36"/>
  <c r="BM42" i="36"/>
  <c r="BO42" i="36"/>
  <c r="BS42" i="36"/>
  <c r="BT42" i="36"/>
  <c r="BU42" i="36"/>
  <c r="BW42" i="36"/>
  <c r="BY42" i="36"/>
  <c r="CA42" i="36"/>
  <c r="CF42" i="36"/>
  <c r="CG42" i="36"/>
  <c r="CH42" i="36"/>
  <c r="CJ42" i="36"/>
  <c r="CN42" i="36"/>
  <c r="CR42" i="36"/>
  <c r="CT42" i="36"/>
  <c r="CV42" i="36"/>
  <c r="DA42" i="36"/>
  <c r="DB42" i="36"/>
  <c r="DC42" i="36"/>
  <c r="DE42" i="36"/>
  <c r="DI42" i="36"/>
  <c r="DJ42" i="36" s="1"/>
  <c r="B43" i="36"/>
  <c r="K43" i="36"/>
  <c r="L43" i="36"/>
  <c r="N43" i="36"/>
  <c r="P43" i="36"/>
  <c r="U43" i="36"/>
  <c r="V43" i="36"/>
  <c r="W43" i="36"/>
  <c r="Y43" i="36"/>
  <c r="AC43" i="36"/>
  <c r="AD43" i="36" s="1"/>
  <c r="AG43" i="36"/>
  <c r="AI43" i="36"/>
  <c r="AK43" i="36"/>
  <c r="AP43" i="36"/>
  <c r="AQ43" i="36"/>
  <c r="AR43" i="36"/>
  <c r="AT43" i="36"/>
  <c r="AX43" i="36"/>
  <c r="AY43" i="36" s="1"/>
  <c r="BB43" i="36"/>
  <c r="BD43" i="36"/>
  <c r="BF43" i="36"/>
  <c r="BK43" i="36"/>
  <c r="BL43" i="36"/>
  <c r="BM43" i="36"/>
  <c r="BO43" i="36"/>
  <c r="BS43" i="36"/>
  <c r="BU43" i="36" s="1"/>
  <c r="BW43" i="36"/>
  <c r="BY43" i="36"/>
  <c r="CA43" i="36"/>
  <c r="CF43" i="36"/>
  <c r="CG43" i="36"/>
  <c r="CH43" i="36"/>
  <c r="CJ43" i="36"/>
  <c r="CN43" i="36"/>
  <c r="CP43" i="36" s="1"/>
  <c r="CQ43" i="36" s="1"/>
  <c r="CR43" i="36"/>
  <c r="CT43" i="36"/>
  <c r="CV43" i="36"/>
  <c r="DA43" i="36"/>
  <c r="DB43" i="36"/>
  <c r="DC43" i="36"/>
  <c r="DE43" i="36"/>
  <c r="DI43" i="36"/>
  <c r="DJ43" i="36" s="1"/>
  <c r="B44" i="36"/>
  <c r="K44" i="36"/>
  <c r="L44" i="36"/>
  <c r="N44" i="36"/>
  <c r="P44" i="36"/>
  <c r="U44" i="36"/>
  <c r="V44" i="36"/>
  <c r="W44" i="36"/>
  <c r="Y44" i="36"/>
  <c r="AC44" i="36"/>
  <c r="AD44" i="36"/>
  <c r="AG44" i="36"/>
  <c r="AI44" i="36"/>
  <c r="AK44" i="36"/>
  <c r="AP44" i="36"/>
  <c r="AQ44" i="36"/>
  <c r="AR44" i="36"/>
  <c r="AT44" i="36"/>
  <c r="AX44" i="36"/>
  <c r="BB44" i="36"/>
  <c r="BD44" i="36"/>
  <c r="BF44" i="36"/>
  <c r="BK44" i="36"/>
  <c r="BL44" i="36"/>
  <c r="BM44" i="36"/>
  <c r="BO44" i="36"/>
  <c r="BS44" i="36"/>
  <c r="BU44" i="36" s="1"/>
  <c r="BW44" i="36"/>
  <c r="BY44" i="36"/>
  <c r="CA44" i="36"/>
  <c r="CF44" i="36"/>
  <c r="CG44" i="36"/>
  <c r="CH44" i="36"/>
  <c r="CJ44" i="36"/>
  <c r="CN44" i="36"/>
  <c r="CP44" i="36" s="1"/>
  <c r="CO44" i="36"/>
  <c r="CR44" i="36"/>
  <c r="CT44" i="36"/>
  <c r="CV44" i="36"/>
  <c r="DA44" i="36"/>
  <c r="DB44" i="36"/>
  <c r="DC44" i="36"/>
  <c r="DE44" i="36"/>
  <c r="DI44" i="36"/>
  <c r="B45" i="36"/>
  <c r="K45" i="36"/>
  <c r="L45" i="36"/>
  <c r="N45" i="36"/>
  <c r="P45" i="36"/>
  <c r="U45" i="36"/>
  <c r="V45" i="36"/>
  <c r="W45" i="36"/>
  <c r="Y45" i="36"/>
  <c r="AC45" i="36"/>
  <c r="AD45" i="36" s="1"/>
  <c r="AG45" i="36"/>
  <c r="AI45" i="36"/>
  <c r="AK45" i="36"/>
  <c r="AP45" i="36"/>
  <c r="AQ45" i="36"/>
  <c r="AR45" i="36"/>
  <c r="AT45" i="36"/>
  <c r="AX45" i="36"/>
  <c r="AZ45" i="36" s="1"/>
  <c r="AY45" i="36"/>
  <c r="BB45" i="36"/>
  <c r="BD45" i="36"/>
  <c r="BF45" i="36"/>
  <c r="BK45" i="36"/>
  <c r="BL45" i="36"/>
  <c r="BM45" i="36"/>
  <c r="BO45" i="36"/>
  <c r="BS45" i="36"/>
  <c r="BW45" i="36"/>
  <c r="BY45" i="36"/>
  <c r="CA45" i="36"/>
  <c r="CF45" i="36"/>
  <c r="CG45" i="36"/>
  <c r="CH45" i="36"/>
  <c r="CJ45" i="36"/>
  <c r="CN45" i="36"/>
  <c r="CR45" i="36"/>
  <c r="CT45" i="36"/>
  <c r="CV45" i="36"/>
  <c r="DA45" i="36"/>
  <c r="DB45" i="36"/>
  <c r="DC45" i="36"/>
  <c r="DE45" i="36"/>
  <c r="DI45" i="36"/>
  <c r="DJ45" i="36" s="1"/>
  <c r="B46" i="36"/>
  <c r="K46" i="36"/>
  <c r="L46" i="36"/>
  <c r="N46" i="36"/>
  <c r="P46" i="36"/>
  <c r="U46" i="36"/>
  <c r="V46" i="36"/>
  <c r="W46" i="36"/>
  <c r="Y46" i="36"/>
  <c r="AC46" i="36"/>
  <c r="AD46" i="36"/>
  <c r="AG46" i="36"/>
  <c r="AI46" i="36"/>
  <c r="AK46" i="36"/>
  <c r="AP46" i="36"/>
  <c r="AQ46" i="36"/>
  <c r="AR46" i="36"/>
  <c r="AT46" i="36"/>
  <c r="AX46" i="36"/>
  <c r="BB46" i="36"/>
  <c r="BD46" i="36"/>
  <c r="BF46" i="36"/>
  <c r="BK46" i="36"/>
  <c r="BL46" i="36"/>
  <c r="BM46" i="36"/>
  <c r="BO46" i="36"/>
  <c r="BS46" i="36"/>
  <c r="BW46" i="36"/>
  <c r="BY46" i="36"/>
  <c r="CA46" i="36"/>
  <c r="CF46" i="36"/>
  <c r="CG46" i="36"/>
  <c r="CH46" i="36"/>
  <c r="CJ46" i="36"/>
  <c r="CN46" i="36"/>
  <c r="CO46" i="36" s="1"/>
  <c r="CR46" i="36"/>
  <c r="CT46" i="36"/>
  <c r="CV46" i="36"/>
  <c r="DA46" i="36"/>
  <c r="DB46" i="36"/>
  <c r="DC46" i="36"/>
  <c r="DE46" i="36"/>
  <c r="DI46" i="36"/>
  <c r="DJ46" i="36" s="1"/>
  <c r="B47" i="36"/>
  <c r="K47" i="36"/>
  <c r="L47" i="36"/>
  <c r="M47" i="36"/>
  <c r="N47" i="36"/>
  <c r="O47" i="36" s="1"/>
  <c r="P47" i="36"/>
  <c r="Q47" i="36" s="1"/>
  <c r="U47" i="36"/>
  <c r="V47" i="36"/>
  <c r="W47" i="36"/>
  <c r="Y47" i="36"/>
  <c r="Z47" i="36" s="1"/>
  <c r="AC47" i="36"/>
  <c r="AD47" i="36" s="1"/>
  <c r="AG47" i="36"/>
  <c r="AH47" i="36" s="1"/>
  <c r="AI47" i="36"/>
  <c r="AJ47" i="36" s="1"/>
  <c r="AK47" i="36"/>
  <c r="AL47" i="36" s="1"/>
  <c r="AP47" i="36"/>
  <c r="AQ47" i="36"/>
  <c r="AR47" i="36"/>
  <c r="AT47" i="36"/>
  <c r="AU47" i="36"/>
  <c r="AX47" i="36"/>
  <c r="AY47" i="36" s="1"/>
  <c r="BB47" i="36"/>
  <c r="BC47" i="36" s="1"/>
  <c r="BD47" i="36"/>
  <c r="BE47" i="36" s="1"/>
  <c r="BF47" i="36"/>
  <c r="BG47" i="36"/>
  <c r="BK47" i="36"/>
  <c r="BL47" i="36"/>
  <c r="BM47" i="36"/>
  <c r="BO47" i="36"/>
  <c r="BP47" i="36" s="1"/>
  <c r="BS47" i="36"/>
  <c r="BU47" i="36" s="1"/>
  <c r="BW47" i="36"/>
  <c r="BX47" i="36"/>
  <c r="BY47" i="36"/>
  <c r="BZ47" i="36" s="1"/>
  <c r="CA47" i="36"/>
  <c r="CB47" i="36"/>
  <c r="CF47" i="36"/>
  <c r="CG47" i="36"/>
  <c r="CH47" i="36"/>
  <c r="CJ47" i="36"/>
  <c r="CK47" i="36" s="1"/>
  <c r="CN47" i="36"/>
  <c r="CO47" i="36" s="1"/>
  <c r="CR47" i="36"/>
  <c r="CS47" i="36" s="1"/>
  <c r="CT47" i="36"/>
  <c r="CU47" i="36" s="1"/>
  <c r="CV47" i="36"/>
  <c r="CW47" i="36" s="1"/>
  <c r="DA47" i="36"/>
  <c r="DB47" i="36"/>
  <c r="DC47" i="36"/>
  <c r="DE47" i="36"/>
  <c r="DF47" i="36"/>
  <c r="DI47" i="36"/>
  <c r="DK47" i="36" s="1"/>
  <c r="DL47" i="36" s="1"/>
  <c r="B48" i="36"/>
  <c r="K48" i="36"/>
  <c r="L48" i="36"/>
  <c r="M48" i="36" s="1"/>
  <c r="N48" i="36"/>
  <c r="O48" i="36" s="1"/>
  <c r="P48" i="36"/>
  <c r="Q48" i="36"/>
  <c r="U48" i="36"/>
  <c r="V48" i="36"/>
  <c r="W48" i="36"/>
  <c r="Y48" i="36"/>
  <c r="Z48" i="36" s="1"/>
  <c r="AC48" i="36"/>
  <c r="AD48" i="36" s="1"/>
  <c r="AG48" i="36"/>
  <c r="AH48" i="36" s="1"/>
  <c r="AI48" i="36"/>
  <c r="AJ48" i="36" s="1"/>
  <c r="AK48" i="36"/>
  <c r="AL48" i="36" s="1"/>
  <c r="AP48" i="36"/>
  <c r="AQ48" i="36"/>
  <c r="AR48" i="36"/>
  <c r="AT48" i="36"/>
  <c r="AU48" i="36" s="1"/>
  <c r="AX48" i="36"/>
  <c r="AZ48" i="36" s="1"/>
  <c r="BB48" i="36"/>
  <c r="BC48" i="36" s="1"/>
  <c r="BD48" i="36"/>
  <c r="BE48" i="36" s="1"/>
  <c r="BF48" i="36"/>
  <c r="BG48" i="36" s="1"/>
  <c r="BK48" i="36"/>
  <c r="BL48" i="36"/>
  <c r="BM48" i="36"/>
  <c r="BO48" i="36"/>
  <c r="BP48" i="36" s="1"/>
  <c r="BS48" i="36"/>
  <c r="BT48" i="36" s="1"/>
  <c r="BW48" i="36"/>
  <c r="BX48" i="36" s="1"/>
  <c r="BY48" i="36"/>
  <c r="BZ48" i="36" s="1"/>
  <c r="CA48" i="36"/>
  <c r="CB48" i="36" s="1"/>
  <c r="CF48" i="36"/>
  <c r="CG48" i="36"/>
  <c r="CH48" i="36"/>
  <c r="CJ48" i="36"/>
  <c r="CK48" i="36" s="1"/>
  <c r="CN48" i="36"/>
  <c r="CO48" i="36" s="1"/>
  <c r="CP48" i="36"/>
  <c r="CQ48" i="36" s="1"/>
  <c r="CR48" i="36"/>
  <c r="CS48" i="36" s="1"/>
  <c r="CT48" i="36"/>
  <c r="CU48" i="36"/>
  <c r="CV48" i="36"/>
  <c r="CW48" i="36" s="1"/>
  <c r="DA48" i="36"/>
  <c r="DB48" i="36"/>
  <c r="DC48" i="36"/>
  <c r="DE48" i="36"/>
  <c r="DF48" i="36" s="1"/>
  <c r="DI48" i="36"/>
  <c r="DJ48" i="36"/>
  <c r="DK48" i="36"/>
  <c r="DL48" i="36" s="1"/>
  <c r="B49" i="36"/>
  <c r="K49" i="36"/>
  <c r="L49" i="36"/>
  <c r="M49" i="36" s="1"/>
  <c r="N49" i="36"/>
  <c r="O49" i="36" s="1"/>
  <c r="P49" i="36"/>
  <c r="Q49" i="36" s="1"/>
  <c r="U49" i="36"/>
  <c r="V49" i="36"/>
  <c r="W49" i="36"/>
  <c r="Y49" i="36"/>
  <c r="Z49" i="36" s="1"/>
  <c r="AC49" i="36"/>
  <c r="AD49" i="36" s="1"/>
  <c r="AG49" i="36"/>
  <c r="AH49" i="36" s="1"/>
  <c r="AI49" i="36"/>
  <c r="AJ49" i="36"/>
  <c r="AK49" i="36"/>
  <c r="AL49" i="36" s="1"/>
  <c r="AP49" i="36"/>
  <c r="AQ49" i="36"/>
  <c r="AR49" i="36"/>
  <c r="AT49" i="36"/>
  <c r="AU49" i="36" s="1"/>
  <c r="AX49" i="36"/>
  <c r="AY49" i="36" s="1"/>
  <c r="AZ49" i="36"/>
  <c r="BA49" i="36" s="1"/>
  <c r="BB49" i="36"/>
  <c r="BC49" i="36" s="1"/>
  <c r="BD49" i="36"/>
  <c r="BE49" i="36" s="1"/>
  <c r="BF49" i="36"/>
  <c r="BG49" i="36" s="1"/>
  <c r="BK49" i="36"/>
  <c r="BL49" i="36"/>
  <c r="BM49" i="36"/>
  <c r="BO49" i="36"/>
  <c r="BP49" i="36" s="1"/>
  <c r="BS49" i="36"/>
  <c r="BU49" i="36" s="1"/>
  <c r="BW49" i="36"/>
  <c r="BX49" i="36" s="1"/>
  <c r="BY49" i="36"/>
  <c r="BZ49" i="36" s="1"/>
  <c r="CA49" i="36"/>
  <c r="CB49" i="36"/>
  <c r="CF49" i="36"/>
  <c r="CG49" i="36"/>
  <c r="CH49" i="36"/>
  <c r="CJ49" i="36"/>
  <c r="CK49" i="36" s="1"/>
  <c r="CN49" i="36"/>
  <c r="CO49" i="36" s="1"/>
  <c r="CR49" i="36"/>
  <c r="CS49" i="36" s="1"/>
  <c r="CT49" i="36"/>
  <c r="CU49" i="36" s="1"/>
  <c r="CV49" i="36"/>
  <c r="CW49" i="36" s="1"/>
  <c r="DA49" i="36"/>
  <c r="DB49" i="36"/>
  <c r="DC49" i="36"/>
  <c r="DE49" i="36"/>
  <c r="DF49" i="36" s="1"/>
  <c r="DI49" i="36"/>
  <c r="B50" i="36"/>
  <c r="K50" i="36"/>
  <c r="L50" i="36"/>
  <c r="M50" i="36" s="1"/>
  <c r="N50" i="36"/>
  <c r="O50" i="36" s="1"/>
  <c r="P50" i="36"/>
  <c r="Q50" i="36" s="1"/>
  <c r="U50" i="36"/>
  <c r="V50" i="36"/>
  <c r="W50" i="36"/>
  <c r="Y50" i="36"/>
  <c r="Z50" i="36" s="1"/>
  <c r="AC50" i="36"/>
  <c r="AD50" i="36" s="1"/>
  <c r="AG50" i="36"/>
  <c r="AH50" i="36" s="1"/>
  <c r="AI50" i="36"/>
  <c r="AJ50" i="36" s="1"/>
  <c r="AK50" i="36"/>
  <c r="AL50" i="36" s="1"/>
  <c r="AP50" i="36"/>
  <c r="AQ50" i="36"/>
  <c r="AR50" i="36"/>
  <c r="AT50" i="36"/>
  <c r="AU50" i="36" s="1"/>
  <c r="AX50" i="36"/>
  <c r="AZ50" i="36" s="1"/>
  <c r="BA50" i="36" s="1"/>
  <c r="BB50" i="36"/>
  <c r="BC50" i="36"/>
  <c r="BD50" i="36"/>
  <c r="BE50" i="36" s="1"/>
  <c r="BF50" i="36"/>
  <c r="BG50" i="36" s="1"/>
  <c r="BK50" i="36"/>
  <c r="BL50" i="36"/>
  <c r="BM50" i="36"/>
  <c r="BO50" i="36"/>
  <c r="BP50" i="36" s="1"/>
  <c r="BS50" i="36"/>
  <c r="BW50" i="36"/>
  <c r="BX50" i="36" s="1"/>
  <c r="BY50" i="36"/>
  <c r="BZ50" i="36"/>
  <c r="CA50" i="36"/>
  <c r="CB50" i="36" s="1"/>
  <c r="CF50" i="36"/>
  <c r="CG50" i="36"/>
  <c r="CH50" i="36"/>
  <c r="CJ50" i="36"/>
  <c r="CK50" i="36" s="1"/>
  <c r="CN50" i="36"/>
  <c r="CO50" i="36" s="1"/>
  <c r="CR50" i="36"/>
  <c r="CS50" i="36" s="1"/>
  <c r="CT50" i="36"/>
  <c r="CU50" i="36" s="1"/>
  <c r="CV50" i="36"/>
  <c r="CW50" i="36" s="1"/>
  <c r="DA50" i="36"/>
  <c r="DB50" i="36"/>
  <c r="DC50" i="36"/>
  <c r="DE50" i="36"/>
  <c r="DF50" i="36"/>
  <c r="DI50" i="36"/>
  <c r="DJ50" i="36" s="1"/>
  <c r="BT50" i="36" l="1"/>
  <c r="BU50" i="36"/>
  <c r="CD47" i="36"/>
  <c r="DK49" i="36"/>
  <c r="DL49" i="36" s="1"/>
  <c r="DJ49" i="36"/>
  <c r="DJ44" i="36"/>
  <c r="DK44" i="36"/>
  <c r="DL44" i="36" s="1"/>
  <c r="BU41" i="36"/>
  <c r="BT41" i="36"/>
  <c r="AZ46" i="36"/>
  <c r="BA46" i="36" s="1"/>
  <c r="AY46" i="36"/>
  <c r="CD48" i="36"/>
  <c r="CP50" i="36"/>
  <c r="CP49" i="36"/>
  <c r="CQ49" i="36" s="1"/>
  <c r="BT49" i="36"/>
  <c r="CP47" i="36"/>
  <c r="CQ47" i="36" s="1"/>
  <c r="AZ47" i="36"/>
  <c r="BA47" i="36" s="1"/>
  <c r="DK42" i="36"/>
  <c r="DL42" i="36" s="1"/>
  <c r="DK39" i="36"/>
  <c r="DL39" i="36" s="1"/>
  <c r="BT38" i="36"/>
  <c r="CP37" i="36"/>
  <c r="CQ37" i="36" s="1"/>
  <c r="CY50" i="36"/>
  <c r="CC50" i="36"/>
  <c r="CX49" i="36"/>
  <c r="CX48" i="36"/>
  <c r="DK43" i="36"/>
  <c r="DL43" i="36" s="1"/>
  <c r="AY38" i="36"/>
  <c r="AY36" i="36"/>
  <c r="BI50" i="36"/>
  <c r="S49" i="36"/>
  <c r="S47" i="36"/>
  <c r="CO40" i="36"/>
  <c r="AY39" i="36"/>
  <c r="BT35" i="36"/>
  <c r="DK50" i="36"/>
  <c r="DL50" i="36" s="1"/>
  <c r="DK46" i="36"/>
  <c r="DJ47" i="36"/>
  <c r="DK45" i="36"/>
  <c r="DL45" i="36" s="1"/>
  <c r="DK41" i="36"/>
  <c r="DL41" i="36" s="1"/>
  <c r="DJ40" i="36"/>
  <c r="DJ38" i="36"/>
  <c r="CC49" i="36"/>
  <c r="CE49" i="36" s="1"/>
  <c r="CD49" i="36"/>
  <c r="CQ44" i="36"/>
  <c r="CQ40" i="36"/>
  <c r="CQ35" i="36"/>
  <c r="CO35" i="36"/>
  <c r="CO34" i="36"/>
  <c r="BI49" i="36"/>
  <c r="BH47" i="36"/>
  <c r="BT44" i="36"/>
  <c r="BU37" i="36"/>
  <c r="BH50" i="36"/>
  <c r="BJ50" i="36" s="1"/>
  <c r="BI48" i="36"/>
  <c r="BA36" i="36"/>
  <c r="AM50" i="36"/>
  <c r="BA48" i="36"/>
  <c r="AY50" i="36"/>
  <c r="AM49" i="36"/>
  <c r="AY48" i="36"/>
  <c r="BA39" i="36"/>
  <c r="AZ35" i="36"/>
  <c r="AZ34" i="36"/>
  <c r="S50" i="36"/>
  <c r="R50" i="36"/>
  <c r="S48" i="36"/>
  <c r="AN48" i="36"/>
  <c r="AM48" i="36"/>
  <c r="CY47" i="36"/>
  <c r="CX47" i="36"/>
  <c r="CZ47" i="36" s="1"/>
  <c r="BI47" i="36"/>
  <c r="AO49" i="36"/>
  <c r="AM47" i="36"/>
  <c r="AN47" i="36"/>
  <c r="R49" i="36"/>
  <c r="T49" i="36" s="1"/>
  <c r="CC48" i="36"/>
  <c r="CE48" i="36" s="1"/>
  <c r="CY49" i="36"/>
  <c r="BH48" i="36"/>
  <c r="CX50" i="36"/>
  <c r="CZ50" i="36" s="1"/>
  <c r="CD50" i="36"/>
  <c r="BH49" i="36"/>
  <c r="AN49" i="36"/>
  <c r="CY48" i="36"/>
  <c r="CZ48" i="36" s="1"/>
  <c r="BU48" i="36"/>
  <c r="R48" i="36"/>
  <c r="CC47" i="36"/>
  <c r="CE47" i="36" s="1"/>
  <c r="BT47" i="36"/>
  <c r="CP46" i="36"/>
  <c r="BU46" i="36"/>
  <c r="BT46" i="36"/>
  <c r="BA45" i="36"/>
  <c r="CP45" i="36"/>
  <c r="CO45" i="36"/>
  <c r="AY44" i="36"/>
  <c r="AZ44" i="36"/>
  <c r="AN50" i="36"/>
  <c r="AO50" i="36" s="1"/>
  <c r="R47" i="36"/>
  <c r="CO43" i="36"/>
  <c r="BT43" i="36"/>
  <c r="AZ43" i="36"/>
  <c r="CO41" i="36"/>
  <c r="BU40" i="36"/>
  <c r="BT40" i="36"/>
  <c r="BU39" i="36"/>
  <c r="AZ42" i="36"/>
  <c r="CO39" i="36"/>
  <c r="CP39" i="36"/>
  <c r="CQ39" i="36" s="1"/>
  <c r="CO38" i="36"/>
  <c r="AY37" i="36"/>
  <c r="CO36" i="36"/>
  <c r="BT36" i="36"/>
  <c r="DJ35" i="36"/>
  <c r="DL35" i="36"/>
  <c r="DJ36" i="36"/>
  <c r="DK36" i="36"/>
  <c r="DL36" i="36" s="1"/>
  <c r="DJ34" i="36"/>
  <c r="DK34" i="36"/>
  <c r="DL34" i="36" s="1"/>
  <c r="P6" i="20"/>
  <c r="P6" i="19"/>
  <c r="P6" i="18"/>
  <c r="P6" i="17"/>
  <c r="P6" i="4"/>
  <c r="T47" i="36" l="1"/>
  <c r="X47" i="36" s="1"/>
  <c r="T50" i="36"/>
  <c r="X50" i="36" s="1"/>
  <c r="CQ50" i="36"/>
  <c r="CE50" i="36"/>
  <c r="CZ49" i="36"/>
  <c r="BJ47" i="36"/>
  <c r="DL46" i="36"/>
  <c r="BJ48" i="36"/>
  <c r="BJ49" i="36"/>
  <c r="BA34" i="36"/>
  <c r="BA35" i="36"/>
  <c r="T48" i="36"/>
  <c r="X48" i="36" s="1"/>
  <c r="BA44" i="36"/>
  <c r="AO48" i="36"/>
  <c r="X49" i="36"/>
  <c r="CQ46" i="36"/>
  <c r="BA42" i="36"/>
  <c r="BA43" i="36"/>
  <c r="CQ45" i="36"/>
  <c r="AO47" i="36"/>
  <c r="FG51" i="36"/>
  <c r="FH51" i="36" s="1"/>
  <c r="FD51" i="36"/>
  <c r="K38" i="35" l="1"/>
  <c r="L38" i="35"/>
  <c r="N38" i="35"/>
  <c r="P38" i="35"/>
  <c r="U38" i="35"/>
  <c r="V38" i="35"/>
  <c r="W38" i="35"/>
  <c r="Y38" i="35"/>
  <c r="AC38" i="35"/>
  <c r="AD38" i="35" s="1"/>
  <c r="AG38" i="35"/>
  <c r="AI38" i="35"/>
  <c r="AK38" i="35"/>
  <c r="AP38" i="35"/>
  <c r="AQ38" i="35"/>
  <c r="AR38" i="35"/>
  <c r="AT38" i="35"/>
  <c r="AX38" i="35"/>
  <c r="AZ38" i="35" s="1"/>
  <c r="BB38" i="35"/>
  <c r="BD38" i="35"/>
  <c r="BF38" i="35"/>
  <c r="BK38" i="35"/>
  <c r="BL38" i="35"/>
  <c r="BM38" i="35"/>
  <c r="BO38" i="35"/>
  <c r="BS38" i="35"/>
  <c r="BW38" i="35"/>
  <c r="BY38" i="35"/>
  <c r="CA38" i="35"/>
  <c r="CF38" i="35"/>
  <c r="CG38" i="35"/>
  <c r="CH38" i="35"/>
  <c r="CJ38" i="35"/>
  <c r="CN38" i="35"/>
  <c r="CO38" i="35" s="1"/>
  <c r="CR38" i="35"/>
  <c r="CT38" i="35"/>
  <c r="CV38" i="35"/>
  <c r="DA38" i="35"/>
  <c r="DB38" i="35"/>
  <c r="DC38" i="35"/>
  <c r="DE38" i="35"/>
  <c r="DI38" i="35"/>
  <c r="DK38" i="35" s="1"/>
  <c r="DL38" i="35" s="1"/>
  <c r="K39" i="35"/>
  <c r="L39" i="35"/>
  <c r="N39" i="35"/>
  <c r="P39" i="35"/>
  <c r="U39" i="35"/>
  <c r="V39" i="35"/>
  <c r="W39" i="35"/>
  <c r="Y39" i="35"/>
  <c r="AC39" i="35"/>
  <c r="AD39" i="35" s="1"/>
  <c r="AG39" i="35"/>
  <c r="AI39" i="35"/>
  <c r="AK39" i="35"/>
  <c r="AP39" i="35"/>
  <c r="AQ39" i="35"/>
  <c r="AR39" i="35"/>
  <c r="AT39" i="35"/>
  <c r="AX39" i="35"/>
  <c r="BB39" i="35"/>
  <c r="BD39" i="35"/>
  <c r="BF39" i="35"/>
  <c r="BK39" i="35"/>
  <c r="BL39" i="35"/>
  <c r="BM39" i="35"/>
  <c r="BO39" i="35"/>
  <c r="BS39" i="35"/>
  <c r="BT39" i="35" s="1"/>
  <c r="BW39" i="35"/>
  <c r="BY39" i="35"/>
  <c r="CA39" i="35"/>
  <c r="CF39" i="35"/>
  <c r="CG39" i="35"/>
  <c r="CH39" i="35"/>
  <c r="CJ39" i="35"/>
  <c r="CN39" i="35"/>
  <c r="CO39" i="35" s="1"/>
  <c r="CR39" i="35"/>
  <c r="CT39" i="35"/>
  <c r="CV39" i="35"/>
  <c r="DA39" i="35"/>
  <c r="DB39" i="35"/>
  <c r="DC39" i="35"/>
  <c r="DE39" i="35"/>
  <c r="DI39" i="35"/>
  <c r="DK39" i="35" s="1"/>
  <c r="DL39" i="35" s="1"/>
  <c r="K40" i="35"/>
  <c r="L40" i="35"/>
  <c r="N40" i="35"/>
  <c r="P40" i="35"/>
  <c r="U40" i="35"/>
  <c r="V40" i="35"/>
  <c r="W40" i="35"/>
  <c r="Y40" i="35"/>
  <c r="AC40" i="35"/>
  <c r="AD40" i="35"/>
  <c r="AG40" i="35"/>
  <c r="AI40" i="35"/>
  <c r="AK40" i="35"/>
  <c r="AP40" i="35"/>
  <c r="AQ40" i="35"/>
  <c r="AR40" i="35"/>
  <c r="AT40" i="35"/>
  <c r="AX40" i="35"/>
  <c r="BB40" i="35"/>
  <c r="BD40" i="35"/>
  <c r="BF40" i="35"/>
  <c r="BK40" i="35"/>
  <c r="BL40" i="35"/>
  <c r="BM40" i="35"/>
  <c r="BO40" i="35"/>
  <c r="BS40" i="35"/>
  <c r="BT40" i="35" s="1"/>
  <c r="BW40" i="35"/>
  <c r="BY40" i="35"/>
  <c r="CA40" i="35"/>
  <c r="CF40" i="35"/>
  <c r="CG40" i="35"/>
  <c r="CH40" i="35"/>
  <c r="CJ40" i="35"/>
  <c r="CN40" i="35"/>
  <c r="CO40" i="35" s="1"/>
  <c r="CR40" i="35"/>
  <c r="CT40" i="35"/>
  <c r="CV40" i="35"/>
  <c r="DA40" i="35"/>
  <c r="DB40" i="35"/>
  <c r="DC40" i="35"/>
  <c r="DE40" i="35"/>
  <c r="DI40" i="35"/>
  <c r="DK40" i="35" s="1"/>
  <c r="DL40" i="35" s="1"/>
  <c r="K41" i="35"/>
  <c r="L41" i="35"/>
  <c r="N41" i="35"/>
  <c r="P41" i="35"/>
  <c r="U41" i="35"/>
  <c r="V41" i="35"/>
  <c r="W41" i="35"/>
  <c r="Y41" i="35"/>
  <c r="AC41" i="35"/>
  <c r="AD41" i="35" s="1"/>
  <c r="AG41" i="35"/>
  <c r="AI41" i="35"/>
  <c r="AK41" i="35"/>
  <c r="AP41" i="35"/>
  <c r="AQ41" i="35"/>
  <c r="AR41" i="35"/>
  <c r="AT41" i="35"/>
  <c r="AX41" i="35"/>
  <c r="BB41" i="35"/>
  <c r="BD41" i="35"/>
  <c r="BF41" i="35"/>
  <c r="BK41" i="35"/>
  <c r="BL41" i="35"/>
  <c r="BM41" i="35"/>
  <c r="BO41" i="35"/>
  <c r="BS41" i="35"/>
  <c r="BT41" i="35" s="1"/>
  <c r="BW41" i="35"/>
  <c r="BY41" i="35"/>
  <c r="CA41" i="35"/>
  <c r="CF41" i="35"/>
  <c r="CG41" i="35"/>
  <c r="CH41" i="35"/>
  <c r="CJ41" i="35"/>
  <c r="CN41" i="35"/>
  <c r="CP41" i="35" s="1"/>
  <c r="CR41" i="35"/>
  <c r="CT41" i="35"/>
  <c r="CV41" i="35"/>
  <c r="DA41" i="35"/>
  <c r="DB41" i="35"/>
  <c r="DC41" i="35"/>
  <c r="DE41" i="35"/>
  <c r="DI41" i="35"/>
  <c r="DK41" i="35" s="1"/>
  <c r="DJ41" i="35"/>
  <c r="K42" i="35"/>
  <c r="L42" i="35"/>
  <c r="N42" i="35"/>
  <c r="P42" i="35"/>
  <c r="U42" i="35"/>
  <c r="V42" i="35"/>
  <c r="W42" i="35"/>
  <c r="Y42" i="35"/>
  <c r="AC42" i="35"/>
  <c r="AD42" i="35" s="1"/>
  <c r="AG42" i="35"/>
  <c r="AI42" i="35"/>
  <c r="AK42" i="35"/>
  <c r="AP42" i="35"/>
  <c r="AQ42" i="35"/>
  <c r="AR42" i="35"/>
  <c r="AT42" i="35"/>
  <c r="AX42" i="35"/>
  <c r="BB42" i="35"/>
  <c r="BD42" i="35"/>
  <c r="BF42" i="35"/>
  <c r="BK42" i="35"/>
  <c r="BL42" i="35"/>
  <c r="BM42" i="35"/>
  <c r="BO42" i="35"/>
  <c r="BS42" i="35"/>
  <c r="BU42" i="35" s="1"/>
  <c r="BW42" i="35"/>
  <c r="BY42" i="35"/>
  <c r="CA42" i="35"/>
  <c r="CF42" i="35"/>
  <c r="CG42" i="35"/>
  <c r="CH42" i="35"/>
  <c r="CJ42" i="35"/>
  <c r="CN42" i="35"/>
  <c r="CO42" i="35"/>
  <c r="CP42" i="35"/>
  <c r="CR42" i="35"/>
  <c r="CT42" i="35"/>
  <c r="CV42" i="35"/>
  <c r="DA42" i="35"/>
  <c r="DB42" i="35"/>
  <c r="DC42" i="35"/>
  <c r="DE42" i="35"/>
  <c r="DI42" i="35"/>
  <c r="K43" i="35"/>
  <c r="L43" i="35"/>
  <c r="N43" i="35"/>
  <c r="P43" i="35"/>
  <c r="U43" i="35"/>
  <c r="V43" i="35"/>
  <c r="W43" i="35"/>
  <c r="Y43" i="35"/>
  <c r="AC43" i="35"/>
  <c r="AD43" i="35" s="1"/>
  <c r="AG43" i="35"/>
  <c r="AI43" i="35"/>
  <c r="AK43" i="35"/>
  <c r="AP43" i="35"/>
  <c r="AQ43" i="35"/>
  <c r="AR43" i="35"/>
  <c r="AT43" i="35"/>
  <c r="AX43" i="35"/>
  <c r="AZ43" i="35" s="1"/>
  <c r="BA43" i="35" s="1"/>
  <c r="BB43" i="35"/>
  <c r="BD43" i="35"/>
  <c r="BF43" i="35"/>
  <c r="BK43" i="35"/>
  <c r="BL43" i="35"/>
  <c r="BM43" i="35"/>
  <c r="BO43" i="35"/>
  <c r="BS43" i="35"/>
  <c r="BT43" i="35" s="1"/>
  <c r="BW43" i="35"/>
  <c r="BY43" i="35"/>
  <c r="CA43" i="35"/>
  <c r="CF43" i="35"/>
  <c r="CG43" i="35"/>
  <c r="CH43" i="35"/>
  <c r="CJ43" i="35"/>
  <c r="CN43" i="35"/>
  <c r="CR43" i="35"/>
  <c r="CT43" i="35"/>
  <c r="CV43" i="35"/>
  <c r="DA43" i="35"/>
  <c r="DB43" i="35"/>
  <c r="DC43" i="35"/>
  <c r="DE43" i="35"/>
  <c r="DI43" i="35"/>
  <c r="DK43" i="35" s="1"/>
  <c r="DL43" i="35" s="1"/>
  <c r="K44" i="35"/>
  <c r="L44" i="35"/>
  <c r="N44" i="35"/>
  <c r="P44" i="35"/>
  <c r="U44" i="35"/>
  <c r="V44" i="35"/>
  <c r="W44" i="35"/>
  <c r="Y44" i="35"/>
  <c r="AC44" i="35"/>
  <c r="AD44" i="35" s="1"/>
  <c r="AG44" i="35"/>
  <c r="AI44" i="35"/>
  <c r="AK44" i="35"/>
  <c r="AP44" i="35"/>
  <c r="AQ44" i="35"/>
  <c r="AR44" i="35"/>
  <c r="AT44" i="35"/>
  <c r="AX44" i="35"/>
  <c r="AZ44" i="35" s="1"/>
  <c r="BA44" i="35" s="1"/>
  <c r="BB44" i="35"/>
  <c r="BD44" i="35"/>
  <c r="BF44" i="35"/>
  <c r="BK44" i="35"/>
  <c r="BL44" i="35"/>
  <c r="BM44" i="35"/>
  <c r="BO44" i="35"/>
  <c r="BS44" i="35"/>
  <c r="BT44" i="35" s="1"/>
  <c r="BW44" i="35"/>
  <c r="BY44" i="35"/>
  <c r="CA44" i="35"/>
  <c r="CF44" i="35"/>
  <c r="CG44" i="35"/>
  <c r="CH44" i="35"/>
  <c r="CJ44" i="35"/>
  <c r="CN44" i="35"/>
  <c r="CO44" i="35" s="1"/>
  <c r="CR44" i="35"/>
  <c r="CT44" i="35"/>
  <c r="CV44" i="35"/>
  <c r="DA44" i="35"/>
  <c r="DB44" i="35"/>
  <c r="DC44" i="35"/>
  <c r="DE44" i="35"/>
  <c r="DI44" i="35"/>
  <c r="DK44" i="35" s="1"/>
  <c r="DL44" i="35" s="1"/>
  <c r="DJ44" i="35"/>
  <c r="K45" i="35"/>
  <c r="L45" i="35"/>
  <c r="N45" i="35"/>
  <c r="P45" i="35"/>
  <c r="U45" i="35"/>
  <c r="V45" i="35"/>
  <c r="W45" i="35"/>
  <c r="Y45" i="35"/>
  <c r="AC45" i="35"/>
  <c r="AD45" i="35" s="1"/>
  <c r="AG45" i="35"/>
  <c r="AI45" i="35"/>
  <c r="AK45" i="35"/>
  <c r="AP45" i="35"/>
  <c r="AQ45" i="35"/>
  <c r="AR45" i="35"/>
  <c r="AT45" i="35"/>
  <c r="AX45" i="35"/>
  <c r="AY45" i="35" s="1"/>
  <c r="BB45" i="35"/>
  <c r="BD45" i="35"/>
  <c r="BF45" i="35"/>
  <c r="BK45" i="35"/>
  <c r="BL45" i="35"/>
  <c r="BM45" i="35"/>
  <c r="BO45" i="35"/>
  <c r="BS45" i="35"/>
  <c r="BW45" i="35"/>
  <c r="BY45" i="35"/>
  <c r="CA45" i="35"/>
  <c r="CF45" i="35"/>
  <c r="CG45" i="35"/>
  <c r="CH45" i="35"/>
  <c r="CJ45" i="35"/>
  <c r="CN45" i="35"/>
  <c r="CO45" i="35" s="1"/>
  <c r="CP45" i="35"/>
  <c r="CQ45" i="35" s="1"/>
  <c r="CR45" i="35"/>
  <c r="CT45" i="35"/>
  <c r="CV45" i="35"/>
  <c r="DA45" i="35"/>
  <c r="DB45" i="35"/>
  <c r="DC45" i="35"/>
  <c r="DE45" i="35"/>
  <c r="DI45" i="35"/>
  <c r="DK45" i="35" s="1"/>
  <c r="DL45" i="35" s="1"/>
  <c r="K46" i="35"/>
  <c r="L46" i="35"/>
  <c r="N46" i="35"/>
  <c r="P46" i="35"/>
  <c r="U46" i="35"/>
  <c r="V46" i="35"/>
  <c r="W46" i="35"/>
  <c r="Y46" i="35"/>
  <c r="AC46" i="35"/>
  <c r="AD46" i="35" s="1"/>
  <c r="AG46" i="35"/>
  <c r="AI46" i="35"/>
  <c r="AK46" i="35"/>
  <c r="AP46" i="35"/>
  <c r="AQ46" i="35"/>
  <c r="AR46" i="35"/>
  <c r="AT46" i="35"/>
  <c r="AX46" i="35"/>
  <c r="AZ46" i="35" s="1"/>
  <c r="BA46" i="35" s="1"/>
  <c r="BB46" i="35"/>
  <c r="BD46" i="35"/>
  <c r="BF46" i="35"/>
  <c r="BK46" i="35"/>
  <c r="BL46" i="35"/>
  <c r="BM46" i="35"/>
  <c r="BO46" i="35"/>
  <c r="BS46" i="35"/>
  <c r="BW46" i="35"/>
  <c r="BY46" i="35"/>
  <c r="CA46" i="35"/>
  <c r="CF46" i="35"/>
  <c r="CG46" i="35"/>
  <c r="CH46" i="35"/>
  <c r="CJ46" i="35"/>
  <c r="CN46" i="35"/>
  <c r="CO46" i="35" s="1"/>
  <c r="CR46" i="35"/>
  <c r="CT46" i="35"/>
  <c r="CV46" i="35"/>
  <c r="DA46" i="35"/>
  <c r="DB46" i="35"/>
  <c r="DC46" i="35"/>
  <c r="DE46" i="35"/>
  <c r="DI46" i="35"/>
  <c r="DK46" i="35" s="1"/>
  <c r="DL46" i="35" s="1"/>
  <c r="K47" i="35"/>
  <c r="L47" i="35"/>
  <c r="N47" i="35"/>
  <c r="P47" i="35"/>
  <c r="U47" i="35"/>
  <c r="V47" i="35"/>
  <c r="W47" i="35"/>
  <c r="Y47" i="35"/>
  <c r="AC47" i="35"/>
  <c r="AD47" i="35" s="1"/>
  <c r="AG47" i="35"/>
  <c r="AI47" i="35"/>
  <c r="AK47" i="35"/>
  <c r="AP47" i="35"/>
  <c r="AQ47" i="35"/>
  <c r="AR47" i="35"/>
  <c r="AT47" i="35"/>
  <c r="AX47" i="35"/>
  <c r="AY47" i="35" s="1"/>
  <c r="AZ47" i="35"/>
  <c r="BA47" i="35" s="1"/>
  <c r="BB47" i="35"/>
  <c r="BD47" i="35"/>
  <c r="BF47" i="35"/>
  <c r="BK47" i="35"/>
  <c r="BL47" i="35"/>
  <c r="BM47" i="35"/>
  <c r="BO47" i="35"/>
  <c r="BS47" i="35"/>
  <c r="BU47" i="35" s="1"/>
  <c r="BW47" i="35"/>
  <c r="BY47" i="35"/>
  <c r="CA47" i="35"/>
  <c r="CF47" i="35"/>
  <c r="CG47" i="35"/>
  <c r="CH47" i="35"/>
  <c r="CJ47" i="35"/>
  <c r="CN47" i="35"/>
  <c r="CP47" i="35" s="1"/>
  <c r="CO47" i="35"/>
  <c r="CR47" i="35"/>
  <c r="CT47" i="35"/>
  <c r="CV47" i="35"/>
  <c r="DA47" i="35"/>
  <c r="DB47" i="35"/>
  <c r="DC47" i="35"/>
  <c r="DE47" i="35"/>
  <c r="DI47" i="35"/>
  <c r="K48" i="35"/>
  <c r="L48" i="35"/>
  <c r="M48" i="35" s="1"/>
  <c r="N48" i="35"/>
  <c r="O48" i="35" s="1"/>
  <c r="P48" i="35"/>
  <c r="Q48" i="35" s="1"/>
  <c r="U48" i="35"/>
  <c r="V48" i="35"/>
  <c r="W48" i="35"/>
  <c r="Y48" i="35"/>
  <c r="Z48" i="35" s="1"/>
  <c r="AC48" i="35"/>
  <c r="AD48" i="35" s="1"/>
  <c r="AG48" i="35"/>
  <c r="AH48" i="35" s="1"/>
  <c r="AI48" i="35"/>
  <c r="AJ48" i="35"/>
  <c r="AN48" i="35" s="1"/>
  <c r="AK48" i="35"/>
  <c r="AL48" i="35" s="1"/>
  <c r="AP48" i="35"/>
  <c r="AQ48" i="35"/>
  <c r="AR48" i="35"/>
  <c r="AT48" i="35"/>
  <c r="AU48" i="35" s="1"/>
  <c r="AX48" i="35"/>
  <c r="AY48" i="35"/>
  <c r="AZ48" i="35"/>
  <c r="BA48" i="35" s="1"/>
  <c r="BB48" i="35"/>
  <c r="BC48" i="35" s="1"/>
  <c r="BD48" i="35"/>
  <c r="BE48" i="35" s="1"/>
  <c r="BF48" i="35"/>
  <c r="BG48" i="35" s="1"/>
  <c r="BK48" i="35"/>
  <c r="BL48" i="35"/>
  <c r="BM48" i="35"/>
  <c r="BO48" i="35"/>
  <c r="BP48" i="35" s="1"/>
  <c r="BS48" i="35"/>
  <c r="BU48" i="35" s="1"/>
  <c r="BT48" i="35"/>
  <c r="BW48" i="35"/>
  <c r="BX48" i="35" s="1"/>
  <c r="BY48" i="35"/>
  <c r="BZ48" i="35" s="1"/>
  <c r="CA48" i="35"/>
  <c r="CB48" i="35" s="1"/>
  <c r="CF48" i="35"/>
  <c r="CG48" i="35"/>
  <c r="CH48" i="35"/>
  <c r="CJ48" i="35"/>
  <c r="CK48" i="35" s="1"/>
  <c r="CN48" i="35"/>
  <c r="CP48" i="35" s="1"/>
  <c r="CQ48" i="35" s="1"/>
  <c r="CR48" i="35"/>
  <c r="CS48" i="35" s="1"/>
  <c r="CT48" i="35"/>
  <c r="CU48" i="35" s="1"/>
  <c r="CV48" i="35"/>
  <c r="CW48" i="35" s="1"/>
  <c r="DA48" i="35"/>
  <c r="DB48" i="35"/>
  <c r="DC48" i="35"/>
  <c r="DE48" i="35"/>
  <c r="DF48" i="35" s="1"/>
  <c r="DI48" i="35"/>
  <c r="K49" i="35"/>
  <c r="L49" i="35"/>
  <c r="M49" i="35" s="1"/>
  <c r="N49" i="35"/>
  <c r="O49" i="35" s="1"/>
  <c r="P49" i="35"/>
  <c r="Q49" i="35" s="1"/>
  <c r="U49" i="35"/>
  <c r="V49" i="35"/>
  <c r="W49" i="35"/>
  <c r="Y49" i="35"/>
  <c r="Z49" i="35" s="1"/>
  <c r="AC49" i="35"/>
  <c r="AD49" i="35" s="1"/>
  <c r="AG49" i="35"/>
  <c r="AH49" i="35" s="1"/>
  <c r="AI49" i="35"/>
  <c r="AJ49" i="35" s="1"/>
  <c r="AK49" i="35"/>
  <c r="AL49" i="35" s="1"/>
  <c r="AP49" i="35"/>
  <c r="AQ49" i="35"/>
  <c r="AR49" i="35"/>
  <c r="AT49" i="35"/>
  <c r="AU49" i="35"/>
  <c r="AX49" i="35"/>
  <c r="AZ49" i="35" s="1"/>
  <c r="BA49" i="35" s="1"/>
  <c r="BB49" i="35"/>
  <c r="BC49" i="35" s="1"/>
  <c r="BD49" i="35"/>
  <c r="BE49" i="35" s="1"/>
  <c r="BF49" i="35"/>
  <c r="BG49" i="35" s="1"/>
  <c r="BK49" i="35"/>
  <c r="BL49" i="35"/>
  <c r="BM49" i="35"/>
  <c r="BO49" i="35"/>
  <c r="BP49" i="35" s="1"/>
  <c r="BS49" i="35"/>
  <c r="BU49" i="35" s="1"/>
  <c r="BW49" i="35"/>
  <c r="BX49" i="35"/>
  <c r="BY49" i="35"/>
  <c r="BZ49" i="35" s="1"/>
  <c r="CA49" i="35"/>
  <c r="CB49" i="35"/>
  <c r="CF49" i="35"/>
  <c r="CG49" i="35"/>
  <c r="CH49" i="35"/>
  <c r="CJ49" i="35"/>
  <c r="CK49" i="35"/>
  <c r="CN49" i="35"/>
  <c r="CP49" i="35" s="1"/>
  <c r="CQ49" i="35" s="1"/>
  <c r="CR49" i="35"/>
  <c r="CS49" i="35" s="1"/>
  <c r="CT49" i="35"/>
  <c r="CU49" i="35" s="1"/>
  <c r="CV49" i="35"/>
  <c r="CW49" i="35" s="1"/>
  <c r="DA49" i="35"/>
  <c r="DB49" i="35"/>
  <c r="DC49" i="35"/>
  <c r="DE49" i="35"/>
  <c r="DF49" i="35" s="1"/>
  <c r="DI49" i="35"/>
  <c r="K50" i="35"/>
  <c r="L50" i="35"/>
  <c r="M50" i="35" s="1"/>
  <c r="N50" i="35"/>
  <c r="O50" i="35" s="1"/>
  <c r="P50" i="35"/>
  <c r="Q50" i="35" s="1"/>
  <c r="U50" i="35"/>
  <c r="V50" i="35"/>
  <c r="W50" i="35"/>
  <c r="Y50" i="35"/>
  <c r="Z50" i="35" s="1"/>
  <c r="AC50" i="35"/>
  <c r="AD50" i="35" s="1"/>
  <c r="AG50" i="35"/>
  <c r="AH50" i="35" s="1"/>
  <c r="AI50" i="35"/>
  <c r="AJ50" i="35" s="1"/>
  <c r="AK50" i="35"/>
  <c r="AL50" i="35" s="1"/>
  <c r="AP50" i="35"/>
  <c r="AQ50" i="35"/>
  <c r="AR50" i="35"/>
  <c r="AT50" i="35"/>
  <c r="AU50" i="35" s="1"/>
  <c r="AX50" i="35"/>
  <c r="AZ50" i="35" s="1"/>
  <c r="BA50" i="35" s="1"/>
  <c r="BB50" i="35"/>
  <c r="BC50" i="35"/>
  <c r="BD50" i="35"/>
  <c r="BE50" i="35" s="1"/>
  <c r="BF50" i="35"/>
  <c r="BG50" i="35"/>
  <c r="BK50" i="35"/>
  <c r="BL50" i="35"/>
  <c r="BM50" i="35"/>
  <c r="BO50" i="35"/>
  <c r="BP50" i="35"/>
  <c r="BS50" i="35"/>
  <c r="BU50" i="35" s="1"/>
  <c r="BW50" i="35"/>
  <c r="BX50" i="35"/>
  <c r="BY50" i="35"/>
  <c r="BZ50" i="35" s="1"/>
  <c r="CC50" i="35" s="1"/>
  <c r="CA50" i="35"/>
  <c r="CB50" i="35" s="1"/>
  <c r="CF50" i="35"/>
  <c r="CG50" i="35"/>
  <c r="CH50" i="35"/>
  <c r="CJ50" i="35"/>
  <c r="CK50" i="35" s="1"/>
  <c r="CN50" i="35"/>
  <c r="CP50" i="35" s="1"/>
  <c r="CQ50" i="35" s="1"/>
  <c r="CR50" i="35"/>
  <c r="CS50" i="35" s="1"/>
  <c r="CT50" i="35"/>
  <c r="CU50" i="35" s="1"/>
  <c r="CV50" i="35"/>
  <c r="CW50" i="35"/>
  <c r="DA50" i="35"/>
  <c r="DB50" i="35"/>
  <c r="DC50" i="35"/>
  <c r="DE50" i="35"/>
  <c r="DF50" i="35" s="1"/>
  <c r="DI50" i="35"/>
  <c r="K51" i="35"/>
  <c r="L51" i="35"/>
  <c r="M51" i="35" s="1"/>
  <c r="N51" i="35"/>
  <c r="O51" i="35" s="1"/>
  <c r="P51" i="35"/>
  <c r="Q51" i="35" s="1"/>
  <c r="U51" i="35"/>
  <c r="V51" i="35"/>
  <c r="W51" i="35"/>
  <c r="Y51" i="35"/>
  <c r="Z51" i="35" s="1"/>
  <c r="AC51" i="35"/>
  <c r="AD51" i="35" s="1"/>
  <c r="AG51" i="35"/>
  <c r="AH51" i="35" s="1"/>
  <c r="AM51" i="35" s="1"/>
  <c r="AI51" i="35"/>
  <c r="AJ51" i="35" s="1"/>
  <c r="AK51" i="35"/>
  <c r="AL51" i="35" s="1"/>
  <c r="AP51" i="35"/>
  <c r="AQ51" i="35"/>
  <c r="AR51" i="35"/>
  <c r="AT51" i="35"/>
  <c r="AU51" i="35"/>
  <c r="AX51" i="35"/>
  <c r="AY51" i="35" s="1"/>
  <c r="BB51" i="35"/>
  <c r="BC51" i="35" s="1"/>
  <c r="BD51" i="35"/>
  <c r="BE51" i="35" s="1"/>
  <c r="BF51" i="35"/>
  <c r="BG51" i="35" s="1"/>
  <c r="BK51" i="35"/>
  <c r="BL51" i="35"/>
  <c r="BM51" i="35"/>
  <c r="BO51" i="35"/>
  <c r="BP51" i="35" s="1"/>
  <c r="BS51" i="35"/>
  <c r="BU51" i="35" s="1"/>
  <c r="BW51" i="35"/>
  <c r="BX51" i="35" s="1"/>
  <c r="BY51" i="35"/>
  <c r="BZ51" i="35" s="1"/>
  <c r="CA51" i="35"/>
  <c r="CB51" i="35" s="1"/>
  <c r="CF51" i="35"/>
  <c r="CG51" i="35"/>
  <c r="CH51" i="35"/>
  <c r="CJ51" i="35"/>
  <c r="CK51" i="35" s="1"/>
  <c r="CN51" i="35"/>
  <c r="CP51" i="35" s="1"/>
  <c r="CQ51" i="35" s="1"/>
  <c r="CO51" i="35"/>
  <c r="CR51" i="35"/>
  <c r="CS51" i="35" s="1"/>
  <c r="CT51" i="35"/>
  <c r="CU51" i="35" s="1"/>
  <c r="CV51" i="35"/>
  <c r="CW51" i="35" s="1"/>
  <c r="DA51" i="35"/>
  <c r="DB51" i="35"/>
  <c r="DC51" i="35"/>
  <c r="DE51" i="35"/>
  <c r="DF51" i="35" s="1"/>
  <c r="DI51" i="35"/>
  <c r="B39" i="35"/>
  <c r="B40" i="35"/>
  <c r="B41" i="35"/>
  <c r="B42" i="35"/>
  <c r="B43" i="35"/>
  <c r="B44" i="35"/>
  <c r="B45" i="35"/>
  <c r="B46" i="35"/>
  <c r="B47" i="35"/>
  <c r="B48" i="35"/>
  <c r="B49" i="35"/>
  <c r="B50" i="35"/>
  <c r="B51" i="35"/>
  <c r="CP44" i="35" l="1"/>
  <c r="CQ44" i="35" s="1"/>
  <c r="CC51" i="35"/>
  <c r="AM49" i="35"/>
  <c r="AY46" i="35"/>
  <c r="BU40" i="35"/>
  <c r="CP38" i="35"/>
  <c r="CQ38" i="35" s="1"/>
  <c r="CD50" i="35"/>
  <c r="CC48" i="35"/>
  <c r="BH48" i="35"/>
  <c r="BH51" i="35"/>
  <c r="BJ51" i="35" s="1"/>
  <c r="BT47" i="35"/>
  <c r="CP46" i="35"/>
  <c r="CQ46" i="35" s="1"/>
  <c r="BT42" i="35"/>
  <c r="DJ40" i="35"/>
  <c r="CP39" i="35"/>
  <c r="CQ39" i="35" s="1"/>
  <c r="DJ38" i="35"/>
  <c r="DJ45" i="35"/>
  <c r="DJ43" i="35"/>
  <c r="DJ39" i="35"/>
  <c r="CQ41" i="35"/>
  <c r="CC49" i="35"/>
  <c r="CO48" i="35"/>
  <c r="CO41" i="35"/>
  <c r="CP40" i="35"/>
  <c r="CQ40" i="35" s="1"/>
  <c r="CO50" i="35"/>
  <c r="BH49" i="35"/>
  <c r="BU41" i="35"/>
  <c r="BT51" i="35"/>
  <c r="BH50" i="35"/>
  <c r="BU43" i="35"/>
  <c r="BI51" i="35"/>
  <c r="BI48" i="35"/>
  <c r="BJ48" i="35" s="1"/>
  <c r="AY50" i="35"/>
  <c r="AY49" i="35"/>
  <c r="AY44" i="35"/>
  <c r="AY43" i="35"/>
  <c r="AY38" i="35"/>
  <c r="AZ51" i="35"/>
  <c r="BA51" i="35" s="1"/>
  <c r="AZ45" i="35"/>
  <c r="BA45" i="35" s="1"/>
  <c r="R51" i="35"/>
  <c r="R50" i="35"/>
  <c r="DJ46" i="35"/>
  <c r="CY50" i="35"/>
  <c r="CX50" i="35"/>
  <c r="AM50" i="35"/>
  <c r="AN50" i="35"/>
  <c r="CY51" i="35"/>
  <c r="CX51" i="35"/>
  <c r="S51" i="35"/>
  <c r="T51" i="35" s="1"/>
  <c r="CE50" i="35"/>
  <c r="AN49" i="35"/>
  <c r="CY48" i="35"/>
  <c r="CX48" i="35"/>
  <c r="BT50" i="35"/>
  <c r="CO49" i="35"/>
  <c r="BI49" i="35"/>
  <c r="BJ49" i="35" s="1"/>
  <c r="CD48" i="35"/>
  <c r="CE48" i="35" s="1"/>
  <c r="AM48" i="35"/>
  <c r="AO48" i="35" s="1"/>
  <c r="DK49" i="35"/>
  <c r="DL49" i="35" s="1"/>
  <c r="DJ49" i="35"/>
  <c r="DK51" i="35"/>
  <c r="DL51" i="35" s="1"/>
  <c r="DJ51" i="35"/>
  <c r="CD51" i="35"/>
  <c r="CE51" i="35" s="1"/>
  <c r="AN51" i="35"/>
  <c r="AO51" i="35" s="1"/>
  <c r="BT49" i="35"/>
  <c r="R49" i="35"/>
  <c r="S49" i="35"/>
  <c r="R48" i="35"/>
  <c r="S48" i="35"/>
  <c r="DK47" i="35"/>
  <c r="DJ47" i="35"/>
  <c r="CQ47" i="35"/>
  <c r="CY49" i="35"/>
  <c r="CX49" i="35"/>
  <c r="DK50" i="35"/>
  <c r="DL50" i="35" s="1"/>
  <c r="DJ50" i="35"/>
  <c r="BI50" i="35"/>
  <c r="S50" i="35"/>
  <c r="CD49" i="35"/>
  <c r="CE49" i="35" s="1"/>
  <c r="DK48" i="35"/>
  <c r="DL48" i="35" s="1"/>
  <c r="DJ48" i="35"/>
  <c r="AZ41" i="35"/>
  <c r="AY41" i="35"/>
  <c r="CQ42" i="35"/>
  <c r="DJ42" i="35"/>
  <c r="DK42" i="35"/>
  <c r="BT45" i="35"/>
  <c r="BU45" i="35"/>
  <c r="AY42" i="35"/>
  <c r="AZ42" i="35"/>
  <c r="DL41" i="35"/>
  <c r="BU44" i="35"/>
  <c r="AZ39" i="35"/>
  <c r="AY39" i="35"/>
  <c r="BT38" i="35"/>
  <c r="BU38" i="35"/>
  <c r="AZ40" i="35"/>
  <c r="BA40" i="35" s="1"/>
  <c r="AY40" i="35"/>
  <c r="BA38" i="35"/>
  <c r="BU39" i="35"/>
  <c r="I97" i="29"/>
  <c r="BJ50" i="35" l="1"/>
  <c r="CZ49" i="35"/>
  <c r="AO49" i="35"/>
  <c r="CZ51" i="35"/>
  <c r="CZ50" i="35"/>
  <c r="T48" i="35"/>
  <c r="CZ48" i="35"/>
  <c r="AO50" i="35"/>
  <c r="T50" i="35"/>
  <c r="X50" i="35" s="1"/>
  <c r="X51" i="35"/>
  <c r="DL42" i="35"/>
  <c r="BA39" i="35"/>
  <c r="BA41" i="35"/>
  <c r="X48" i="35"/>
  <c r="BA42" i="35"/>
  <c r="DL47" i="35"/>
  <c r="T49" i="35"/>
  <c r="R59" i="24"/>
  <c r="FG4" i="36"/>
  <c r="B5" i="35"/>
  <c r="B4" i="35"/>
  <c r="FI54" i="35"/>
  <c r="FJ54" i="35"/>
  <c r="X57" i="35"/>
  <c r="AS57" i="35"/>
  <c r="BN57" i="35"/>
  <c r="CI57" i="35"/>
  <c r="DD57" i="35"/>
  <c r="EW58" i="35"/>
  <c r="EW59" i="35"/>
  <c r="EW60" i="35"/>
  <c r="EW61" i="35"/>
  <c r="EW62" i="35"/>
  <c r="EW63" i="35"/>
  <c r="EW64" i="35"/>
  <c r="EV69" i="35"/>
  <c r="EW69" i="35"/>
  <c r="FA69" i="35"/>
  <c r="EV70" i="35"/>
  <c r="EW70" i="35"/>
  <c r="FA70" i="35"/>
  <c r="L71" i="35"/>
  <c r="AG71" i="35"/>
  <c r="BB71" i="35"/>
  <c r="BW71" i="35"/>
  <c r="CR71" i="35"/>
  <c r="B76" i="35"/>
  <c r="K76" i="35"/>
  <c r="L76" i="35"/>
  <c r="M76" i="35" s="1"/>
  <c r="N76" i="35"/>
  <c r="O76" i="35" s="1"/>
  <c r="P76" i="35"/>
  <c r="Q76" i="35" s="1"/>
  <c r="U76" i="35"/>
  <c r="V76" i="35"/>
  <c r="W76" i="35"/>
  <c r="Y76" i="35"/>
  <c r="Z76" i="35" s="1"/>
  <c r="AC76" i="35"/>
  <c r="AG76" i="35"/>
  <c r="AH76" i="35" s="1"/>
  <c r="AI76" i="35"/>
  <c r="AJ76" i="35" s="1"/>
  <c r="AK76" i="35"/>
  <c r="AL76" i="35" s="1"/>
  <c r="AP76" i="35"/>
  <c r="AQ76" i="35"/>
  <c r="AR76" i="35"/>
  <c r="AT76" i="35"/>
  <c r="AU76" i="35" s="1"/>
  <c r="AX76" i="35"/>
  <c r="BB76" i="35"/>
  <c r="BC76" i="35" s="1"/>
  <c r="BD76" i="35"/>
  <c r="BE76" i="35" s="1"/>
  <c r="BF76" i="35"/>
  <c r="BG76" i="35" s="1"/>
  <c r="BK76" i="35"/>
  <c r="BL76" i="35"/>
  <c r="BM76" i="35"/>
  <c r="BO76" i="35"/>
  <c r="BP76" i="35" s="1"/>
  <c r="BS76" i="35"/>
  <c r="BU76" i="35" s="1"/>
  <c r="BW76" i="35"/>
  <c r="BX76" i="35" s="1"/>
  <c r="BY76" i="35"/>
  <c r="BZ76" i="35" s="1"/>
  <c r="CA76" i="35"/>
  <c r="CB76" i="35" s="1"/>
  <c r="CF76" i="35"/>
  <c r="CG76" i="35"/>
  <c r="CJ76" i="35"/>
  <c r="CK76" i="35" s="1"/>
  <c r="CN76" i="35"/>
  <c r="CO76" i="35" s="1"/>
  <c r="CR76" i="35"/>
  <c r="CS76" i="35" s="1"/>
  <c r="CT76" i="35"/>
  <c r="CU76" i="35" s="1"/>
  <c r="CV76" i="35"/>
  <c r="CW76" i="35" s="1"/>
  <c r="DA76" i="35"/>
  <c r="DC76" i="35"/>
  <c r="DE76" i="35"/>
  <c r="DF76" i="35" s="1"/>
  <c r="DI76" i="35"/>
  <c r="E8" i="3"/>
  <c r="E9" i="38" s="1"/>
  <c r="X49" i="35" l="1"/>
  <c r="S76" i="35"/>
  <c r="R76" i="35"/>
  <c r="DJ76" i="35"/>
  <c r="DK76" i="35"/>
  <c r="DL76" i="35" s="1"/>
  <c r="AZ76" i="35"/>
  <c r="BA76" i="35" s="1"/>
  <c r="AY76" i="35"/>
  <c r="CP76" i="35"/>
  <c r="CQ76" i="35" s="1"/>
  <c r="CY76" i="35"/>
  <c r="CX76" i="35"/>
  <c r="BH76" i="35"/>
  <c r="BI76" i="35"/>
  <c r="CD76" i="35"/>
  <c r="CC76" i="35"/>
  <c r="AN76" i="35"/>
  <c r="AM76" i="35"/>
  <c r="DI75" i="36"/>
  <c r="DJ75" i="36" s="1"/>
  <c r="DE75" i="36"/>
  <c r="DF75" i="36" s="1"/>
  <c r="DC75" i="36"/>
  <c r="DA75" i="36"/>
  <c r="CV75" i="36"/>
  <c r="CW75" i="36" s="1"/>
  <c r="CT75" i="36"/>
  <c r="CU75" i="36" s="1"/>
  <c r="CR75" i="36"/>
  <c r="CS75" i="36" s="1"/>
  <c r="CN75" i="36"/>
  <c r="CO75" i="36" s="1"/>
  <c r="CJ75" i="36"/>
  <c r="CK75" i="36" s="1"/>
  <c r="CG75" i="36"/>
  <c r="CF75" i="36"/>
  <c r="CA75" i="36"/>
  <c r="CB75" i="36" s="1"/>
  <c r="BY75" i="36"/>
  <c r="BZ75" i="36" s="1"/>
  <c r="BW75" i="36"/>
  <c r="BX75" i="36" s="1"/>
  <c r="BS75" i="36"/>
  <c r="BU75" i="36" s="1"/>
  <c r="BO75" i="36"/>
  <c r="BP75" i="36" s="1"/>
  <c r="BM75" i="36"/>
  <c r="BL75" i="36"/>
  <c r="BK75" i="36"/>
  <c r="BF75" i="36"/>
  <c r="BG75" i="36" s="1"/>
  <c r="BD75" i="36"/>
  <c r="BE75" i="36" s="1"/>
  <c r="BB75" i="36"/>
  <c r="BC75" i="36" s="1"/>
  <c r="AX75" i="36"/>
  <c r="AZ75" i="36" s="1"/>
  <c r="BA75" i="36" s="1"/>
  <c r="AT75" i="36"/>
  <c r="AU75" i="36" s="1"/>
  <c r="AR75" i="36"/>
  <c r="AQ75" i="36"/>
  <c r="AP75" i="36"/>
  <c r="AK75" i="36"/>
  <c r="AL75" i="36" s="1"/>
  <c r="AI75" i="36"/>
  <c r="AJ75" i="36" s="1"/>
  <c r="AG75" i="36"/>
  <c r="AH75" i="36" s="1"/>
  <c r="AC75" i="36"/>
  <c r="Y75" i="36"/>
  <c r="Z75" i="36" s="1"/>
  <c r="W75" i="36"/>
  <c r="V75" i="36"/>
  <c r="U75" i="36"/>
  <c r="P75" i="36"/>
  <c r="Q75" i="36" s="1"/>
  <c r="N75" i="36"/>
  <c r="O75" i="36" s="1"/>
  <c r="L75" i="36"/>
  <c r="M75" i="36" s="1"/>
  <c r="K75" i="36"/>
  <c r="B75" i="36"/>
  <c r="CR70" i="36"/>
  <c r="BW70" i="36"/>
  <c r="BB70" i="36"/>
  <c r="AG70" i="36"/>
  <c r="L70" i="36"/>
  <c r="FA69" i="36"/>
  <c r="EW69" i="36"/>
  <c r="EV69" i="36"/>
  <c r="FA68" i="36"/>
  <c r="EW68" i="36"/>
  <c r="EV68" i="36"/>
  <c r="EW63" i="36"/>
  <c r="EW62" i="36"/>
  <c r="EW61" i="36"/>
  <c r="EW60" i="36"/>
  <c r="EW59" i="36"/>
  <c r="EW58" i="36"/>
  <c r="EW57" i="36"/>
  <c r="DD56" i="36"/>
  <c r="CI56" i="36"/>
  <c r="BN56" i="36"/>
  <c r="AS56" i="36"/>
  <c r="X56" i="36"/>
  <c r="FJ53" i="36"/>
  <c r="FI53" i="36"/>
  <c r="DI33" i="36"/>
  <c r="DJ33" i="36" s="1"/>
  <c r="DE33" i="36"/>
  <c r="DC33" i="36"/>
  <c r="DB33" i="36"/>
  <c r="DA33" i="36"/>
  <c r="CV33" i="36"/>
  <c r="CT33" i="36"/>
  <c r="CR33" i="36"/>
  <c r="CN33" i="36"/>
  <c r="CJ33" i="36"/>
  <c r="CH33" i="36"/>
  <c r="CG33" i="36"/>
  <c r="CF33" i="36"/>
  <c r="CA33" i="36"/>
  <c r="BY33" i="36"/>
  <c r="BW33" i="36"/>
  <c r="BS33" i="36"/>
  <c r="BT33" i="36" s="1"/>
  <c r="BO33" i="36"/>
  <c r="BM33" i="36"/>
  <c r="BL33" i="36"/>
  <c r="BK33" i="36"/>
  <c r="BF33" i="36"/>
  <c r="BD33" i="36"/>
  <c r="BB33" i="36"/>
  <c r="AX33" i="36"/>
  <c r="AT33" i="36"/>
  <c r="AR33" i="36"/>
  <c r="AQ33" i="36"/>
  <c r="AP33" i="36"/>
  <c r="AK33" i="36"/>
  <c r="AI33" i="36"/>
  <c r="AG33" i="36"/>
  <c r="AC33" i="36"/>
  <c r="AD33" i="36" s="1"/>
  <c r="Y33" i="36"/>
  <c r="W33" i="36"/>
  <c r="V33" i="36"/>
  <c r="U33" i="36"/>
  <c r="P33" i="36"/>
  <c r="N33" i="36"/>
  <c r="L33" i="36"/>
  <c r="K33" i="36"/>
  <c r="B33" i="36"/>
  <c r="DI32" i="36"/>
  <c r="DE32" i="36"/>
  <c r="DC32" i="36"/>
  <c r="DB32" i="36"/>
  <c r="DA32" i="36"/>
  <c r="CV32" i="36"/>
  <c r="CT32" i="36"/>
  <c r="CR32" i="36"/>
  <c r="CN32" i="36"/>
  <c r="CO32" i="36" s="1"/>
  <c r="CJ32" i="36"/>
  <c r="CH32" i="36"/>
  <c r="CG32" i="36"/>
  <c r="CF32" i="36"/>
  <c r="CA32" i="36"/>
  <c r="BY32" i="36"/>
  <c r="BW32" i="36"/>
  <c r="BS32" i="36"/>
  <c r="BT32" i="36" s="1"/>
  <c r="BO32" i="36"/>
  <c r="BM32" i="36"/>
  <c r="BL32" i="36"/>
  <c r="BK32" i="36"/>
  <c r="BF32" i="36"/>
  <c r="BD32" i="36"/>
  <c r="BB32" i="36"/>
  <c r="AX32" i="36"/>
  <c r="AZ32" i="36" s="1"/>
  <c r="AT32" i="36"/>
  <c r="AR32" i="36"/>
  <c r="AQ32" i="36"/>
  <c r="AP32" i="36"/>
  <c r="AK32" i="36"/>
  <c r="AI32" i="36"/>
  <c r="AG32" i="36"/>
  <c r="AC32" i="36"/>
  <c r="AD32" i="36" s="1"/>
  <c r="Y32" i="36"/>
  <c r="W32" i="36"/>
  <c r="V32" i="36"/>
  <c r="U32" i="36"/>
  <c r="P32" i="36"/>
  <c r="N32" i="36"/>
  <c r="L32" i="36"/>
  <c r="K32" i="36"/>
  <c r="B32" i="36"/>
  <c r="DI31" i="36"/>
  <c r="DE31" i="36"/>
  <c r="DC31" i="36"/>
  <c r="DB31" i="36"/>
  <c r="DA31" i="36"/>
  <c r="CV31" i="36"/>
  <c r="CT31" i="36"/>
  <c r="CR31" i="36"/>
  <c r="CN31" i="36"/>
  <c r="CO31" i="36" s="1"/>
  <c r="CJ31" i="36"/>
  <c r="CH31" i="36"/>
  <c r="CG31" i="36"/>
  <c r="CF31" i="36"/>
  <c r="CA31" i="36"/>
  <c r="BY31" i="36"/>
  <c r="BW31" i="36"/>
  <c r="BS31" i="36"/>
  <c r="BT31" i="36" s="1"/>
  <c r="BO31" i="36"/>
  <c r="BM31" i="36"/>
  <c r="BL31" i="36"/>
  <c r="BK31" i="36"/>
  <c r="BF31" i="36"/>
  <c r="BD31" i="36"/>
  <c r="BB31" i="36"/>
  <c r="AX31" i="36"/>
  <c r="AT31" i="36"/>
  <c r="AR31" i="36"/>
  <c r="AQ31" i="36"/>
  <c r="AP31" i="36"/>
  <c r="AK31" i="36"/>
  <c r="AI31" i="36"/>
  <c r="AG31" i="36"/>
  <c r="AC31" i="36"/>
  <c r="AD31" i="36" s="1"/>
  <c r="Y31" i="36"/>
  <c r="W31" i="36"/>
  <c r="V31" i="36"/>
  <c r="U31" i="36"/>
  <c r="P31" i="36"/>
  <c r="N31" i="36"/>
  <c r="L31" i="36"/>
  <c r="K31" i="36"/>
  <c r="B31" i="36"/>
  <c r="DI30" i="36"/>
  <c r="DK30" i="36" s="1"/>
  <c r="DL30" i="36" s="1"/>
  <c r="DE30" i="36"/>
  <c r="DC30" i="36"/>
  <c r="DB30" i="36"/>
  <c r="DA30" i="36"/>
  <c r="CV30" i="36"/>
  <c r="CT30" i="36"/>
  <c r="CR30" i="36"/>
  <c r="CN30" i="36"/>
  <c r="CJ30" i="36"/>
  <c r="CH30" i="36"/>
  <c r="CG30" i="36"/>
  <c r="CF30" i="36"/>
  <c r="CA30" i="36"/>
  <c r="BY30" i="36"/>
  <c r="BW30" i="36"/>
  <c r="BS30" i="36"/>
  <c r="BT30" i="36" s="1"/>
  <c r="BO30" i="36"/>
  <c r="BM30" i="36"/>
  <c r="BL30" i="36"/>
  <c r="BK30" i="36"/>
  <c r="BF30" i="36"/>
  <c r="BD30" i="36"/>
  <c r="BB30" i="36"/>
  <c r="AX30" i="36"/>
  <c r="AZ30" i="36" s="1"/>
  <c r="BA30" i="36" s="1"/>
  <c r="AT30" i="36"/>
  <c r="AR30" i="36"/>
  <c r="AQ30" i="36"/>
  <c r="AP30" i="36"/>
  <c r="AK30" i="36"/>
  <c r="AI30" i="36"/>
  <c r="AG30" i="36"/>
  <c r="AC30" i="36"/>
  <c r="AD30" i="36" s="1"/>
  <c r="Y30" i="36"/>
  <c r="W30" i="36"/>
  <c r="V30" i="36"/>
  <c r="U30" i="36"/>
  <c r="P30" i="36"/>
  <c r="N30" i="36"/>
  <c r="L30" i="36"/>
  <c r="K30" i="36"/>
  <c r="B30" i="36"/>
  <c r="DI29" i="36"/>
  <c r="DE29" i="36"/>
  <c r="DC29" i="36"/>
  <c r="DB29" i="36"/>
  <c r="DA29" i="36"/>
  <c r="CV29" i="36"/>
  <c r="CT29" i="36"/>
  <c r="CR29" i="36"/>
  <c r="CN29" i="36"/>
  <c r="CO29" i="36" s="1"/>
  <c r="CJ29" i="36"/>
  <c r="CH29" i="36"/>
  <c r="CG29" i="36"/>
  <c r="CF29" i="36"/>
  <c r="CA29" i="36"/>
  <c r="BY29" i="36"/>
  <c r="BW29" i="36"/>
  <c r="BS29" i="36"/>
  <c r="BU29" i="36" s="1"/>
  <c r="BO29" i="36"/>
  <c r="BM29" i="36"/>
  <c r="BL29" i="36"/>
  <c r="BK29" i="36"/>
  <c r="BF29" i="36"/>
  <c r="BD29" i="36"/>
  <c r="BB29" i="36"/>
  <c r="AX29" i="36"/>
  <c r="AZ29" i="36" s="1"/>
  <c r="BA29" i="36" s="1"/>
  <c r="AT29" i="36"/>
  <c r="AR29" i="36"/>
  <c r="AQ29" i="36"/>
  <c r="AP29" i="36"/>
  <c r="AK29" i="36"/>
  <c r="AI29" i="36"/>
  <c r="AG29" i="36"/>
  <c r="AC29" i="36"/>
  <c r="AD29" i="36" s="1"/>
  <c r="Y29" i="36"/>
  <c r="W29" i="36"/>
  <c r="V29" i="36"/>
  <c r="U29" i="36"/>
  <c r="P29" i="36"/>
  <c r="N29" i="36"/>
  <c r="L29" i="36"/>
  <c r="K29" i="36"/>
  <c r="B29" i="36"/>
  <c r="DI28" i="36"/>
  <c r="DE28" i="36"/>
  <c r="DC28" i="36"/>
  <c r="DB28" i="36"/>
  <c r="DA28" i="36"/>
  <c r="CV28" i="36"/>
  <c r="CT28" i="36"/>
  <c r="CR28" i="36"/>
  <c r="CN28" i="36"/>
  <c r="CJ28" i="36"/>
  <c r="CH28" i="36"/>
  <c r="CG28" i="36"/>
  <c r="CF28" i="36"/>
  <c r="CA28" i="36"/>
  <c r="BY28" i="36"/>
  <c r="BW28" i="36"/>
  <c r="BS28" i="36"/>
  <c r="BU28" i="36" s="1"/>
  <c r="BO28" i="36"/>
  <c r="BM28" i="36"/>
  <c r="BL28" i="36"/>
  <c r="BK28" i="36"/>
  <c r="BF28" i="36"/>
  <c r="BD28" i="36"/>
  <c r="BB28" i="36"/>
  <c r="AX28" i="36"/>
  <c r="AT28" i="36"/>
  <c r="AR28" i="36"/>
  <c r="AQ28" i="36"/>
  <c r="AP28" i="36"/>
  <c r="AK28" i="36"/>
  <c r="AI28" i="36"/>
  <c r="AG28" i="36"/>
  <c r="AC28" i="36"/>
  <c r="AD28" i="36" s="1"/>
  <c r="Y28" i="36"/>
  <c r="W28" i="36"/>
  <c r="V28" i="36"/>
  <c r="U28" i="36"/>
  <c r="P28" i="36"/>
  <c r="N28" i="36"/>
  <c r="L28" i="36"/>
  <c r="K28" i="36"/>
  <c r="B28" i="36"/>
  <c r="DI27" i="36"/>
  <c r="DK27" i="36" s="1"/>
  <c r="DL27" i="36" s="1"/>
  <c r="DE27" i="36"/>
  <c r="DC27" i="36"/>
  <c r="DB27" i="36"/>
  <c r="DA27" i="36"/>
  <c r="CV27" i="36"/>
  <c r="CT27" i="36"/>
  <c r="CR27" i="36"/>
  <c r="CN27" i="36"/>
  <c r="CO27" i="36" s="1"/>
  <c r="CJ27" i="36"/>
  <c r="CH27" i="36"/>
  <c r="CG27" i="36"/>
  <c r="CF27" i="36"/>
  <c r="CA27" i="36"/>
  <c r="BY27" i="36"/>
  <c r="BW27" i="36"/>
  <c r="BS27" i="36"/>
  <c r="BU27" i="36" s="1"/>
  <c r="BO27" i="36"/>
  <c r="BM27" i="36"/>
  <c r="BL27" i="36"/>
  <c r="BK27" i="36"/>
  <c r="BF27" i="36"/>
  <c r="BD27" i="36"/>
  <c r="BB27" i="36"/>
  <c r="AX27" i="36"/>
  <c r="AT27" i="36"/>
  <c r="AR27" i="36"/>
  <c r="AQ27" i="36"/>
  <c r="AP27" i="36"/>
  <c r="AK27" i="36"/>
  <c r="AI27" i="36"/>
  <c r="AG27" i="36"/>
  <c r="AC27" i="36"/>
  <c r="AD27" i="36" s="1"/>
  <c r="Y27" i="36"/>
  <c r="W27" i="36"/>
  <c r="V27" i="36"/>
  <c r="U27" i="36"/>
  <c r="P27" i="36"/>
  <c r="N27" i="36"/>
  <c r="L27" i="36"/>
  <c r="K27" i="36"/>
  <c r="B27" i="36"/>
  <c r="DI26" i="36"/>
  <c r="DE26" i="36"/>
  <c r="DC26" i="36"/>
  <c r="DB26" i="36"/>
  <c r="DA26" i="36"/>
  <c r="CV26" i="36"/>
  <c r="CT26" i="36"/>
  <c r="CR26" i="36"/>
  <c r="CN26" i="36"/>
  <c r="CP26" i="36" s="1"/>
  <c r="CQ26" i="36" s="1"/>
  <c r="CJ26" i="36"/>
  <c r="CH26" i="36"/>
  <c r="CG26" i="36"/>
  <c r="CF26" i="36"/>
  <c r="CA26" i="36"/>
  <c r="BY26" i="36"/>
  <c r="BW26" i="36"/>
  <c r="BS26" i="36"/>
  <c r="BT26" i="36" s="1"/>
  <c r="BO26" i="36"/>
  <c r="BM26" i="36"/>
  <c r="BL26" i="36"/>
  <c r="BK26" i="36"/>
  <c r="BF26" i="36"/>
  <c r="BD26" i="36"/>
  <c r="BB26" i="36"/>
  <c r="AX26" i="36"/>
  <c r="AZ26" i="36" s="1"/>
  <c r="BA26" i="36" s="1"/>
  <c r="AT26" i="36"/>
  <c r="AR26" i="36"/>
  <c r="AQ26" i="36"/>
  <c r="AP26" i="36"/>
  <c r="AK26" i="36"/>
  <c r="AI26" i="36"/>
  <c r="AG26" i="36"/>
  <c r="AC26" i="36"/>
  <c r="AD26" i="36" s="1"/>
  <c r="Y26" i="36"/>
  <c r="W26" i="36"/>
  <c r="V26" i="36"/>
  <c r="U26" i="36"/>
  <c r="P26" i="36"/>
  <c r="N26" i="36"/>
  <c r="L26" i="36"/>
  <c r="K26" i="36"/>
  <c r="B26" i="36"/>
  <c r="DI25" i="36"/>
  <c r="DK25" i="36" s="1"/>
  <c r="DL25" i="36" s="1"/>
  <c r="DE25" i="36"/>
  <c r="DC25" i="36"/>
  <c r="DB25" i="36"/>
  <c r="DA25" i="36"/>
  <c r="CV25" i="36"/>
  <c r="CT25" i="36"/>
  <c r="CR25" i="36"/>
  <c r="CN25" i="36"/>
  <c r="CP25" i="36" s="1"/>
  <c r="CQ25" i="36" s="1"/>
  <c r="CJ25" i="36"/>
  <c r="CH25" i="36"/>
  <c r="CG25" i="36"/>
  <c r="CF25" i="36"/>
  <c r="CA25" i="36"/>
  <c r="BY25" i="36"/>
  <c r="BW25" i="36"/>
  <c r="BS25" i="36"/>
  <c r="BO25" i="36"/>
  <c r="BM25" i="36"/>
  <c r="BL25" i="36"/>
  <c r="BK25" i="36"/>
  <c r="BF25" i="36"/>
  <c r="BD25" i="36"/>
  <c r="BB25" i="36"/>
  <c r="AX25" i="36"/>
  <c r="AZ25" i="36" s="1"/>
  <c r="BA25" i="36" s="1"/>
  <c r="AT25" i="36"/>
  <c r="AR25" i="36"/>
  <c r="AQ25" i="36"/>
  <c r="AP25" i="36"/>
  <c r="AK25" i="36"/>
  <c r="AI25" i="36"/>
  <c r="AG25" i="36"/>
  <c r="AC25" i="36"/>
  <c r="AD25" i="36" s="1"/>
  <c r="Y25" i="36"/>
  <c r="W25" i="36"/>
  <c r="V25" i="36"/>
  <c r="U25" i="36"/>
  <c r="P25" i="36"/>
  <c r="N25" i="36"/>
  <c r="L25" i="36"/>
  <c r="K25" i="36"/>
  <c r="B25" i="36"/>
  <c r="DI24" i="36"/>
  <c r="DK24" i="36" s="1"/>
  <c r="DL24" i="36" s="1"/>
  <c r="DE24" i="36"/>
  <c r="DC24" i="36"/>
  <c r="DB24" i="36"/>
  <c r="DA24" i="36"/>
  <c r="CV24" i="36"/>
  <c r="CT24" i="36"/>
  <c r="CR24" i="36"/>
  <c r="CN24" i="36"/>
  <c r="CJ24" i="36"/>
  <c r="CH24" i="36"/>
  <c r="CG24" i="36"/>
  <c r="CF24" i="36"/>
  <c r="CA24" i="36"/>
  <c r="BY24" i="36"/>
  <c r="BW24" i="36"/>
  <c r="BS24" i="36"/>
  <c r="BT24" i="36" s="1"/>
  <c r="BO24" i="36"/>
  <c r="BM24" i="36"/>
  <c r="BL24" i="36"/>
  <c r="BK24" i="36"/>
  <c r="BF24" i="36"/>
  <c r="BD24" i="36"/>
  <c r="BB24" i="36"/>
  <c r="AX24" i="36"/>
  <c r="AZ24" i="36" s="1"/>
  <c r="BA24" i="36" s="1"/>
  <c r="AT24" i="36"/>
  <c r="AR24" i="36"/>
  <c r="AQ24" i="36"/>
  <c r="AP24" i="36"/>
  <c r="AK24" i="36"/>
  <c r="AI24" i="36"/>
  <c r="AG24" i="36"/>
  <c r="AC24" i="36"/>
  <c r="AD24" i="36" s="1"/>
  <c r="Y24" i="36"/>
  <c r="W24" i="36"/>
  <c r="V24" i="36"/>
  <c r="U24" i="36"/>
  <c r="P24" i="36"/>
  <c r="N24" i="36"/>
  <c r="L24" i="36"/>
  <c r="K24" i="36"/>
  <c r="B24" i="36"/>
  <c r="DI23" i="36"/>
  <c r="DK23" i="36" s="1"/>
  <c r="DL23" i="36" s="1"/>
  <c r="DE23" i="36"/>
  <c r="DC23" i="36"/>
  <c r="DB23" i="36"/>
  <c r="DA23" i="36"/>
  <c r="CV23" i="36"/>
  <c r="CT23" i="36"/>
  <c r="CR23" i="36"/>
  <c r="CN23" i="36"/>
  <c r="CO23" i="36" s="1"/>
  <c r="CJ23" i="36"/>
  <c r="CH23" i="36"/>
  <c r="CG23" i="36"/>
  <c r="CF23" i="36"/>
  <c r="CA23" i="36"/>
  <c r="BY23" i="36"/>
  <c r="BW23" i="36"/>
  <c r="BS23" i="36"/>
  <c r="BT23" i="36" s="1"/>
  <c r="BO23" i="36"/>
  <c r="BM23" i="36"/>
  <c r="BL23" i="36"/>
  <c r="BK23" i="36"/>
  <c r="BF23" i="36"/>
  <c r="BD23" i="36"/>
  <c r="BB23" i="36"/>
  <c r="AX23" i="36"/>
  <c r="AZ23" i="36" s="1"/>
  <c r="BA23" i="36" s="1"/>
  <c r="AT23" i="36"/>
  <c r="AR23" i="36"/>
  <c r="AQ23" i="36"/>
  <c r="AP23" i="36"/>
  <c r="AK23" i="36"/>
  <c r="AI23" i="36"/>
  <c r="AG23" i="36"/>
  <c r="AC23" i="36"/>
  <c r="AD23" i="36" s="1"/>
  <c r="Y23" i="36"/>
  <c r="W23" i="36"/>
  <c r="V23" i="36"/>
  <c r="U23" i="36"/>
  <c r="P23" i="36"/>
  <c r="N23" i="36"/>
  <c r="L23" i="36"/>
  <c r="K23" i="36"/>
  <c r="B23" i="36"/>
  <c r="DI22" i="36"/>
  <c r="DK22" i="36" s="1"/>
  <c r="DL22" i="36" s="1"/>
  <c r="DE22" i="36"/>
  <c r="DC22" i="36"/>
  <c r="DB22" i="36"/>
  <c r="DA22" i="36"/>
  <c r="CV22" i="36"/>
  <c r="CT22" i="36"/>
  <c r="CR22" i="36"/>
  <c r="CN22" i="36"/>
  <c r="CJ22" i="36"/>
  <c r="CH22" i="36"/>
  <c r="CG22" i="36"/>
  <c r="CF22" i="36"/>
  <c r="CA22" i="36"/>
  <c r="BY22" i="36"/>
  <c r="BW22" i="36"/>
  <c r="BS22" i="36"/>
  <c r="BT22" i="36" s="1"/>
  <c r="BO22" i="36"/>
  <c r="BM22" i="36"/>
  <c r="BL22" i="36"/>
  <c r="BK22" i="36"/>
  <c r="BF22" i="36"/>
  <c r="BD22" i="36"/>
  <c r="BB22" i="36"/>
  <c r="AX22" i="36"/>
  <c r="AZ22" i="36" s="1"/>
  <c r="BA22" i="36" s="1"/>
  <c r="AT22" i="36"/>
  <c r="AR22" i="36"/>
  <c r="AQ22" i="36"/>
  <c r="AP22" i="36"/>
  <c r="AK22" i="36"/>
  <c r="AI22" i="36"/>
  <c r="AG22" i="36"/>
  <c r="AC22" i="36"/>
  <c r="AD22" i="36" s="1"/>
  <c r="Y22" i="36"/>
  <c r="W22" i="36"/>
  <c r="V22" i="36"/>
  <c r="U22" i="36"/>
  <c r="P22" i="36"/>
  <c r="N22" i="36"/>
  <c r="L22" i="36"/>
  <c r="K22" i="36"/>
  <c r="B22" i="36"/>
  <c r="DI21" i="36"/>
  <c r="DK21" i="36" s="1"/>
  <c r="DL21" i="36" s="1"/>
  <c r="DE21" i="36"/>
  <c r="DC21" i="36"/>
  <c r="DB21" i="36"/>
  <c r="DA21" i="36"/>
  <c r="CV21" i="36"/>
  <c r="CT21" i="36"/>
  <c r="CR21" i="36"/>
  <c r="CN21" i="36"/>
  <c r="CJ21" i="36"/>
  <c r="CH21" i="36"/>
  <c r="CG21" i="36"/>
  <c r="CF21" i="36"/>
  <c r="CA21" i="36"/>
  <c r="BY21" i="36"/>
  <c r="BW21" i="36"/>
  <c r="BS21" i="36"/>
  <c r="BO21" i="36"/>
  <c r="BM21" i="36"/>
  <c r="BL21" i="36"/>
  <c r="BK21" i="36"/>
  <c r="BF21" i="36"/>
  <c r="BD21" i="36"/>
  <c r="BB21" i="36"/>
  <c r="AX21" i="36"/>
  <c r="AZ21" i="36" s="1"/>
  <c r="BA21" i="36" s="1"/>
  <c r="AT21" i="36"/>
  <c r="AR21" i="36"/>
  <c r="AQ21" i="36"/>
  <c r="AP21" i="36"/>
  <c r="AK21" i="36"/>
  <c r="AI21" i="36"/>
  <c r="AG21" i="36"/>
  <c r="AC21" i="36"/>
  <c r="AD21" i="36" s="1"/>
  <c r="Y21" i="36"/>
  <c r="W21" i="36"/>
  <c r="V21" i="36"/>
  <c r="U21" i="36"/>
  <c r="P21" i="36"/>
  <c r="N21" i="36"/>
  <c r="L21" i="36"/>
  <c r="K21" i="36"/>
  <c r="B21" i="36"/>
  <c r="DI20" i="36"/>
  <c r="DK20" i="36" s="1"/>
  <c r="DL20" i="36" s="1"/>
  <c r="DE20" i="36"/>
  <c r="DC20" i="36"/>
  <c r="DB20" i="36"/>
  <c r="DA20" i="36"/>
  <c r="CV20" i="36"/>
  <c r="CT20" i="36"/>
  <c r="CR20" i="36"/>
  <c r="CN20" i="36"/>
  <c r="CJ20" i="36"/>
  <c r="CH20" i="36"/>
  <c r="CG20" i="36"/>
  <c r="CF20" i="36"/>
  <c r="CA20" i="36"/>
  <c r="BY20" i="36"/>
  <c r="BW20" i="36"/>
  <c r="BS20" i="36"/>
  <c r="BU20" i="36" s="1"/>
  <c r="BO20" i="36"/>
  <c r="BM20" i="36"/>
  <c r="BL20" i="36"/>
  <c r="BK20" i="36"/>
  <c r="BF20" i="36"/>
  <c r="BD20" i="36"/>
  <c r="BB20" i="36"/>
  <c r="AX20" i="36"/>
  <c r="AY20" i="36" s="1"/>
  <c r="AT20" i="36"/>
  <c r="AR20" i="36"/>
  <c r="AQ20" i="36"/>
  <c r="AP20" i="36"/>
  <c r="AK20" i="36"/>
  <c r="AI20" i="36"/>
  <c r="AG20" i="36"/>
  <c r="AC20" i="36"/>
  <c r="AD20" i="36" s="1"/>
  <c r="Y20" i="36"/>
  <c r="W20" i="36"/>
  <c r="V20" i="36"/>
  <c r="U20" i="36"/>
  <c r="P20" i="36"/>
  <c r="N20" i="36"/>
  <c r="L20" i="36"/>
  <c r="K20" i="36"/>
  <c r="B20" i="36"/>
  <c r="DI19" i="36"/>
  <c r="DE19" i="36"/>
  <c r="DC19" i="36"/>
  <c r="DB19" i="36"/>
  <c r="DA19" i="36"/>
  <c r="CV19" i="36"/>
  <c r="CT19" i="36"/>
  <c r="CR19" i="36"/>
  <c r="CN19" i="36"/>
  <c r="CP19" i="36" s="1"/>
  <c r="CQ19" i="36" s="1"/>
  <c r="CJ19" i="36"/>
  <c r="CH19" i="36"/>
  <c r="CG19" i="36"/>
  <c r="CF19" i="36"/>
  <c r="CA19" i="36"/>
  <c r="BY19" i="36"/>
  <c r="BW19" i="36"/>
  <c r="BS19" i="36"/>
  <c r="BU19" i="36" s="1"/>
  <c r="BO19" i="36"/>
  <c r="BM19" i="36"/>
  <c r="BL19" i="36"/>
  <c r="BK19" i="36"/>
  <c r="BF19" i="36"/>
  <c r="BD19" i="36"/>
  <c r="BB19" i="36"/>
  <c r="AX19" i="36"/>
  <c r="AZ19" i="36" s="1"/>
  <c r="BA19" i="36" s="1"/>
  <c r="AT19" i="36"/>
  <c r="AR19" i="36"/>
  <c r="AQ19" i="36"/>
  <c r="AP19" i="36"/>
  <c r="AK19" i="36"/>
  <c r="AI19" i="36"/>
  <c r="AG19" i="36"/>
  <c r="AC19" i="36"/>
  <c r="AD19" i="36" s="1"/>
  <c r="Y19" i="36"/>
  <c r="W19" i="36"/>
  <c r="V19" i="36"/>
  <c r="U19" i="36"/>
  <c r="P19" i="36"/>
  <c r="N19" i="36"/>
  <c r="L19" i="36"/>
  <c r="K19" i="36"/>
  <c r="B19" i="36"/>
  <c r="DI18" i="36"/>
  <c r="DE18" i="36"/>
  <c r="DC18" i="36"/>
  <c r="DB18" i="36"/>
  <c r="DA18" i="36"/>
  <c r="CV18" i="36"/>
  <c r="CT18" i="36"/>
  <c r="CR18" i="36"/>
  <c r="CN18" i="36"/>
  <c r="CP18" i="36" s="1"/>
  <c r="CQ18" i="36" s="1"/>
  <c r="CJ18" i="36"/>
  <c r="CH18" i="36"/>
  <c r="CG18" i="36"/>
  <c r="CF18" i="36"/>
  <c r="CA18" i="36"/>
  <c r="BY18" i="36"/>
  <c r="BW18" i="36"/>
  <c r="BS18" i="36"/>
  <c r="BU18" i="36" s="1"/>
  <c r="BO18" i="36"/>
  <c r="BM18" i="36"/>
  <c r="BL18" i="36"/>
  <c r="BK18" i="36"/>
  <c r="BF18" i="36"/>
  <c r="BD18" i="36"/>
  <c r="BB18" i="36"/>
  <c r="AX18" i="36"/>
  <c r="AY18" i="36" s="1"/>
  <c r="AT18" i="36"/>
  <c r="AR18" i="36"/>
  <c r="AQ18" i="36"/>
  <c r="AP18" i="36"/>
  <c r="AK18" i="36"/>
  <c r="AI18" i="36"/>
  <c r="AG18" i="36"/>
  <c r="AC18" i="36"/>
  <c r="AD18" i="36" s="1"/>
  <c r="Y18" i="36"/>
  <c r="W18" i="36"/>
  <c r="V18" i="36"/>
  <c r="U18" i="36"/>
  <c r="P18" i="36"/>
  <c r="N18" i="36"/>
  <c r="L18" i="36"/>
  <c r="K18" i="36"/>
  <c r="B18" i="36"/>
  <c r="DI17" i="36"/>
  <c r="DE17" i="36"/>
  <c r="DC17" i="36"/>
  <c r="DB17" i="36"/>
  <c r="DA17" i="36"/>
  <c r="CV17" i="36"/>
  <c r="CT17" i="36"/>
  <c r="CR17" i="36"/>
  <c r="CN17" i="36"/>
  <c r="CP17" i="36" s="1"/>
  <c r="CQ17" i="36" s="1"/>
  <c r="CJ17" i="36"/>
  <c r="CH17" i="36"/>
  <c r="CG17" i="36"/>
  <c r="CF17" i="36"/>
  <c r="CA17" i="36"/>
  <c r="BY17" i="36"/>
  <c r="BW17" i="36"/>
  <c r="BS17" i="36"/>
  <c r="BU17" i="36" s="1"/>
  <c r="BO17" i="36"/>
  <c r="BM17" i="36"/>
  <c r="BL17" i="36"/>
  <c r="BK17" i="36"/>
  <c r="BF17" i="36"/>
  <c r="BD17" i="36"/>
  <c r="BB17" i="36"/>
  <c r="AX17" i="36"/>
  <c r="AY17" i="36" s="1"/>
  <c r="AT17" i="36"/>
  <c r="AR17" i="36"/>
  <c r="AQ17" i="36"/>
  <c r="AP17" i="36"/>
  <c r="AK17" i="36"/>
  <c r="AI17" i="36"/>
  <c r="AG17" i="36"/>
  <c r="AC17" i="36"/>
  <c r="AD17" i="36" s="1"/>
  <c r="Y17" i="36"/>
  <c r="W17" i="36"/>
  <c r="V17" i="36"/>
  <c r="U17" i="36"/>
  <c r="P17" i="36"/>
  <c r="N17" i="36"/>
  <c r="L17" i="36"/>
  <c r="K17" i="36"/>
  <c r="B17" i="36"/>
  <c r="DI16" i="36"/>
  <c r="DJ16" i="36" s="1"/>
  <c r="DE16" i="36"/>
  <c r="DC16" i="36"/>
  <c r="DB16" i="36"/>
  <c r="DA16" i="36"/>
  <c r="CV16" i="36"/>
  <c r="CT16" i="36"/>
  <c r="CR16" i="36"/>
  <c r="CN16" i="36"/>
  <c r="CJ16" i="36"/>
  <c r="CH16" i="36"/>
  <c r="CG16" i="36"/>
  <c r="CF16" i="36"/>
  <c r="CA16" i="36"/>
  <c r="BY16" i="36"/>
  <c r="BW16" i="36"/>
  <c r="BS16" i="36"/>
  <c r="BT16" i="36" s="1"/>
  <c r="BO16" i="36"/>
  <c r="BM16" i="36"/>
  <c r="BL16" i="36"/>
  <c r="BK16" i="36"/>
  <c r="BF16" i="36"/>
  <c r="BD16" i="36"/>
  <c r="BB16" i="36"/>
  <c r="AX16" i="36"/>
  <c r="AY16" i="36" s="1"/>
  <c r="AT16" i="36"/>
  <c r="AR16" i="36"/>
  <c r="AQ16" i="36"/>
  <c r="AP16" i="36"/>
  <c r="AK16" i="36"/>
  <c r="AI16" i="36"/>
  <c r="AG16" i="36"/>
  <c r="AC16" i="36"/>
  <c r="AD16" i="36" s="1"/>
  <c r="Y16" i="36"/>
  <c r="W16" i="36"/>
  <c r="V16" i="36"/>
  <c r="U16" i="36"/>
  <c r="P16" i="36"/>
  <c r="N16" i="36"/>
  <c r="L16" i="36"/>
  <c r="K16" i="36"/>
  <c r="B16" i="36"/>
  <c r="DI15" i="36"/>
  <c r="DJ15" i="36" s="1"/>
  <c r="DE15" i="36"/>
  <c r="DC15" i="36"/>
  <c r="DB15" i="36"/>
  <c r="DA15" i="36"/>
  <c r="CV15" i="36"/>
  <c r="CT15" i="36"/>
  <c r="CR15" i="36"/>
  <c r="CN15" i="36"/>
  <c r="CO15" i="36" s="1"/>
  <c r="CJ15" i="36"/>
  <c r="CH15" i="36"/>
  <c r="CG15" i="36"/>
  <c r="CF15" i="36"/>
  <c r="CA15" i="36"/>
  <c r="BY15" i="36"/>
  <c r="BW15" i="36"/>
  <c r="BS15" i="36"/>
  <c r="BU15" i="36" s="1"/>
  <c r="BO15" i="36"/>
  <c r="BM15" i="36"/>
  <c r="BL15" i="36"/>
  <c r="BK15" i="36"/>
  <c r="BF15" i="36"/>
  <c r="BD15" i="36"/>
  <c r="BB15" i="36"/>
  <c r="AX15" i="36"/>
  <c r="AZ15" i="36" s="1"/>
  <c r="BA15" i="36" s="1"/>
  <c r="AT15" i="36"/>
  <c r="AR15" i="36"/>
  <c r="AQ15" i="36"/>
  <c r="AP15" i="36"/>
  <c r="AK15" i="36"/>
  <c r="AI15" i="36"/>
  <c r="AG15" i="36"/>
  <c r="AC15" i="36"/>
  <c r="AD15" i="36" s="1"/>
  <c r="Y15" i="36"/>
  <c r="W15" i="36"/>
  <c r="V15" i="36"/>
  <c r="U15" i="36"/>
  <c r="P15" i="36"/>
  <c r="N15" i="36"/>
  <c r="L15" i="36"/>
  <c r="K15" i="36"/>
  <c r="B15" i="36"/>
  <c r="DI14" i="36"/>
  <c r="DE14" i="36"/>
  <c r="DC14" i="36"/>
  <c r="DB14" i="36"/>
  <c r="DA14" i="36"/>
  <c r="CV14" i="36"/>
  <c r="CT14" i="36"/>
  <c r="CR14" i="36"/>
  <c r="CN14" i="36"/>
  <c r="CP14" i="36" s="1"/>
  <c r="CQ14" i="36" s="1"/>
  <c r="CJ14" i="36"/>
  <c r="CH14" i="36"/>
  <c r="CG14" i="36"/>
  <c r="CF14" i="36"/>
  <c r="CA14" i="36"/>
  <c r="BY14" i="36"/>
  <c r="BW14" i="36"/>
  <c r="BS14" i="36"/>
  <c r="BT14" i="36" s="1"/>
  <c r="BO14" i="36"/>
  <c r="BM14" i="36"/>
  <c r="BL14" i="36"/>
  <c r="BK14" i="36"/>
  <c r="BF14" i="36"/>
  <c r="BD14" i="36"/>
  <c r="BB14" i="36"/>
  <c r="AX14" i="36"/>
  <c r="AY14" i="36" s="1"/>
  <c r="AT14" i="36"/>
  <c r="AR14" i="36"/>
  <c r="AQ14" i="36"/>
  <c r="AP14" i="36"/>
  <c r="AK14" i="36"/>
  <c r="AI14" i="36"/>
  <c r="AG14" i="36"/>
  <c r="AC14" i="36"/>
  <c r="AD14" i="36" s="1"/>
  <c r="Y14" i="36"/>
  <c r="W14" i="36"/>
  <c r="V14" i="36"/>
  <c r="U14" i="36"/>
  <c r="P14" i="36"/>
  <c r="N14" i="36"/>
  <c r="L14" i="36"/>
  <c r="K14" i="36"/>
  <c r="B14" i="36"/>
  <c r="DI13" i="36"/>
  <c r="DE13" i="36"/>
  <c r="DC13" i="36"/>
  <c r="DB13" i="36"/>
  <c r="DA13" i="36"/>
  <c r="CV13" i="36"/>
  <c r="CT13" i="36"/>
  <c r="CR13" i="36"/>
  <c r="CN13" i="36"/>
  <c r="CO13" i="36" s="1"/>
  <c r="CJ13" i="36"/>
  <c r="CH13" i="36"/>
  <c r="CG13" i="36"/>
  <c r="CF13" i="36"/>
  <c r="CA13" i="36"/>
  <c r="BY13" i="36"/>
  <c r="BW13" i="36"/>
  <c r="BS13" i="36"/>
  <c r="BU13" i="36" s="1"/>
  <c r="BO13" i="36"/>
  <c r="BM13" i="36"/>
  <c r="BL13" i="36"/>
  <c r="BK13" i="36"/>
  <c r="BF13" i="36"/>
  <c r="BD13" i="36"/>
  <c r="BB13" i="36"/>
  <c r="AX13" i="36"/>
  <c r="AZ13" i="36" s="1"/>
  <c r="BA13" i="36" s="1"/>
  <c r="AT13" i="36"/>
  <c r="AR13" i="36"/>
  <c r="AQ13" i="36"/>
  <c r="AP13" i="36"/>
  <c r="AK13" i="36"/>
  <c r="AI13" i="36"/>
  <c r="AG13" i="36"/>
  <c r="AC13" i="36"/>
  <c r="AD13" i="36" s="1"/>
  <c r="Y13" i="36"/>
  <c r="W13" i="36"/>
  <c r="V13" i="36"/>
  <c r="U13" i="36"/>
  <c r="P13" i="36"/>
  <c r="N13" i="36"/>
  <c r="L13" i="36"/>
  <c r="K13" i="36"/>
  <c r="B13" i="36"/>
  <c r="DI12" i="36"/>
  <c r="DE12" i="36"/>
  <c r="DC12" i="36"/>
  <c r="DB12" i="36"/>
  <c r="DA12" i="36"/>
  <c r="CV12" i="36"/>
  <c r="CT12" i="36"/>
  <c r="CR12" i="36"/>
  <c r="CN12" i="36"/>
  <c r="CP12" i="36" s="1"/>
  <c r="CQ12" i="36" s="1"/>
  <c r="CJ12" i="36"/>
  <c r="CH12" i="36"/>
  <c r="CG12" i="36"/>
  <c r="CF12" i="36"/>
  <c r="CA12" i="36"/>
  <c r="BY12" i="36"/>
  <c r="BW12" i="36"/>
  <c r="BS12" i="36"/>
  <c r="BU12" i="36" s="1"/>
  <c r="BO12" i="36"/>
  <c r="BM12" i="36"/>
  <c r="BL12" i="36"/>
  <c r="BK12" i="36"/>
  <c r="BF12" i="36"/>
  <c r="BD12" i="36"/>
  <c r="BB12" i="36"/>
  <c r="AX12" i="36"/>
  <c r="AY12" i="36" s="1"/>
  <c r="AT12" i="36"/>
  <c r="AR12" i="36"/>
  <c r="AQ12" i="36"/>
  <c r="AP12" i="36"/>
  <c r="AK12" i="36"/>
  <c r="AI12" i="36"/>
  <c r="AG12" i="36"/>
  <c r="AC12" i="36"/>
  <c r="AD12" i="36" s="1"/>
  <c r="Y12" i="36"/>
  <c r="W12" i="36"/>
  <c r="V12" i="36"/>
  <c r="U12" i="36"/>
  <c r="P12" i="36"/>
  <c r="N12" i="36"/>
  <c r="L12" i="36"/>
  <c r="K12" i="36"/>
  <c r="B12" i="36"/>
  <c r="DI11" i="36"/>
  <c r="DE11" i="36"/>
  <c r="DC11" i="36"/>
  <c r="DB11" i="36"/>
  <c r="DA11" i="36"/>
  <c r="CV11" i="36"/>
  <c r="CT11" i="36"/>
  <c r="CR11" i="36"/>
  <c r="CN11" i="36"/>
  <c r="CP11" i="36" s="1"/>
  <c r="CQ11" i="36" s="1"/>
  <c r="CJ11" i="36"/>
  <c r="CH11" i="36"/>
  <c r="CG11" i="36"/>
  <c r="CF11" i="36"/>
  <c r="CA11" i="36"/>
  <c r="BY11" i="36"/>
  <c r="BW11" i="36"/>
  <c r="BS11" i="36"/>
  <c r="BU11" i="36" s="1"/>
  <c r="BO11" i="36"/>
  <c r="BM11" i="36"/>
  <c r="BL11" i="36"/>
  <c r="BK11" i="36"/>
  <c r="BF11" i="36"/>
  <c r="BD11" i="36"/>
  <c r="BB11" i="36"/>
  <c r="AX11" i="36"/>
  <c r="AZ11" i="36" s="1"/>
  <c r="BA11" i="36" s="1"/>
  <c r="AT11" i="36"/>
  <c r="AR11" i="36"/>
  <c r="AQ11" i="36"/>
  <c r="AP11" i="36"/>
  <c r="AK11" i="36"/>
  <c r="AI11" i="36"/>
  <c r="AG11" i="36"/>
  <c r="AC11" i="36"/>
  <c r="AD11" i="36" s="1"/>
  <c r="Y11" i="36"/>
  <c r="W11" i="36"/>
  <c r="V11" i="36"/>
  <c r="U11" i="36"/>
  <c r="P11" i="36"/>
  <c r="N11" i="36"/>
  <c r="L11" i="36"/>
  <c r="K11" i="36"/>
  <c r="B11" i="36"/>
  <c r="DI10" i="36"/>
  <c r="DE10" i="36"/>
  <c r="DC10" i="36"/>
  <c r="DB10" i="36"/>
  <c r="DA10" i="36"/>
  <c r="CV10" i="36"/>
  <c r="CT10" i="36"/>
  <c r="CR10" i="36"/>
  <c r="CN10" i="36"/>
  <c r="CJ10" i="36"/>
  <c r="CH10" i="36"/>
  <c r="CG10" i="36"/>
  <c r="CF10" i="36"/>
  <c r="CA10" i="36"/>
  <c r="BY10" i="36"/>
  <c r="BW10" i="36"/>
  <c r="BS10" i="36"/>
  <c r="BU10" i="36" s="1"/>
  <c r="BO10" i="36"/>
  <c r="BM10" i="36"/>
  <c r="BL10" i="36"/>
  <c r="BK10" i="36"/>
  <c r="BF10" i="36"/>
  <c r="BD10" i="36"/>
  <c r="BB10" i="36"/>
  <c r="AX10" i="36"/>
  <c r="AZ10" i="36" s="1"/>
  <c r="BA10" i="36" s="1"/>
  <c r="AT10" i="36"/>
  <c r="AR10" i="36"/>
  <c r="AQ10" i="36"/>
  <c r="AP10" i="36"/>
  <c r="AK10" i="36"/>
  <c r="AI10" i="36"/>
  <c r="AG10" i="36"/>
  <c r="AC10" i="36"/>
  <c r="AD10" i="36" s="1"/>
  <c r="Y10" i="36"/>
  <c r="W10" i="36"/>
  <c r="V10" i="36"/>
  <c r="U10" i="36"/>
  <c r="P10" i="36"/>
  <c r="N10" i="36"/>
  <c r="L10" i="36"/>
  <c r="K10" i="36"/>
  <c r="B10" i="36"/>
  <c r="DI9" i="36"/>
  <c r="DE9" i="36"/>
  <c r="DC9" i="36"/>
  <c r="DB9" i="36"/>
  <c r="DA9" i="36"/>
  <c r="CV9" i="36"/>
  <c r="CT9" i="36"/>
  <c r="CR9" i="36"/>
  <c r="CN9" i="36"/>
  <c r="CP9" i="36" s="1"/>
  <c r="CQ9" i="36" s="1"/>
  <c r="CJ9" i="36"/>
  <c r="CH9" i="36"/>
  <c r="CG9" i="36"/>
  <c r="CF9" i="36"/>
  <c r="CA9" i="36"/>
  <c r="BY9" i="36"/>
  <c r="BW9" i="36"/>
  <c r="BS9" i="36"/>
  <c r="BU9" i="36" s="1"/>
  <c r="BO9" i="36"/>
  <c r="BM9" i="36"/>
  <c r="BL9" i="36"/>
  <c r="BK9" i="36"/>
  <c r="BF9" i="36"/>
  <c r="BD9" i="36"/>
  <c r="BB9" i="36"/>
  <c r="AX9" i="36"/>
  <c r="AY9" i="36" s="1"/>
  <c r="AT9" i="36"/>
  <c r="AR9" i="36"/>
  <c r="AQ9" i="36"/>
  <c r="AP9" i="36"/>
  <c r="AK9" i="36"/>
  <c r="AI9" i="36"/>
  <c r="AG9" i="36"/>
  <c r="AC9" i="36"/>
  <c r="AD9" i="36" s="1"/>
  <c r="Y9" i="36"/>
  <c r="W9" i="36"/>
  <c r="V9" i="36"/>
  <c r="U9" i="36"/>
  <c r="P9" i="36"/>
  <c r="N9" i="36"/>
  <c r="L9" i="36"/>
  <c r="K9" i="36"/>
  <c r="B9" i="36"/>
  <c r="DI8" i="36"/>
  <c r="DK8" i="36" s="1"/>
  <c r="DL8" i="36" s="1"/>
  <c r="DE8" i="36"/>
  <c r="DC8" i="36"/>
  <c r="DB8" i="36"/>
  <c r="DA8" i="36"/>
  <c r="CV8" i="36"/>
  <c r="CT8" i="36"/>
  <c r="CR8" i="36"/>
  <c r="CN8" i="36"/>
  <c r="CP8" i="36" s="1"/>
  <c r="CQ8" i="36" s="1"/>
  <c r="CJ8" i="36"/>
  <c r="CH8" i="36"/>
  <c r="CG8" i="36"/>
  <c r="CF8" i="36"/>
  <c r="CA8" i="36"/>
  <c r="BY8" i="36"/>
  <c r="BW8" i="36"/>
  <c r="BS8" i="36"/>
  <c r="BU8" i="36" s="1"/>
  <c r="BO8" i="36"/>
  <c r="BM8" i="36"/>
  <c r="BL8" i="36"/>
  <c r="BK8" i="36"/>
  <c r="BF8" i="36"/>
  <c r="BD8" i="36"/>
  <c r="BB8" i="36"/>
  <c r="AX8" i="36"/>
  <c r="AZ8" i="36" s="1"/>
  <c r="BA8" i="36" s="1"/>
  <c r="AT8" i="36"/>
  <c r="AR8" i="36"/>
  <c r="AQ8" i="36"/>
  <c r="AP8" i="36"/>
  <c r="AK8" i="36"/>
  <c r="AI8" i="36"/>
  <c r="AG8" i="36"/>
  <c r="AC8" i="36"/>
  <c r="AD8" i="36" s="1"/>
  <c r="Y8" i="36"/>
  <c r="W8" i="36"/>
  <c r="V8" i="36"/>
  <c r="U8" i="36"/>
  <c r="P8" i="36"/>
  <c r="N8" i="36"/>
  <c r="L8" i="36"/>
  <c r="K8" i="36"/>
  <c r="B8" i="36"/>
  <c r="DI7" i="36"/>
  <c r="DK7" i="36" s="1"/>
  <c r="DL7" i="36" s="1"/>
  <c r="DE7" i="36"/>
  <c r="DC7" i="36"/>
  <c r="DB7" i="36"/>
  <c r="DA7" i="36"/>
  <c r="CV7" i="36"/>
  <c r="CT7" i="36"/>
  <c r="CR7" i="36"/>
  <c r="CN7" i="36"/>
  <c r="CP7" i="36" s="1"/>
  <c r="CQ7" i="36" s="1"/>
  <c r="CJ7" i="36"/>
  <c r="CH7" i="36"/>
  <c r="CG7" i="36"/>
  <c r="CF7" i="36"/>
  <c r="CA7" i="36"/>
  <c r="BY7" i="36"/>
  <c r="BW7" i="36"/>
  <c r="BS7" i="36"/>
  <c r="BO7" i="36"/>
  <c r="BM7" i="36"/>
  <c r="BL7" i="36"/>
  <c r="BK7" i="36"/>
  <c r="BF7" i="36"/>
  <c r="BD7" i="36"/>
  <c r="BB7" i="36"/>
  <c r="AX7" i="36"/>
  <c r="AY7" i="36" s="1"/>
  <c r="AT7" i="36"/>
  <c r="AR7" i="36"/>
  <c r="AQ7" i="36"/>
  <c r="AP7" i="36"/>
  <c r="AK7" i="36"/>
  <c r="AI7" i="36"/>
  <c r="AG7" i="36"/>
  <c r="AC7" i="36"/>
  <c r="AD7" i="36" s="1"/>
  <c r="Y7" i="36"/>
  <c r="W7" i="36"/>
  <c r="V7" i="36"/>
  <c r="U7" i="36"/>
  <c r="P7" i="36"/>
  <c r="N7" i="36"/>
  <c r="L7" i="36"/>
  <c r="K7" i="36"/>
  <c r="B7" i="36"/>
  <c r="FC6" i="36"/>
  <c r="DV6" i="36"/>
  <c r="DU6" i="36"/>
  <c r="DT6" i="36"/>
  <c r="DS6" i="36"/>
  <c r="DR6" i="36"/>
  <c r="DL6" i="36"/>
  <c r="DI6" i="36"/>
  <c r="DJ31" i="36" s="1"/>
  <c r="DE6" i="36"/>
  <c r="DC6" i="36"/>
  <c r="DB6" i="36"/>
  <c r="DA6" i="36"/>
  <c r="CV6" i="36"/>
  <c r="CT6" i="36"/>
  <c r="CR6" i="36"/>
  <c r="CQ6" i="36"/>
  <c r="CN6" i="36"/>
  <c r="CJ6" i="36"/>
  <c r="CH6" i="36"/>
  <c r="CG6" i="36"/>
  <c r="CF6" i="36"/>
  <c r="CA6" i="36"/>
  <c r="BY6" i="36"/>
  <c r="BW6" i="36"/>
  <c r="BV6" i="36"/>
  <c r="BS6" i="36"/>
  <c r="BO6" i="36"/>
  <c r="BM6" i="36"/>
  <c r="BL6" i="36"/>
  <c r="BK6" i="36"/>
  <c r="BF6" i="36"/>
  <c r="BD6" i="36"/>
  <c r="BB6" i="36"/>
  <c r="BA6" i="36"/>
  <c r="AX6" i="36"/>
  <c r="AY6" i="36" s="1"/>
  <c r="AT6" i="36"/>
  <c r="AR6" i="36"/>
  <c r="AQ6" i="36"/>
  <c r="AP6" i="36"/>
  <c r="AK6" i="36"/>
  <c r="AI6" i="36"/>
  <c r="AG6" i="36"/>
  <c r="AF6" i="36"/>
  <c r="AC6" i="36"/>
  <c r="AD6" i="36" s="1"/>
  <c r="Y6" i="36"/>
  <c r="W6" i="36"/>
  <c r="V6" i="36"/>
  <c r="U6" i="36"/>
  <c r="P6" i="36"/>
  <c r="N6" i="36"/>
  <c r="L6" i="36"/>
  <c r="EF5" i="36"/>
  <c r="DZ5" i="36"/>
  <c r="EE5" i="36" s="1"/>
  <c r="DY5" i="36"/>
  <c r="ED5" i="36" s="1"/>
  <c r="DX5" i="36"/>
  <c r="EC5" i="36" s="1"/>
  <c r="DW5" i="36"/>
  <c r="EB5" i="36" s="1"/>
  <c r="DV5" i="36"/>
  <c r="DU5" i="36"/>
  <c r="DT5" i="36"/>
  <c r="DS5" i="36"/>
  <c r="DR5" i="36"/>
  <c r="Y5" i="36"/>
  <c r="W5" i="36"/>
  <c r="V5" i="36"/>
  <c r="U5" i="36"/>
  <c r="I5" i="36"/>
  <c r="B5" i="36"/>
  <c r="B4" i="36"/>
  <c r="B3" i="36"/>
  <c r="B2" i="36"/>
  <c r="CU6" i="36" l="1"/>
  <c r="CU35" i="36"/>
  <c r="CU37" i="36"/>
  <c r="CU41" i="36"/>
  <c r="CU36" i="36"/>
  <c r="CU43" i="36"/>
  <c r="CU40" i="36"/>
  <c r="CU45" i="36"/>
  <c r="CU44" i="36"/>
  <c r="CU34" i="36"/>
  <c r="CU39" i="36"/>
  <c r="CU42" i="36"/>
  <c r="CU38" i="36"/>
  <c r="CU46" i="36"/>
  <c r="CS38" i="36"/>
  <c r="CS34" i="36"/>
  <c r="CS42" i="36"/>
  <c r="CS44" i="36"/>
  <c r="CS45" i="36"/>
  <c r="CS39" i="36"/>
  <c r="CS41" i="36"/>
  <c r="CS37" i="36"/>
  <c r="CS36" i="36"/>
  <c r="CS46" i="36"/>
  <c r="CS43" i="36"/>
  <c r="CS35" i="36"/>
  <c r="CS40" i="36"/>
  <c r="CW42" i="36"/>
  <c r="CW45" i="36"/>
  <c r="CW34" i="36"/>
  <c r="CW44" i="36"/>
  <c r="CW35" i="36"/>
  <c r="CW40" i="36"/>
  <c r="CW39" i="36"/>
  <c r="CW43" i="36"/>
  <c r="CW38" i="36"/>
  <c r="CW36" i="36"/>
  <c r="CW46" i="36"/>
  <c r="CW41" i="36"/>
  <c r="CW37" i="36"/>
  <c r="DF6" i="36"/>
  <c r="DF46" i="36"/>
  <c r="DF38" i="36"/>
  <c r="DF42" i="36"/>
  <c r="DF44" i="36"/>
  <c r="DF41" i="36"/>
  <c r="DF36" i="36"/>
  <c r="DF40" i="36"/>
  <c r="DF45" i="36"/>
  <c r="DF35" i="36"/>
  <c r="DF34" i="36"/>
  <c r="DF37" i="36"/>
  <c r="DF39" i="36"/>
  <c r="DF43" i="36"/>
  <c r="BZ6" i="36"/>
  <c r="BZ44" i="36"/>
  <c r="BZ39" i="36"/>
  <c r="BZ40" i="36"/>
  <c r="BZ42" i="36"/>
  <c r="BZ36" i="36"/>
  <c r="BZ43" i="36"/>
  <c r="BZ34" i="36"/>
  <c r="BZ37" i="36"/>
  <c r="BZ46" i="36"/>
  <c r="BZ41" i="36"/>
  <c r="BZ35" i="36"/>
  <c r="BZ38" i="36"/>
  <c r="BZ45" i="36"/>
  <c r="CB34" i="36"/>
  <c r="CB38" i="36"/>
  <c r="CB39" i="36"/>
  <c r="CB41" i="36"/>
  <c r="CB46" i="36"/>
  <c r="CB43" i="36"/>
  <c r="CB44" i="36"/>
  <c r="CB37" i="36"/>
  <c r="CB36" i="36"/>
  <c r="CB35" i="36"/>
  <c r="CB45" i="36"/>
  <c r="CB42" i="36"/>
  <c r="CB40" i="36"/>
  <c r="CK6" i="36"/>
  <c r="CK36" i="36"/>
  <c r="CK40" i="36"/>
  <c r="CK38" i="36"/>
  <c r="CK41" i="36"/>
  <c r="CK34" i="36"/>
  <c r="CK35" i="36"/>
  <c r="CK42" i="36"/>
  <c r="CK43" i="36"/>
  <c r="CK44" i="36"/>
  <c r="CK45" i="36"/>
  <c r="CK39" i="36"/>
  <c r="CK46" i="36"/>
  <c r="CK37" i="36"/>
  <c r="CO6" i="36"/>
  <c r="CO42" i="36"/>
  <c r="BX39" i="36"/>
  <c r="BX43" i="36"/>
  <c r="BX34" i="36"/>
  <c r="BX38" i="36"/>
  <c r="BX41" i="36"/>
  <c r="BX45" i="36"/>
  <c r="BX46" i="36"/>
  <c r="BX44" i="36"/>
  <c r="BX40" i="36"/>
  <c r="BX37" i="36"/>
  <c r="BX42" i="36"/>
  <c r="BX36" i="36"/>
  <c r="BX35" i="36"/>
  <c r="CD35" i="36" s="1"/>
  <c r="BG36" i="36"/>
  <c r="BG45" i="36"/>
  <c r="BG40" i="36"/>
  <c r="BG41" i="36"/>
  <c r="BG43" i="36"/>
  <c r="BG37" i="36"/>
  <c r="BG34" i="36"/>
  <c r="BG39" i="36"/>
  <c r="BG44" i="36"/>
  <c r="BG42" i="36"/>
  <c r="BG46" i="36"/>
  <c r="BG38" i="36"/>
  <c r="BG35" i="36"/>
  <c r="BC34" i="36"/>
  <c r="BC37" i="36"/>
  <c r="BC45" i="36"/>
  <c r="BC38" i="36"/>
  <c r="BC46" i="36"/>
  <c r="BC39" i="36"/>
  <c r="BC41" i="36"/>
  <c r="BC43" i="36"/>
  <c r="BC42" i="36"/>
  <c r="BC40" i="36"/>
  <c r="BC36" i="36"/>
  <c r="BC44" i="36"/>
  <c r="BC35" i="36"/>
  <c r="BE6" i="36"/>
  <c r="BE39" i="36"/>
  <c r="BE46" i="36"/>
  <c r="BE38" i="36"/>
  <c r="BE35" i="36"/>
  <c r="BE34" i="36"/>
  <c r="BE42" i="36"/>
  <c r="BE41" i="36"/>
  <c r="BE44" i="36"/>
  <c r="BE36" i="36"/>
  <c r="BE40" i="36"/>
  <c r="BE37" i="36"/>
  <c r="BE45" i="36"/>
  <c r="BE43" i="36"/>
  <c r="BP35" i="36"/>
  <c r="BP43" i="36"/>
  <c r="BP36" i="36"/>
  <c r="BP44" i="36"/>
  <c r="BP34" i="36"/>
  <c r="BP45" i="36"/>
  <c r="BP39" i="36"/>
  <c r="BP42" i="36"/>
  <c r="BP40" i="36"/>
  <c r="BP37" i="36"/>
  <c r="BP38" i="36"/>
  <c r="BP46" i="36"/>
  <c r="BP41" i="36"/>
  <c r="BT6" i="36"/>
  <c r="BT45" i="36"/>
  <c r="AH34" i="36"/>
  <c r="AH35" i="36"/>
  <c r="AH41" i="36"/>
  <c r="AH37" i="36"/>
  <c r="AH43" i="36"/>
  <c r="AH46" i="36"/>
  <c r="AH45" i="36"/>
  <c r="AH38" i="36"/>
  <c r="AH36" i="36"/>
  <c r="AH44" i="36"/>
  <c r="AH40" i="36"/>
  <c r="AH42" i="36"/>
  <c r="AH39" i="36"/>
  <c r="AJ6" i="36"/>
  <c r="AJ42" i="36"/>
  <c r="AJ44" i="36"/>
  <c r="AJ45" i="36"/>
  <c r="AJ36" i="36"/>
  <c r="AJ38" i="36"/>
  <c r="AJ35" i="36"/>
  <c r="AJ34" i="36"/>
  <c r="AJ40" i="36"/>
  <c r="AJ43" i="36"/>
  <c r="AJ37" i="36"/>
  <c r="AJ39" i="36"/>
  <c r="AJ46" i="36"/>
  <c r="AJ41" i="36"/>
  <c r="AL6" i="36"/>
  <c r="AL35" i="36"/>
  <c r="AL37" i="36"/>
  <c r="AL43" i="36"/>
  <c r="AL40" i="36"/>
  <c r="AL34" i="36"/>
  <c r="AL46" i="36"/>
  <c r="AL45" i="36"/>
  <c r="AL41" i="36"/>
  <c r="AL36" i="36"/>
  <c r="AL42" i="36"/>
  <c r="AL39" i="36"/>
  <c r="AL44" i="36"/>
  <c r="AL38" i="36"/>
  <c r="AU6" i="36"/>
  <c r="AU34" i="36"/>
  <c r="AU36" i="36"/>
  <c r="AU38" i="36"/>
  <c r="AU39" i="36"/>
  <c r="AU40" i="36"/>
  <c r="AU41" i="36"/>
  <c r="AU37" i="36"/>
  <c r="AU42" i="36"/>
  <c r="AU35" i="36"/>
  <c r="AU46" i="36"/>
  <c r="AU44" i="36"/>
  <c r="AU45" i="36"/>
  <c r="AU43" i="36"/>
  <c r="O37" i="36"/>
  <c r="O38" i="36"/>
  <c r="O36" i="36"/>
  <c r="O39" i="36"/>
  <c r="O41" i="36"/>
  <c r="O34" i="36"/>
  <c r="O42" i="36"/>
  <c r="O43" i="36"/>
  <c r="O44" i="36"/>
  <c r="O45" i="36"/>
  <c r="O35" i="36"/>
  <c r="O46" i="36"/>
  <c r="O40" i="36"/>
  <c r="Q39" i="36"/>
  <c r="Q41" i="36"/>
  <c r="Q40" i="36"/>
  <c r="Q44" i="36"/>
  <c r="Q34" i="36"/>
  <c r="W67" i="36" s="1"/>
  <c r="Q45" i="36"/>
  <c r="Q42" i="36"/>
  <c r="Q46" i="36"/>
  <c r="Q43" i="36"/>
  <c r="Q35" i="36"/>
  <c r="Q37" i="36"/>
  <c r="Q36" i="36"/>
  <c r="Q38" i="36"/>
  <c r="Z6" i="36"/>
  <c r="Z42" i="36"/>
  <c r="Z43" i="36"/>
  <c r="Z46" i="36"/>
  <c r="Z36" i="36"/>
  <c r="Z39" i="36"/>
  <c r="Z45" i="36"/>
  <c r="Z44" i="36"/>
  <c r="Z35" i="36"/>
  <c r="Z38" i="36"/>
  <c r="Z41" i="36"/>
  <c r="Z40" i="36"/>
  <c r="Z34" i="36"/>
  <c r="Z37" i="36"/>
  <c r="M6" i="36"/>
  <c r="M39" i="36"/>
  <c r="M40" i="36"/>
  <c r="M35" i="36"/>
  <c r="M41" i="36"/>
  <c r="M45" i="36"/>
  <c r="M44" i="36"/>
  <c r="M34" i="36"/>
  <c r="M43" i="36"/>
  <c r="M42" i="36"/>
  <c r="M37" i="36"/>
  <c r="S37" i="36" s="1"/>
  <c r="M36" i="36"/>
  <c r="M46" i="36"/>
  <c r="M38" i="36"/>
  <c r="DJ14" i="36"/>
  <c r="DJ13" i="36"/>
  <c r="AJ11" i="36"/>
  <c r="CO28" i="36"/>
  <c r="BC9" i="36"/>
  <c r="AJ7" i="36"/>
  <c r="Q7" i="36"/>
  <c r="T76" i="35"/>
  <c r="CP27" i="36"/>
  <c r="CQ27" i="36" s="1"/>
  <c r="O9" i="36"/>
  <c r="AJ8" i="36"/>
  <c r="CZ76" i="35"/>
  <c r="CE76" i="35"/>
  <c r="BJ76" i="35"/>
  <c r="X76" i="35"/>
  <c r="AO76" i="35"/>
  <c r="BT19" i="36"/>
  <c r="BU26" i="36"/>
  <c r="AZ9" i="36"/>
  <c r="BA9" i="36" s="1"/>
  <c r="CS12" i="36"/>
  <c r="BP7" i="36"/>
  <c r="CS9" i="36"/>
  <c r="DK33" i="36"/>
  <c r="DL33" i="36" s="1"/>
  <c r="BZ9" i="36"/>
  <c r="BT7" i="36"/>
  <c r="CO11" i="36"/>
  <c r="M8" i="36"/>
  <c r="CP15" i="36"/>
  <c r="CQ15" i="36" s="1"/>
  <c r="AY32" i="36"/>
  <c r="DJ26" i="36"/>
  <c r="AZ16" i="36"/>
  <c r="BA16" i="36" s="1"/>
  <c r="CP32" i="36"/>
  <c r="CQ32" i="36" s="1"/>
  <c r="AY10" i="36"/>
  <c r="AY23" i="36"/>
  <c r="CO25" i="36"/>
  <c r="DJ30" i="36"/>
  <c r="AZ18" i="36"/>
  <c r="BA18" i="36" s="1"/>
  <c r="CO26" i="36"/>
  <c r="AZ14" i="36"/>
  <c r="BA14" i="36" s="1"/>
  <c r="BU16" i="36"/>
  <c r="BU30" i="36"/>
  <c r="AZ12" i="36"/>
  <c r="BA12" i="36" s="1"/>
  <c r="BU14" i="36"/>
  <c r="CS8" i="36"/>
  <c r="AU9" i="36"/>
  <c r="BT10" i="36"/>
  <c r="BT12" i="36"/>
  <c r="BE8" i="36"/>
  <c r="CU8" i="36"/>
  <c r="AY19" i="36"/>
  <c r="BT27" i="36"/>
  <c r="AY29" i="36"/>
  <c r="AY75" i="36"/>
  <c r="BE7" i="36"/>
  <c r="CK9" i="36"/>
  <c r="AZ7" i="36"/>
  <c r="BA7" i="36" s="1"/>
  <c r="CK7" i="36"/>
  <c r="DF7" i="36"/>
  <c r="AJ9" i="36"/>
  <c r="BT11" i="36"/>
  <c r="CP13" i="36"/>
  <c r="CQ13" i="36" s="1"/>
  <c r="AY24" i="36"/>
  <c r="AY26" i="36"/>
  <c r="CP29" i="36"/>
  <c r="CQ29" i="36" s="1"/>
  <c r="BP12" i="36"/>
  <c r="CB8" i="36"/>
  <c r="AY8" i="36"/>
  <c r="DF9" i="36"/>
  <c r="CO12" i="36"/>
  <c r="AY13" i="36"/>
  <c r="CO14" i="36"/>
  <c r="AY15" i="36"/>
  <c r="CO16" i="36"/>
  <c r="BT18" i="36"/>
  <c r="AY21" i="36"/>
  <c r="DJ32" i="36"/>
  <c r="DK32" i="36"/>
  <c r="DL32" i="36" s="1"/>
  <c r="Q8" i="36"/>
  <c r="CK10" i="36"/>
  <c r="BZ12" i="36"/>
  <c r="AZ31" i="36"/>
  <c r="BA31" i="36" s="1"/>
  <c r="AY31" i="36"/>
  <c r="BP6" i="36"/>
  <c r="BP8" i="36"/>
  <c r="Z9" i="36"/>
  <c r="DF10" i="36"/>
  <c r="AY11" i="36"/>
  <c r="BT13" i="36"/>
  <c r="Z14" i="36"/>
  <c r="BT15" i="36"/>
  <c r="Z16" i="36"/>
  <c r="AZ20" i="36"/>
  <c r="BA20" i="36" s="1"/>
  <c r="AZ27" i="36"/>
  <c r="BA27" i="36" s="1"/>
  <c r="AY27" i="36"/>
  <c r="O6" i="36"/>
  <c r="DJ6" i="36"/>
  <c r="Z7" i="36"/>
  <c r="BT8" i="36"/>
  <c r="CK8" i="36"/>
  <c r="CU9" i="36"/>
  <c r="CO10" i="36"/>
  <c r="BT20" i="36"/>
  <c r="AY25" i="36"/>
  <c r="BT29" i="36"/>
  <c r="BZ7" i="36"/>
  <c r="CS7" i="36"/>
  <c r="DF11" i="36"/>
  <c r="AY22" i="36"/>
  <c r="AZ28" i="36"/>
  <c r="BA28" i="36" s="1"/>
  <c r="AY28" i="36"/>
  <c r="M7" i="36"/>
  <c r="CU7" i="36"/>
  <c r="Z8" i="36"/>
  <c r="Z10" i="36"/>
  <c r="BE11" i="36"/>
  <c r="BZ8" i="36"/>
  <c r="Z15" i="36"/>
  <c r="DJ25" i="36"/>
  <c r="BT28" i="36"/>
  <c r="AY30" i="36"/>
  <c r="BU33" i="36"/>
  <c r="BA32" i="36"/>
  <c r="Q32" i="36"/>
  <c r="Q31" i="36"/>
  <c r="Q33" i="36"/>
  <c r="Q27" i="36"/>
  <c r="Q28" i="36"/>
  <c r="Q26" i="36"/>
  <c r="AH25" i="36"/>
  <c r="AH24" i="36"/>
  <c r="AH23" i="36"/>
  <c r="AH22" i="36"/>
  <c r="AH21" i="36"/>
  <c r="AH20" i="36"/>
  <c r="AH19" i="36"/>
  <c r="AH18" i="36"/>
  <c r="AH17" i="36"/>
  <c r="BG32" i="36"/>
  <c r="BG30" i="36"/>
  <c r="BG29" i="36"/>
  <c r="BG28" i="36"/>
  <c r="BG27" i="36"/>
  <c r="BG26" i="36"/>
  <c r="BG25" i="36"/>
  <c r="BG24" i="36"/>
  <c r="BG23" i="36"/>
  <c r="BG22" i="36"/>
  <c r="BG20" i="36"/>
  <c r="BG19" i="36"/>
  <c r="BG18" i="36"/>
  <c r="BG17" i="36"/>
  <c r="BG16" i="36"/>
  <c r="BG15" i="36"/>
  <c r="BG14" i="36"/>
  <c r="BG13" i="36"/>
  <c r="BG12" i="36"/>
  <c r="BG11" i="36"/>
  <c r="BG10" i="36"/>
  <c r="BG21" i="36"/>
  <c r="BX32" i="36"/>
  <c r="BX31" i="36"/>
  <c r="BX29" i="36"/>
  <c r="BX28" i="36"/>
  <c r="BX27" i="36"/>
  <c r="BX26" i="36"/>
  <c r="BX25" i="36"/>
  <c r="BX24" i="36"/>
  <c r="BX23" i="36"/>
  <c r="BX22" i="36"/>
  <c r="BX21" i="36"/>
  <c r="BX17" i="36"/>
  <c r="BX16" i="36"/>
  <c r="BX15" i="36"/>
  <c r="BX14" i="36"/>
  <c r="BX13" i="36"/>
  <c r="BX12" i="36"/>
  <c r="BX11" i="36"/>
  <c r="BX10" i="36"/>
  <c r="BX20" i="36"/>
  <c r="BX19" i="36"/>
  <c r="BX18" i="36"/>
  <c r="CW28" i="36"/>
  <c r="CW26" i="36"/>
  <c r="CW29" i="36"/>
  <c r="CW27" i="36"/>
  <c r="CW15" i="36"/>
  <c r="CW14" i="36"/>
  <c r="CW13" i="36"/>
  <c r="AL7" i="36"/>
  <c r="CO7" i="36"/>
  <c r="CO8" i="36"/>
  <c r="Q9" i="36"/>
  <c r="AL9" i="36"/>
  <c r="BG9" i="36"/>
  <c r="BT9" i="36"/>
  <c r="M10" i="36"/>
  <c r="AH10" i="36"/>
  <c r="CS10" i="36"/>
  <c r="Q6" i="36"/>
  <c r="Z32" i="36"/>
  <c r="Z31" i="36"/>
  <c r="Z25" i="36"/>
  <c r="Z24" i="36"/>
  <c r="Z23" i="36"/>
  <c r="Z22" i="36"/>
  <c r="Z21" i="36"/>
  <c r="Z20" i="36"/>
  <c r="Z19" i="36"/>
  <c r="Z18" i="36"/>
  <c r="Z17" i="36"/>
  <c r="AH6" i="36"/>
  <c r="AU31" i="36"/>
  <c r="AU30" i="36"/>
  <c r="AU29" i="36"/>
  <c r="AU28" i="36"/>
  <c r="AU27" i="36"/>
  <c r="AU26" i="36"/>
  <c r="AU25" i="36"/>
  <c r="AU24" i="36"/>
  <c r="AU23" i="36"/>
  <c r="AU22" i="36"/>
  <c r="AU20" i="36"/>
  <c r="AU19" i="36"/>
  <c r="AU18" i="36"/>
  <c r="AU16" i="36"/>
  <c r="AU15" i="36"/>
  <c r="AU14" i="36"/>
  <c r="AU13" i="36"/>
  <c r="AU12" i="36"/>
  <c r="AU11" i="36"/>
  <c r="AU10" i="36"/>
  <c r="AU21" i="36"/>
  <c r="BC6" i="36"/>
  <c r="BG6" i="36"/>
  <c r="BP28" i="36"/>
  <c r="BP26" i="36"/>
  <c r="BP29" i="36"/>
  <c r="BP25" i="36"/>
  <c r="BP30" i="36"/>
  <c r="BP27" i="36"/>
  <c r="BP16" i="36"/>
  <c r="BP15" i="36"/>
  <c r="BP14" i="36"/>
  <c r="BP17" i="36"/>
  <c r="BX6" i="36"/>
  <c r="CB6" i="36"/>
  <c r="CK27" i="36"/>
  <c r="CK25" i="36"/>
  <c r="CK29" i="36"/>
  <c r="CK28" i="36"/>
  <c r="CK26" i="36"/>
  <c r="CK16" i="36"/>
  <c r="CK15" i="36"/>
  <c r="CK14" i="36"/>
  <c r="CK13" i="36"/>
  <c r="CK19" i="36"/>
  <c r="CK18" i="36"/>
  <c r="CK17" i="36"/>
  <c r="CS6" i="36"/>
  <c r="CW6" i="36"/>
  <c r="DF32" i="36"/>
  <c r="DF31" i="36"/>
  <c r="DF33" i="36"/>
  <c r="DF30" i="36"/>
  <c r="DF25" i="36"/>
  <c r="DF27" i="36"/>
  <c r="AH7" i="36"/>
  <c r="AU7" i="36"/>
  <c r="BC7" i="36"/>
  <c r="BG7" i="36"/>
  <c r="DJ7" i="36"/>
  <c r="AH8" i="36"/>
  <c r="AU8" i="36"/>
  <c r="BC8" i="36"/>
  <c r="BG8" i="36"/>
  <c r="DJ8" i="36"/>
  <c r="M9" i="36"/>
  <c r="AH9" i="36"/>
  <c r="CB9" i="36"/>
  <c r="CO9" i="36"/>
  <c r="BP10" i="36"/>
  <c r="BZ10" i="36"/>
  <c r="CU10" i="36"/>
  <c r="M11" i="36"/>
  <c r="Z11" i="36"/>
  <c r="AH11" i="36"/>
  <c r="CK11" i="36"/>
  <c r="CS11" i="36"/>
  <c r="DJ11" i="36"/>
  <c r="DK11" i="36"/>
  <c r="DL11" i="36" s="1"/>
  <c r="AL12" i="36"/>
  <c r="BP13" i="36"/>
  <c r="DF13" i="36"/>
  <c r="M14" i="36"/>
  <c r="AH14" i="36"/>
  <c r="DF14" i="36"/>
  <c r="M15" i="36"/>
  <c r="AH15" i="36"/>
  <c r="DF15" i="36"/>
  <c r="M16" i="36"/>
  <c r="AH16" i="36"/>
  <c r="CW16" i="36"/>
  <c r="AJ17" i="36"/>
  <c r="CW19" i="36"/>
  <c r="BP20" i="36"/>
  <c r="M32" i="36"/>
  <c r="M33" i="36"/>
  <c r="M31" i="36"/>
  <c r="M28" i="36"/>
  <c r="M26" i="36"/>
  <c r="O32" i="36"/>
  <c r="O30" i="36"/>
  <c r="O29" i="36"/>
  <c r="O28" i="36"/>
  <c r="O27" i="36"/>
  <c r="O26" i="36"/>
  <c r="O25" i="36"/>
  <c r="O24" i="36"/>
  <c r="O23" i="36"/>
  <c r="O22" i="36"/>
  <c r="O21" i="36"/>
  <c r="O16" i="36"/>
  <c r="O15" i="36"/>
  <c r="O14" i="36"/>
  <c r="O13" i="36"/>
  <c r="O12" i="36"/>
  <c r="O11" i="36"/>
  <c r="O10" i="36"/>
  <c r="O20" i="36"/>
  <c r="O19" i="36"/>
  <c r="O18" i="36"/>
  <c r="AJ27" i="36"/>
  <c r="AJ29" i="36"/>
  <c r="AJ30" i="36"/>
  <c r="AJ28" i="36"/>
  <c r="AJ26" i="36"/>
  <c r="AJ16" i="36"/>
  <c r="AJ15" i="36"/>
  <c r="AJ14" i="36"/>
  <c r="AJ20" i="36"/>
  <c r="AJ19" i="36"/>
  <c r="AJ18" i="36"/>
  <c r="BE32" i="36"/>
  <c r="BE33" i="36"/>
  <c r="BE31" i="36"/>
  <c r="BE28" i="36"/>
  <c r="BE26" i="36"/>
  <c r="BZ31" i="36"/>
  <c r="BZ33" i="36"/>
  <c r="BZ32" i="36"/>
  <c r="BZ30" i="36"/>
  <c r="BZ28" i="36"/>
  <c r="BZ26" i="36"/>
  <c r="BZ25" i="36"/>
  <c r="CU33" i="36"/>
  <c r="CU32" i="36"/>
  <c r="CU24" i="36"/>
  <c r="CU23" i="36"/>
  <c r="CU22" i="36"/>
  <c r="CU21" i="36"/>
  <c r="CU20" i="36"/>
  <c r="CU19" i="36"/>
  <c r="CU18" i="36"/>
  <c r="CU16" i="36"/>
  <c r="CU17" i="36"/>
  <c r="O7" i="36"/>
  <c r="BX7" i="36"/>
  <c r="CB7" i="36"/>
  <c r="CW7" i="36"/>
  <c r="O8" i="36"/>
  <c r="BX8" i="36"/>
  <c r="CW8" i="36"/>
  <c r="DF8" i="36"/>
  <c r="BE9" i="36"/>
  <c r="BP9" i="36"/>
  <c r="BX9" i="36"/>
  <c r="CW9" i="36"/>
  <c r="DJ9" i="36"/>
  <c r="DK9" i="36"/>
  <c r="DL9" i="36" s="1"/>
  <c r="Q10" i="36"/>
  <c r="AJ10" i="36"/>
  <c r="BE10" i="36"/>
  <c r="BP11" i="36"/>
  <c r="BZ11" i="36"/>
  <c r="CU11" i="36"/>
  <c r="M12" i="36"/>
  <c r="Z12" i="36"/>
  <c r="AH12" i="36"/>
  <c r="CK12" i="36"/>
  <c r="CW12" i="36"/>
  <c r="DF12" i="36"/>
  <c r="Q13" i="36"/>
  <c r="AJ13" i="36"/>
  <c r="BE13" i="36"/>
  <c r="BZ13" i="36"/>
  <c r="BZ14" i="36"/>
  <c r="BZ15" i="36"/>
  <c r="BZ16" i="36"/>
  <c r="AU17" i="36"/>
  <c r="CW17" i="36"/>
  <c r="AL10" i="36"/>
  <c r="CW10" i="36"/>
  <c r="Q11" i="36"/>
  <c r="DJ12" i="36"/>
  <c r="DK12" i="36"/>
  <c r="DL12" i="36" s="1"/>
  <c r="AL13" i="36"/>
  <c r="Q14" i="36"/>
  <c r="AL14" i="36"/>
  <c r="Q15" i="36"/>
  <c r="AL15" i="36"/>
  <c r="Q16" i="36"/>
  <c r="AL16" i="36"/>
  <c r="CS16" i="36"/>
  <c r="BP18" i="36"/>
  <c r="AL33" i="36"/>
  <c r="AL31" i="36"/>
  <c r="AL25" i="36"/>
  <c r="AL24" i="36"/>
  <c r="AL23" i="36"/>
  <c r="AL22" i="36"/>
  <c r="AL21" i="36"/>
  <c r="AL20" i="36"/>
  <c r="AL19" i="36"/>
  <c r="AL18" i="36"/>
  <c r="AL17" i="36"/>
  <c r="BC32" i="36"/>
  <c r="BC30" i="36"/>
  <c r="BC29" i="36"/>
  <c r="BC28" i="36"/>
  <c r="BC27" i="36"/>
  <c r="BC26" i="36"/>
  <c r="BC25" i="36"/>
  <c r="BC24" i="36"/>
  <c r="BC23" i="36"/>
  <c r="BC22" i="36"/>
  <c r="BC20" i="36"/>
  <c r="BC19" i="36"/>
  <c r="BC18" i="36"/>
  <c r="BC17" i="36"/>
  <c r="BC21" i="36"/>
  <c r="BC16" i="36"/>
  <c r="BC15" i="36"/>
  <c r="BC14" i="36"/>
  <c r="BC13" i="36"/>
  <c r="BC12" i="36"/>
  <c r="BC11" i="36"/>
  <c r="BC10" i="36"/>
  <c r="CB32" i="36"/>
  <c r="CB31" i="36"/>
  <c r="CB29" i="36"/>
  <c r="CB28" i="36"/>
  <c r="CB27" i="36"/>
  <c r="CB26" i="36"/>
  <c r="CB25" i="36"/>
  <c r="CB24" i="36"/>
  <c r="CB23" i="36"/>
  <c r="CB22" i="36"/>
  <c r="CB20" i="36"/>
  <c r="CB19" i="36"/>
  <c r="CB18" i="36"/>
  <c r="CB21" i="36"/>
  <c r="CB17" i="36"/>
  <c r="CB16" i="36"/>
  <c r="CB15" i="36"/>
  <c r="CB14" i="36"/>
  <c r="CB13" i="36"/>
  <c r="CB12" i="36"/>
  <c r="CB11" i="36"/>
  <c r="CB10" i="36"/>
  <c r="CS28" i="36"/>
  <c r="CS26" i="36"/>
  <c r="CS29" i="36"/>
  <c r="CS27" i="36"/>
  <c r="CS15" i="36"/>
  <c r="CS14" i="36"/>
  <c r="CS13" i="36"/>
  <c r="CS19" i="36"/>
  <c r="CS18" i="36"/>
  <c r="AL8" i="36"/>
  <c r="DJ10" i="36"/>
  <c r="DK10" i="36"/>
  <c r="DL10" i="36" s="1"/>
  <c r="AL11" i="36"/>
  <c r="CW11" i="36"/>
  <c r="Q12" i="36"/>
  <c r="AJ12" i="36"/>
  <c r="BE12" i="36"/>
  <c r="CU12" i="36"/>
  <c r="M13" i="36"/>
  <c r="Z13" i="36"/>
  <c r="AH13" i="36"/>
  <c r="CU13" i="36"/>
  <c r="BE14" i="36"/>
  <c r="CU14" i="36"/>
  <c r="BE15" i="36"/>
  <c r="CU15" i="36"/>
  <c r="BE16" i="36"/>
  <c r="O17" i="36"/>
  <c r="CS17" i="36"/>
  <c r="CW18" i="36"/>
  <c r="BP19" i="36"/>
  <c r="DK15" i="36"/>
  <c r="Q17" i="36"/>
  <c r="AZ17" i="36"/>
  <c r="BA17" i="36" s="1"/>
  <c r="BT17" i="36"/>
  <c r="CO17" i="36"/>
  <c r="DK17" i="36"/>
  <c r="DL17" i="36" s="1"/>
  <c r="DJ17" i="36"/>
  <c r="BE18" i="36"/>
  <c r="DK18" i="36"/>
  <c r="DL18" i="36" s="1"/>
  <c r="DJ18" i="36"/>
  <c r="BE19" i="36"/>
  <c r="DK19" i="36"/>
  <c r="DL19" i="36" s="1"/>
  <c r="DJ19" i="36"/>
  <c r="BE20" i="36"/>
  <c r="CK20" i="36"/>
  <c r="CW20" i="36"/>
  <c r="BP21" i="36"/>
  <c r="BZ21" i="36"/>
  <c r="CS21" i="36"/>
  <c r="Q22" i="36"/>
  <c r="AJ22" i="36"/>
  <c r="CO22" i="36"/>
  <c r="Q23" i="36"/>
  <c r="AJ23" i="36"/>
  <c r="Q24" i="36"/>
  <c r="AJ24" i="36"/>
  <c r="CO24" i="36"/>
  <c r="Q25" i="36"/>
  <c r="AJ25" i="36"/>
  <c r="DF26" i="36"/>
  <c r="M17" i="36"/>
  <c r="Q18" i="36"/>
  <c r="BZ18" i="36"/>
  <c r="Q19" i="36"/>
  <c r="BZ19" i="36"/>
  <c r="Q20" i="36"/>
  <c r="BZ20" i="36"/>
  <c r="CO20" i="36"/>
  <c r="CP20" i="36"/>
  <c r="CQ20" i="36" s="1"/>
  <c r="AJ21" i="36"/>
  <c r="BT21" i="36"/>
  <c r="BU21" i="36"/>
  <c r="CS22" i="36"/>
  <c r="CS23" i="36"/>
  <c r="CS24" i="36"/>
  <c r="CW25" i="36"/>
  <c r="M27" i="36"/>
  <c r="BE27" i="36"/>
  <c r="DF17" i="36"/>
  <c r="M18" i="36"/>
  <c r="DF18" i="36"/>
  <c r="M19" i="36"/>
  <c r="DF19" i="36"/>
  <c r="M20" i="36"/>
  <c r="CS20" i="36"/>
  <c r="DF20" i="36"/>
  <c r="Q21" i="36"/>
  <c r="BE21" i="36"/>
  <c r="CK21" i="36"/>
  <c r="CW21" i="36"/>
  <c r="M22" i="36"/>
  <c r="BE22" i="36"/>
  <c r="BZ22" i="36"/>
  <c r="M23" i="36"/>
  <c r="BE23" i="36"/>
  <c r="BZ23" i="36"/>
  <c r="M24" i="36"/>
  <c r="BE24" i="36"/>
  <c r="BZ24" i="36"/>
  <c r="M25" i="36"/>
  <c r="BE25" i="36"/>
  <c r="DF16" i="36"/>
  <c r="DK16" i="36"/>
  <c r="DL16" i="36" s="1"/>
  <c r="BE17" i="36"/>
  <c r="BZ17" i="36"/>
  <c r="CO18" i="36"/>
  <c r="CO19" i="36"/>
  <c r="M21" i="36"/>
  <c r="CO21" i="36"/>
  <c r="CP21" i="36"/>
  <c r="CQ21" i="36" s="1"/>
  <c r="DF21" i="36"/>
  <c r="BP22" i="36"/>
  <c r="CK22" i="36"/>
  <c r="CW22" i="36"/>
  <c r="DF22" i="36"/>
  <c r="BP23" i="36"/>
  <c r="CK23" i="36"/>
  <c r="CW23" i="36"/>
  <c r="DF23" i="36"/>
  <c r="BP24" i="36"/>
  <c r="CK24" i="36"/>
  <c r="CW24" i="36"/>
  <c r="DF24" i="36"/>
  <c r="CS25" i="36"/>
  <c r="BZ27" i="36"/>
  <c r="DJ20" i="36"/>
  <c r="DJ21" i="36"/>
  <c r="BU22" i="36"/>
  <c r="DJ22" i="36"/>
  <c r="BU23" i="36"/>
  <c r="CP23" i="36"/>
  <c r="CQ23" i="36" s="1"/>
  <c r="DJ23" i="36"/>
  <c r="BU24" i="36"/>
  <c r="DJ24" i="36"/>
  <c r="BT25" i="36"/>
  <c r="CU26" i="36"/>
  <c r="AL27" i="36"/>
  <c r="DJ27" i="36"/>
  <c r="CU28" i="36"/>
  <c r="M29" i="36"/>
  <c r="Z29" i="36"/>
  <c r="AH29" i="36"/>
  <c r="BC31" i="36"/>
  <c r="CU25" i="36"/>
  <c r="Z27" i="36"/>
  <c r="AH27" i="36"/>
  <c r="DF29" i="36"/>
  <c r="Q30" i="36"/>
  <c r="BE30" i="36"/>
  <c r="CO30" i="36"/>
  <c r="CP30" i="36"/>
  <c r="CQ30" i="36" s="1"/>
  <c r="CU31" i="36"/>
  <c r="AL32" i="36"/>
  <c r="AU32" i="36"/>
  <c r="AL26" i="36"/>
  <c r="CU27" i="36"/>
  <c r="AL28" i="36"/>
  <c r="DF28" i="36"/>
  <c r="Q29" i="36"/>
  <c r="BE29" i="36"/>
  <c r="BZ29" i="36"/>
  <c r="DJ29" i="36"/>
  <c r="DK29" i="36"/>
  <c r="AL30" i="36"/>
  <c r="CB30" i="36"/>
  <c r="AH31" i="36"/>
  <c r="BG31" i="36"/>
  <c r="AH33" i="36"/>
  <c r="Z26" i="36"/>
  <c r="AH26" i="36"/>
  <c r="Z28" i="36"/>
  <c r="AH28" i="36"/>
  <c r="DJ28" i="36"/>
  <c r="AL29" i="36"/>
  <c r="CU29" i="36"/>
  <c r="M30" i="36"/>
  <c r="Z30" i="36"/>
  <c r="AH30" i="36"/>
  <c r="BX30" i="36"/>
  <c r="CU30" i="36"/>
  <c r="O31" i="36"/>
  <c r="AH32" i="36"/>
  <c r="Z33" i="36"/>
  <c r="CW30" i="36"/>
  <c r="AJ31" i="36"/>
  <c r="CK31" i="36"/>
  <c r="CP31" i="36"/>
  <c r="CQ31" i="36" s="1"/>
  <c r="BP32" i="36"/>
  <c r="BU32" i="36"/>
  <c r="AJ33" i="36"/>
  <c r="AU33" i="36"/>
  <c r="BC33" i="36"/>
  <c r="CO33" i="36"/>
  <c r="CS30" i="36"/>
  <c r="CW31" i="36"/>
  <c r="AJ32" i="36"/>
  <c r="CK32" i="36"/>
  <c r="CK33" i="36"/>
  <c r="CS31" i="36"/>
  <c r="CW32" i="36"/>
  <c r="AY33" i="36"/>
  <c r="AZ33" i="36"/>
  <c r="BP33" i="36"/>
  <c r="CB33" i="36"/>
  <c r="CW33" i="36"/>
  <c r="CK30" i="36"/>
  <c r="BP31" i="36"/>
  <c r="BU31" i="36"/>
  <c r="CS32" i="36"/>
  <c r="O33" i="36"/>
  <c r="BG33" i="36"/>
  <c r="BX33" i="36"/>
  <c r="CS33" i="36"/>
  <c r="S75" i="36"/>
  <c r="R75" i="36"/>
  <c r="AN75" i="36"/>
  <c r="AM75" i="36"/>
  <c r="CD75" i="36"/>
  <c r="CC75" i="36"/>
  <c r="CY75" i="36"/>
  <c r="CX75" i="36"/>
  <c r="BI75" i="36"/>
  <c r="BH75" i="36"/>
  <c r="CP75" i="36"/>
  <c r="DK75" i="36"/>
  <c r="DL75" i="36" s="1"/>
  <c r="CD34" i="36" l="1"/>
  <c r="BI40" i="36"/>
  <c r="BH38" i="36"/>
  <c r="BH44" i="36"/>
  <c r="R40" i="36"/>
  <c r="CD41" i="36"/>
  <c r="CD45" i="36"/>
  <c r="CE45" i="36" s="1"/>
  <c r="CC38" i="36"/>
  <c r="CY46" i="36"/>
  <c r="CX46" i="36"/>
  <c r="CX39" i="36"/>
  <c r="CY34" i="36"/>
  <c r="CX34" i="36"/>
  <c r="CZ34" i="36" s="1"/>
  <c r="CY40" i="36"/>
  <c r="CX40" i="36"/>
  <c r="CY36" i="36"/>
  <c r="CX36" i="36"/>
  <c r="CX45" i="36"/>
  <c r="CY45" i="36"/>
  <c r="CY38" i="36"/>
  <c r="CX38" i="36"/>
  <c r="CZ38" i="36" s="1"/>
  <c r="CY39" i="36"/>
  <c r="CX37" i="36"/>
  <c r="CY35" i="36"/>
  <c r="CY37" i="36"/>
  <c r="CY44" i="36"/>
  <c r="CX44" i="36"/>
  <c r="CX35" i="36"/>
  <c r="CX43" i="36"/>
  <c r="CZ43" i="36" s="1"/>
  <c r="CY43" i="36"/>
  <c r="CX41" i="36"/>
  <c r="CY41" i="36"/>
  <c r="CY42" i="36"/>
  <c r="CX42" i="36"/>
  <c r="CD40" i="36"/>
  <c r="CC40" i="36"/>
  <c r="CD39" i="36"/>
  <c r="CC39" i="36"/>
  <c r="CC35" i="36"/>
  <c r="CE35" i="36" s="1"/>
  <c r="CC34" i="36"/>
  <c r="CC36" i="36"/>
  <c r="CD36" i="36"/>
  <c r="CD44" i="36"/>
  <c r="CC44" i="36"/>
  <c r="CD38" i="36"/>
  <c r="CE38" i="36" s="1"/>
  <c r="CC41" i="36"/>
  <c r="CE41" i="36" s="1"/>
  <c r="CD42" i="36"/>
  <c r="CD46" i="36"/>
  <c r="CC46" i="36"/>
  <c r="CC42" i="36"/>
  <c r="CC45" i="36"/>
  <c r="CC37" i="36"/>
  <c r="CD37" i="36"/>
  <c r="CD43" i="36"/>
  <c r="CC43" i="36"/>
  <c r="CE43" i="36" s="1"/>
  <c r="BH36" i="36"/>
  <c r="BI36" i="36"/>
  <c r="BI41" i="36"/>
  <c r="BI45" i="36"/>
  <c r="BH45" i="36"/>
  <c r="BH41" i="36"/>
  <c r="BH39" i="36"/>
  <c r="BI39" i="36"/>
  <c r="BI37" i="36"/>
  <c r="BH37" i="36"/>
  <c r="BI35" i="36"/>
  <c r="BH42" i="36"/>
  <c r="BI42" i="36"/>
  <c r="BH46" i="36"/>
  <c r="BI46" i="36"/>
  <c r="BI34" i="36"/>
  <c r="BH34" i="36"/>
  <c r="BH40" i="36"/>
  <c r="BJ40" i="36" s="1"/>
  <c r="BI44" i="36"/>
  <c r="BI43" i="36"/>
  <c r="BH43" i="36"/>
  <c r="BI38" i="36"/>
  <c r="BJ38" i="36" s="1"/>
  <c r="BH35" i="36"/>
  <c r="AM37" i="36"/>
  <c r="AM42" i="36"/>
  <c r="AN42" i="36"/>
  <c r="AN38" i="36"/>
  <c r="AN37" i="36"/>
  <c r="AO37" i="36" s="1"/>
  <c r="AM38" i="36"/>
  <c r="AM40" i="36"/>
  <c r="AN40" i="36"/>
  <c r="AN45" i="36"/>
  <c r="AM41" i="36"/>
  <c r="AN41" i="36"/>
  <c r="AM44" i="36"/>
  <c r="AN44" i="36"/>
  <c r="AN46" i="36"/>
  <c r="AM46" i="36"/>
  <c r="AN35" i="36"/>
  <c r="AM35" i="36"/>
  <c r="AO35" i="36" s="1"/>
  <c r="AM45" i="36"/>
  <c r="AM39" i="36"/>
  <c r="AO39" i="36" s="1"/>
  <c r="AN39" i="36"/>
  <c r="AN36" i="36"/>
  <c r="AM36" i="36"/>
  <c r="AM43" i="36"/>
  <c r="AO43" i="36" s="1"/>
  <c r="AN43" i="36"/>
  <c r="AM34" i="36"/>
  <c r="AN34" i="36"/>
  <c r="S36" i="36"/>
  <c r="S34" i="36"/>
  <c r="R34" i="36"/>
  <c r="R35" i="36"/>
  <c r="S35" i="36"/>
  <c r="R38" i="36"/>
  <c r="S38" i="36"/>
  <c r="S42" i="36"/>
  <c r="R42" i="36"/>
  <c r="T42" i="36" s="1"/>
  <c r="R45" i="36"/>
  <c r="S45" i="36"/>
  <c r="S39" i="36"/>
  <c r="R39" i="36"/>
  <c r="T39" i="36" s="1"/>
  <c r="S44" i="36"/>
  <c r="R44" i="36"/>
  <c r="S46" i="36"/>
  <c r="R46" i="36"/>
  <c r="T46" i="36" s="1"/>
  <c r="S43" i="36"/>
  <c r="R43" i="36"/>
  <c r="R41" i="36"/>
  <c r="S41" i="36"/>
  <c r="R36" i="36"/>
  <c r="S40" i="36"/>
  <c r="T40" i="36" s="1"/>
  <c r="R37" i="36"/>
  <c r="T37" i="36" s="1"/>
  <c r="R6" i="36"/>
  <c r="CY9" i="36"/>
  <c r="R8" i="36"/>
  <c r="CY12" i="36"/>
  <c r="CY7" i="36"/>
  <c r="CZ75" i="36"/>
  <c r="BI9" i="36"/>
  <c r="CX9" i="36"/>
  <c r="CX7" i="36"/>
  <c r="R7" i="36"/>
  <c r="AO75" i="36"/>
  <c r="CX8" i="36"/>
  <c r="CQ75" i="36"/>
  <c r="CE75" i="36"/>
  <c r="T75" i="36"/>
  <c r="CC30" i="36"/>
  <c r="CD30" i="36"/>
  <c r="AM26" i="36"/>
  <c r="AN26" i="36"/>
  <c r="S24" i="36"/>
  <c r="R24" i="36"/>
  <c r="CY20" i="36"/>
  <c r="CX20" i="36"/>
  <c r="R19" i="36"/>
  <c r="S19" i="36"/>
  <c r="S13" i="36"/>
  <c r="R13" i="36"/>
  <c r="CX14" i="36"/>
  <c r="CY14" i="36"/>
  <c r="CY26" i="36"/>
  <c r="CX26" i="36"/>
  <c r="BI13" i="36"/>
  <c r="BH13" i="36"/>
  <c r="BH21" i="36"/>
  <c r="BI21" i="36"/>
  <c r="BI20" i="36"/>
  <c r="BH20" i="36"/>
  <c r="BH25" i="36"/>
  <c r="BI25" i="36"/>
  <c r="BI29" i="36"/>
  <c r="BH29" i="36"/>
  <c r="S28" i="36"/>
  <c r="R28" i="36"/>
  <c r="CY8" i="36"/>
  <c r="AN14" i="36"/>
  <c r="AM14" i="36"/>
  <c r="CX11" i="36"/>
  <c r="CY11" i="36"/>
  <c r="S11" i="36"/>
  <c r="R11" i="36"/>
  <c r="AN9" i="36"/>
  <c r="AM9" i="36"/>
  <c r="BH8" i="36"/>
  <c r="BI8" i="36"/>
  <c r="CD6" i="36"/>
  <c r="CC6" i="36"/>
  <c r="AM6" i="36"/>
  <c r="AN6" i="36"/>
  <c r="CX10" i="36"/>
  <c r="CY10" i="36"/>
  <c r="CD20" i="36"/>
  <c r="CC20" i="36"/>
  <c r="CD13" i="36"/>
  <c r="CC13" i="36"/>
  <c r="CD17" i="36"/>
  <c r="CC17" i="36"/>
  <c r="CC24" i="36"/>
  <c r="CD24" i="36"/>
  <c r="CC28" i="36"/>
  <c r="CD28" i="36"/>
  <c r="AN17" i="36"/>
  <c r="AM17" i="36"/>
  <c r="AN21" i="36"/>
  <c r="AM21" i="36"/>
  <c r="AN25" i="36"/>
  <c r="AM25" i="36"/>
  <c r="S6" i="36"/>
  <c r="CX12" i="36"/>
  <c r="CX33" i="36"/>
  <c r="CY33" i="36"/>
  <c r="CX32" i="36"/>
  <c r="CY32" i="36"/>
  <c r="CY31" i="36"/>
  <c r="CX31" i="36"/>
  <c r="AN32" i="36"/>
  <c r="AM32" i="36"/>
  <c r="AM30" i="36"/>
  <c r="AN30" i="36"/>
  <c r="AM28" i="36"/>
  <c r="AN28" i="36"/>
  <c r="AM33" i="36"/>
  <c r="AN33" i="36"/>
  <c r="S29" i="36"/>
  <c r="R29" i="36"/>
  <c r="CY25" i="36"/>
  <c r="CX25" i="36"/>
  <c r="R21" i="36"/>
  <c r="S21" i="36"/>
  <c r="S25" i="36"/>
  <c r="R25" i="36"/>
  <c r="R20" i="36"/>
  <c r="S20" i="36"/>
  <c r="CY24" i="36"/>
  <c r="CX24" i="36"/>
  <c r="CY22" i="36"/>
  <c r="CX22" i="36"/>
  <c r="CY21" i="36"/>
  <c r="CX21" i="36"/>
  <c r="CY18" i="36"/>
  <c r="CX18" i="36"/>
  <c r="CX15" i="36"/>
  <c r="CY15" i="36"/>
  <c r="CX28" i="36"/>
  <c r="CY28" i="36"/>
  <c r="BI10" i="36"/>
  <c r="BH10" i="36"/>
  <c r="BI14" i="36"/>
  <c r="BH14" i="36"/>
  <c r="BI17" i="36"/>
  <c r="BH17" i="36"/>
  <c r="BH22" i="36"/>
  <c r="BI22" i="36"/>
  <c r="BI26" i="36"/>
  <c r="BH26" i="36"/>
  <c r="BI30" i="36"/>
  <c r="BH30" i="36"/>
  <c r="S12" i="36"/>
  <c r="R12" i="36"/>
  <c r="CD9" i="36"/>
  <c r="CC9" i="36"/>
  <c r="CC8" i="36"/>
  <c r="CD8" i="36"/>
  <c r="R31" i="36"/>
  <c r="S31" i="36"/>
  <c r="AN15" i="36"/>
  <c r="AM15" i="36"/>
  <c r="S14" i="36"/>
  <c r="R14" i="36"/>
  <c r="R9" i="36"/>
  <c r="S9" i="36"/>
  <c r="BH7" i="36"/>
  <c r="BI7" i="36"/>
  <c r="CX6" i="36"/>
  <c r="CY6" i="36"/>
  <c r="BH6" i="36"/>
  <c r="BI6" i="36"/>
  <c r="AM10" i="36"/>
  <c r="AN10" i="36"/>
  <c r="CD10" i="36"/>
  <c r="CC10" i="36"/>
  <c r="CD14" i="36"/>
  <c r="CC14" i="36"/>
  <c r="CC21" i="36"/>
  <c r="CD21" i="36"/>
  <c r="CD25" i="36"/>
  <c r="CC25" i="36"/>
  <c r="CD29" i="36"/>
  <c r="CC29" i="36"/>
  <c r="AM18" i="36"/>
  <c r="AN18" i="36"/>
  <c r="AN22" i="36"/>
  <c r="AM22" i="36"/>
  <c r="S7" i="36"/>
  <c r="T7" i="36" s="1"/>
  <c r="CC33" i="36"/>
  <c r="CD33" i="36"/>
  <c r="BA33" i="36"/>
  <c r="BH33" i="36"/>
  <c r="BI33" i="36"/>
  <c r="AM27" i="36"/>
  <c r="AN27" i="36"/>
  <c r="BH31" i="36"/>
  <c r="BI31" i="36"/>
  <c r="S22" i="36"/>
  <c r="R22" i="36"/>
  <c r="S27" i="36"/>
  <c r="R27" i="36"/>
  <c r="AM13" i="36"/>
  <c r="AN13" i="36"/>
  <c r="CY19" i="36"/>
  <c r="CX19" i="36"/>
  <c r="CY27" i="36"/>
  <c r="CX27" i="36"/>
  <c r="BI11" i="36"/>
  <c r="BH11" i="36"/>
  <c r="BI15" i="36"/>
  <c r="BH15" i="36"/>
  <c r="BI18" i="36"/>
  <c r="BH18" i="36"/>
  <c r="BH23" i="36"/>
  <c r="BI23" i="36"/>
  <c r="BI27" i="36"/>
  <c r="BH27" i="36"/>
  <c r="BH32" i="36"/>
  <c r="BI32" i="36"/>
  <c r="S33" i="36"/>
  <c r="R33" i="36"/>
  <c r="AN16" i="36"/>
  <c r="AM16" i="36"/>
  <c r="S15" i="36"/>
  <c r="R15" i="36"/>
  <c r="AM11" i="36"/>
  <c r="AN11" i="36"/>
  <c r="AN8" i="36"/>
  <c r="AM8" i="36"/>
  <c r="S10" i="36"/>
  <c r="R10" i="36"/>
  <c r="CD18" i="36"/>
  <c r="CC18" i="36"/>
  <c r="CD11" i="36"/>
  <c r="CC11" i="36"/>
  <c r="CD15" i="36"/>
  <c r="CC15" i="36"/>
  <c r="CC22" i="36"/>
  <c r="CD22" i="36"/>
  <c r="CC26" i="36"/>
  <c r="CD26" i="36"/>
  <c r="CC31" i="36"/>
  <c r="CD31" i="36"/>
  <c r="AM19" i="36"/>
  <c r="AN19" i="36"/>
  <c r="AN23" i="36"/>
  <c r="AM23" i="36"/>
  <c r="S8" i="36"/>
  <c r="BH9" i="36"/>
  <c r="BJ75" i="36"/>
  <c r="CX30" i="36"/>
  <c r="CY30" i="36"/>
  <c r="S30" i="36"/>
  <c r="R30" i="36"/>
  <c r="AN31" i="36"/>
  <c r="AM31" i="36"/>
  <c r="DL29" i="36"/>
  <c r="AM29" i="36"/>
  <c r="AN29" i="36"/>
  <c r="S23" i="36"/>
  <c r="R23" i="36"/>
  <c r="R18" i="36"/>
  <c r="S18" i="36"/>
  <c r="CY23" i="36"/>
  <c r="CX23" i="36"/>
  <c r="S17" i="36"/>
  <c r="R17" i="36"/>
  <c r="DL15" i="36"/>
  <c r="CX17" i="36"/>
  <c r="CY17" i="36"/>
  <c r="CX13" i="36"/>
  <c r="CY13" i="36"/>
  <c r="CX29" i="36"/>
  <c r="CY29" i="36"/>
  <c r="BI12" i="36"/>
  <c r="BH12" i="36"/>
  <c r="BI16" i="36"/>
  <c r="BH16" i="36"/>
  <c r="BI19" i="36"/>
  <c r="BH19" i="36"/>
  <c r="BH24" i="36"/>
  <c r="BI24" i="36"/>
  <c r="BI28" i="36"/>
  <c r="BH28" i="36"/>
  <c r="CX16" i="36"/>
  <c r="CY16" i="36"/>
  <c r="AM12" i="36"/>
  <c r="AN12" i="36"/>
  <c r="CD7" i="36"/>
  <c r="CC7" i="36"/>
  <c r="S26" i="36"/>
  <c r="R26" i="36"/>
  <c r="S32" i="36"/>
  <c r="R32" i="36"/>
  <c r="S16" i="36"/>
  <c r="R16" i="36"/>
  <c r="AN7" i="36"/>
  <c r="AM7" i="36"/>
  <c r="CD19" i="36"/>
  <c r="CC19" i="36"/>
  <c r="CD12" i="36"/>
  <c r="CC12" i="36"/>
  <c r="CD16" i="36"/>
  <c r="CC16" i="36"/>
  <c r="CC23" i="36"/>
  <c r="CD23" i="36"/>
  <c r="CD27" i="36"/>
  <c r="CC27" i="36"/>
  <c r="CC32" i="36"/>
  <c r="CD32" i="36"/>
  <c r="AM20" i="36"/>
  <c r="AN20" i="36"/>
  <c r="AN24" i="36"/>
  <c r="AM24" i="36"/>
  <c r="E12" i="24"/>
  <c r="CZ35" i="36" l="1"/>
  <c r="CZ37" i="36"/>
  <c r="CZ36" i="36"/>
  <c r="CE42" i="36"/>
  <c r="CE34" i="36"/>
  <c r="CE44" i="36"/>
  <c r="CE40" i="36"/>
  <c r="CE36" i="36"/>
  <c r="BJ42" i="36"/>
  <c r="BJ44" i="36"/>
  <c r="T43" i="36"/>
  <c r="T44" i="36"/>
  <c r="X44" i="36" s="1"/>
  <c r="T34" i="36"/>
  <c r="X34" i="36" s="1"/>
  <c r="AO34" i="36"/>
  <c r="AO46" i="36"/>
  <c r="CZ41" i="36"/>
  <c r="CZ44" i="36"/>
  <c r="CZ40" i="36"/>
  <c r="T36" i="36"/>
  <c r="X36" i="36" s="1"/>
  <c r="BJ45" i="36"/>
  <c r="T35" i="36"/>
  <c r="X35" i="36" s="1"/>
  <c r="CE37" i="36"/>
  <c r="CZ42" i="36"/>
  <c r="CZ45" i="36"/>
  <c r="CZ46" i="36"/>
  <c r="CZ39" i="36"/>
  <c r="CE46" i="36"/>
  <c r="CE39" i="36"/>
  <c r="BJ46" i="36"/>
  <c r="BJ39" i="36"/>
  <c r="BJ35" i="36"/>
  <c r="BJ36" i="36"/>
  <c r="BJ43" i="36"/>
  <c r="BJ34" i="36"/>
  <c r="BJ37" i="36"/>
  <c r="BJ41" i="36"/>
  <c r="AO36" i="36"/>
  <c r="AO45" i="36"/>
  <c r="AO44" i="36"/>
  <c r="AO40" i="36"/>
  <c r="AO41" i="36"/>
  <c r="AO38" i="36"/>
  <c r="AO42" i="36"/>
  <c r="X40" i="36"/>
  <c r="X43" i="36"/>
  <c r="T45" i="36"/>
  <c r="T38" i="36"/>
  <c r="X46" i="36"/>
  <c r="X39" i="36"/>
  <c r="X42" i="36"/>
  <c r="X37" i="36"/>
  <c r="T41" i="36"/>
  <c r="T6" i="36"/>
  <c r="AA6" i="36" s="1"/>
  <c r="CZ9" i="36"/>
  <c r="CZ8" i="36"/>
  <c r="T17" i="36"/>
  <c r="X17" i="36" s="1"/>
  <c r="AO21" i="36"/>
  <c r="AO9" i="36"/>
  <c r="BJ9" i="36"/>
  <c r="CZ7" i="36"/>
  <c r="CE11" i="36"/>
  <c r="T33" i="36"/>
  <c r="X33" i="36" s="1"/>
  <c r="BJ18" i="36"/>
  <c r="CZ19" i="36"/>
  <c r="T14" i="36"/>
  <c r="X14" i="36" s="1"/>
  <c r="BJ10" i="36"/>
  <c r="T28" i="36"/>
  <c r="X28" i="36" s="1"/>
  <c r="T13" i="36"/>
  <c r="X13" i="36" s="1"/>
  <c r="T8" i="36"/>
  <c r="X8" i="36" s="1"/>
  <c r="CZ12" i="36"/>
  <c r="T22" i="36"/>
  <c r="X22" i="36" s="1"/>
  <c r="CE25" i="36"/>
  <c r="AO24" i="36"/>
  <c r="AO7" i="36"/>
  <c r="CE29" i="36"/>
  <c r="CE10" i="36"/>
  <c r="CZ24" i="36"/>
  <c r="CZ20" i="36"/>
  <c r="BJ15" i="36"/>
  <c r="T23" i="36"/>
  <c r="X23" i="36" s="1"/>
  <c r="CE20" i="36"/>
  <c r="AO14" i="36"/>
  <c r="CE18" i="36"/>
  <c r="BJ31" i="36"/>
  <c r="BJ28" i="36"/>
  <c r="BJ12" i="36"/>
  <c r="T15" i="36"/>
  <c r="X15" i="36" s="1"/>
  <c r="BJ19" i="36"/>
  <c r="CZ17" i="36"/>
  <c r="AO23" i="36"/>
  <c r="T10" i="36"/>
  <c r="X10" i="36" s="1"/>
  <c r="AO16" i="36"/>
  <c r="BJ11" i="36"/>
  <c r="AO22" i="36"/>
  <c r="AO10" i="36"/>
  <c r="T9" i="36"/>
  <c r="X9" i="36" s="1"/>
  <c r="T31" i="36"/>
  <c r="X31" i="36" s="1"/>
  <c r="T21" i="36"/>
  <c r="X21" i="36" s="1"/>
  <c r="AO28" i="36"/>
  <c r="AO17" i="36"/>
  <c r="CE17" i="36"/>
  <c r="T11" i="36"/>
  <c r="X11" i="36" s="1"/>
  <c r="CZ14" i="36"/>
  <c r="T24" i="36"/>
  <c r="X24" i="36" s="1"/>
  <c r="BJ16" i="36"/>
  <c r="AO31" i="36"/>
  <c r="CE15" i="36"/>
  <c r="AO8" i="36"/>
  <c r="CZ27" i="36"/>
  <c r="BJ33" i="36"/>
  <c r="CE14" i="36"/>
  <c r="CE13" i="36"/>
  <c r="CE6" i="36"/>
  <c r="CI6" i="36" s="1"/>
  <c r="AO20" i="36"/>
  <c r="CZ6" i="36"/>
  <c r="DG6" i="36" s="1"/>
  <c r="BJ22" i="36"/>
  <c r="CZ28" i="36"/>
  <c r="T20" i="36"/>
  <c r="X20" i="36" s="1"/>
  <c r="CZ33" i="36"/>
  <c r="CE12" i="36"/>
  <c r="T12" i="36"/>
  <c r="X12" i="36" s="1"/>
  <c r="BJ17" i="36"/>
  <c r="CZ21" i="36"/>
  <c r="T30" i="36"/>
  <c r="X30" i="36" s="1"/>
  <c r="BJ27" i="36"/>
  <c r="AO25" i="36"/>
  <c r="T26" i="36"/>
  <c r="X26" i="36" s="1"/>
  <c r="BJ26" i="36"/>
  <c r="T25" i="36"/>
  <c r="X25" i="36" s="1"/>
  <c r="CZ25" i="36"/>
  <c r="CZ26" i="36"/>
  <c r="X7" i="36"/>
  <c r="CZ16" i="36"/>
  <c r="CZ13" i="36"/>
  <c r="AO19" i="36"/>
  <c r="BJ32" i="36"/>
  <c r="CE32" i="36"/>
  <c r="T18" i="36"/>
  <c r="AO13" i="36"/>
  <c r="AO27" i="36"/>
  <c r="CE33" i="36"/>
  <c r="BJ6" i="36"/>
  <c r="BQ6" i="36" s="1"/>
  <c r="BJ7" i="36"/>
  <c r="CE8" i="36"/>
  <c r="CZ15" i="36"/>
  <c r="AO33" i="36"/>
  <c r="AO30" i="36"/>
  <c r="CZ32" i="36"/>
  <c r="BJ25" i="36"/>
  <c r="BJ21" i="36"/>
  <c r="X75" i="36"/>
  <c r="CE23" i="36"/>
  <c r="AO12" i="36"/>
  <c r="CE27" i="36"/>
  <c r="CE16" i="36"/>
  <c r="CE19" i="36"/>
  <c r="T16" i="36"/>
  <c r="T32" i="36"/>
  <c r="CE7" i="36"/>
  <c r="BJ24" i="36"/>
  <c r="CZ29" i="36"/>
  <c r="CZ23" i="36"/>
  <c r="AO29" i="36"/>
  <c r="CZ30" i="36"/>
  <c r="CE31" i="36"/>
  <c r="CE22" i="36"/>
  <c r="AO11" i="36"/>
  <c r="T27" i="36"/>
  <c r="AO18" i="36"/>
  <c r="AO15" i="36"/>
  <c r="CE9" i="36"/>
  <c r="BJ30" i="36"/>
  <c r="BJ14" i="36"/>
  <c r="CZ18" i="36"/>
  <c r="CZ22" i="36"/>
  <c r="T29" i="36"/>
  <c r="AO32" i="36"/>
  <c r="CZ31" i="36"/>
  <c r="CE24" i="36"/>
  <c r="CZ10" i="36"/>
  <c r="CZ11" i="36"/>
  <c r="BJ29" i="36"/>
  <c r="BJ20" i="36"/>
  <c r="BJ13" i="36"/>
  <c r="AO26" i="36"/>
  <c r="CE26" i="36"/>
  <c r="BJ23" i="36"/>
  <c r="CE21" i="36"/>
  <c r="CE28" i="36"/>
  <c r="AO6" i="36"/>
  <c r="BJ8" i="36"/>
  <c r="T19" i="36"/>
  <c r="CE30" i="36"/>
  <c r="B6" i="35"/>
  <c r="DD6" i="36" l="1"/>
  <c r="X38" i="36"/>
  <c r="X41" i="36"/>
  <c r="X45" i="36"/>
  <c r="X6" i="36"/>
  <c r="BN6" i="36"/>
  <c r="CL6" i="36"/>
  <c r="CM6" i="36" s="1"/>
  <c r="X19" i="36"/>
  <c r="X27" i="36"/>
  <c r="X18" i="36"/>
  <c r="DM6" i="36"/>
  <c r="EG6" i="36" s="1"/>
  <c r="AB6" i="36"/>
  <c r="DQ6" i="36"/>
  <c r="DH6" i="36"/>
  <c r="X32" i="36"/>
  <c r="X16" i="36"/>
  <c r="DO6" i="36"/>
  <c r="BR6" i="36"/>
  <c r="AV6" i="36"/>
  <c r="AS6" i="36"/>
  <c r="X29" i="36"/>
  <c r="B3" i="35"/>
  <c r="B2" i="35"/>
  <c r="B38" i="35"/>
  <c r="DI37" i="35"/>
  <c r="DE37" i="35"/>
  <c r="DC37" i="35"/>
  <c r="DB37" i="35"/>
  <c r="DA37" i="35"/>
  <c r="CV37" i="35"/>
  <c r="CT37" i="35"/>
  <c r="CR37" i="35"/>
  <c r="CN37" i="35"/>
  <c r="CO37" i="35" s="1"/>
  <c r="CJ37" i="35"/>
  <c r="CH37" i="35"/>
  <c r="CG37" i="35"/>
  <c r="CF37" i="35"/>
  <c r="CA37" i="35"/>
  <c r="BY37" i="35"/>
  <c r="BW37" i="35"/>
  <c r="BS37" i="35"/>
  <c r="BU37" i="35" s="1"/>
  <c r="BO37" i="35"/>
  <c r="BM37" i="35"/>
  <c r="BL37" i="35"/>
  <c r="BK37" i="35"/>
  <c r="BF37" i="35"/>
  <c r="BD37" i="35"/>
  <c r="BB37" i="35"/>
  <c r="AX37" i="35"/>
  <c r="AY37" i="35" s="1"/>
  <c r="AT37" i="35"/>
  <c r="AR37" i="35"/>
  <c r="AQ37" i="35"/>
  <c r="AP37" i="35"/>
  <c r="AK37" i="35"/>
  <c r="AI37" i="35"/>
  <c r="AG37" i="35"/>
  <c r="AC37" i="35"/>
  <c r="AD37" i="35" s="1"/>
  <c r="Y37" i="35"/>
  <c r="W37" i="35"/>
  <c r="V37" i="35"/>
  <c r="U37" i="35"/>
  <c r="P37" i="35"/>
  <c r="N37" i="35"/>
  <c r="L37" i="35"/>
  <c r="K37" i="35"/>
  <c r="B37" i="35"/>
  <c r="DI36" i="35"/>
  <c r="DK36" i="35" s="1"/>
  <c r="DL36" i="35" s="1"/>
  <c r="DE36" i="35"/>
  <c r="DC36" i="35"/>
  <c r="DB36" i="35"/>
  <c r="DA36" i="35"/>
  <c r="CV36" i="35"/>
  <c r="CT36" i="35"/>
  <c r="CR36" i="35"/>
  <c r="CN36" i="35"/>
  <c r="CP36" i="35" s="1"/>
  <c r="CQ36" i="35" s="1"/>
  <c r="CJ36" i="35"/>
  <c r="CH36" i="35"/>
  <c r="CG36" i="35"/>
  <c r="CF36" i="35"/>
  <c r="CA36" i="35"/>
  <c r="BY36" i="35"/>
  <c r="BW36" i="35"/>
  <c r="BS36" i="35"/>
  <c r="BT36" i="35" s="1"/>
  <c r="BO36" i="35"/>
  <c r="BM36" i="35"/>
  <c r="BL36" i="35"/>
  <c r="BK36" i="35"/>
  <c r="BF36" i="35"/>
  <c r="BD36" i="35"/>
  <c r="BB36" i="35"/>
  <c r="AX36" i="35"/>
  <c r="AZ36" i="35" s="1"/>
  <c r="BA36" i="35" s="1"/>
  <c r="AT36" i="35"/>
  <c r="AR36" i="35"/>
  <c r="AQ36" i="35"/>
  <c r="AP36" i="35"/>
  <c r="AK36" i="35"/>
  <c r="AI36" i="35"/>
  <c r="AG36" i="35"/>
  <c r="AC36" i="35"/>
  <c r="AD36" i="35" s="1"/>
  <c r="Y36" i="35"/>
  <c r="W36" i="35"/>
  <c r="V36" i="35"/>
  <c r="U36" i="35"/>
  <c r="P36" i="35"/>
  <c r="N36" i="35"/>
  <c r="L36" i="35"/>
  <c r="K36" i="35"/>
  <c r="B36" i="35"/>
  <c r="DI35" i="35"/>
  <c r="DK35" i="35" s="1"/>
  <c r="DL35" i="35" s="1"/>
  <c r="DE35" i="35"/>
  <c r="DC35" i="35"/>
  <c r="DB35" i="35"/>
  <c r="DA35" i="35"/>
  <c r="CV35" i="35"/>
  <c r="CT35" i="35"/>
  <c r="CR35" i="35"/>
  <c r="CN35" i="35"/>
  <c r="CP35" i="35" s="1"/>
  <c r="CQ35" i="35" s="1"/>
  <c r="CJ35" i="35"/>
  <c r="CH35" i="35"/>
  <c r="CG35" i="35"/>
  <c r="CF35" i="35"/>
  <c r="CA35" i="35"/>
  <c r="BY35" i="35"/>
  <c r="BW35" i="35"/>
  <c r="BS35" i="35"/>
  <c r="BU35" i="35" s="1"/>
  <c r="BO35" i="35"/>
  <c r="BM35" i="35"/>
  <c r="BL35" i="35"/>
  <c r="BK35" i="35"/>
  <c r="BF35" i="35"/>
  <c r="BD35" i="35"/>
  <c r="BB35" i="35"/>
  <c r="AX35" i="35"/>
  <c r="AY35" i="35" s="1"/>
  <c r="AT35" i="35"/>
  <c r="AR35" i="35"/>
  <c r="AQ35" i="35"/>
  <c r="AP35" i="35"/>
  <c r="AK35" i="35"/>
  <c r="AI35" i="35"/>
  <c r="AG35" i="35"/>
  <c r="AC35" i="35"/>
  <c r="AD35" i="35" s="1"/>
  <c r="Y35" i="35"/>
  <c r="W35" i="35"/>
  <c r="V35" i="35"/>
  <c r="U35" i="35"/>
  <c r="P35" i="35"/>
  <c r="N35" i="35"/>
  <c r="L35" i="35"/>
  <c r="K35" i="35"/>
  <c r="B35" i="35"/>
  <c r="DI34" i="35"/>
  <c r="DK34" i="35" s="1"/>
  <c r="DL34" i="35" s="1"/>
  <c r="DE34" i="35"/>
  <c r="DC34" i="35"/>
  <c r="DB34" i="35"/>
  <c r="DA34" i="35"/>
  <c r="CV34" i="35"/>
  <c r="CT34" i="35"/>
  <c r="CR34" i="35"/>
  <c r="CN34" i="35"/>
  <c r="CJ34" i="35"/>
  <c r="CH34" i="35"/>
  <c r="CG34" i="35"/>
  <c r="CF34" i="35"/>
  <c r="CA34" i="35"/>
  <c r="BY34" i="35"/>
  <c r="BW34" i="35"/>
  <c r="BS34" i="35"/>
  <c r="BU34" i="35" s="1"/>
  <c r="BO34" i="35"/>
  <c r="BM34" i="35"/>
  <c r="BL34" i="35"/>
  <c r="BK34" i="35"/>
  <c r="BF34" i="35"/>
  <c r="BD34" i="35"/>
  <c r="BB34" i="35"/>
  <c r="AX34" i="35"/>
  <c r="AY34" i="35" s="1"/>
  <c r="AT34" i="35"/>
  <c r="AR34" i="35"/>
  <c r="AQ34" i="35"/>
  <c r="AP34" i="35"/>
  <c r="AK34" i="35"/>
  <c r="AI34" i="35"/>
  <c r="AG34" i="35"/>
  <c r="AC34" i="35"/>
  <c r="AD34" i="35" s="1"/>
  <c r="Y34" i="35"/>
  <c r="W34" i="35"/>
  <c r="V34" i="35"/>
  <c r="U34" i="35"/>
  <c r="P34" i="35"/>
  <c r="N34" i="35"/>
  <c r="L34" i="35"/>
  <c r="K34" i="35"/>
  <c r="B34" i="35"/>
  <c r="DI33" i="35"/>
  <c r="DK33" i="35" s="1"/>
  <c r="DL33" i="35" s="1"/>
  <c r="DE33" i="35"/>
  <c r="DC33" i="35"/>
  <c r="DB33" i="35"/>
  <c r="DA33" i="35"/>
  <c r="CV33" i="35"/>
  <c r="CT33" i="35"/>
  <c r="CR33" i="35"/>
  <c r="CN33" i="35"/>
  <c r="CP33" i="35" s="1"/>
  <c r="CQ33" i="35" s="1"/>
  <c r="CJ33" i="35"/>
  <c r="CH33" i="35"/>
  <c r="CG33" i="35"/>
  <c r="CF33" i="35"/>
  <c r="CA33" i="35"/>
  <c r="BY33" i="35"/>
  <c r="BW33" i="35"/>
  <c r="BS33" i="35"/>
  <c r="BU33" i="35" s="1"/>
  <c r="BO33" i="35"/>
  <c r="BM33" i="35"/>
  <c r="BL33" i="35"/>
  <c r="BK33" i="35"/>
  <c r="BF33" i="35"/>
  <c r="BD33" i="35"/>
  <c r="BB33" i="35"/>
  <c r="AX33" i="35"/>
  <c r="AZ33" i="35" s="1"/>
  <c r="BA33" i="35" s="1"/>
  <c r="AT33" i="35"/>
  <c r="AR33" i="35"/>
  <c r="AQ33" i="35"/>
  <c r="AP33" i="35"/>
  <c r="AK33" i="35"/>
  <c r="AI33" i="35"/>
  <c r="AG33" i="35"/>
  <c r="AC33" i="35"/>
  <c r="AD33" i="35" s="1"/>
  <c r="Y33" i="35"/>
  <c r="W33" i="35"/>
  <c r="V33" i="35"/>
  <c r="U33" i="35"/>
  <c r="P33" i="35"/>
  <c r="N33" i="35"/>
  <c r="L33" i="35"/>
  <c r="K33" i="35"/>
  <c r="B33" i="35"/>
  <c r="DI32" i="35"/>
  <c r="DE32" i="35"/>
  <c r="DC32" i="35"/>
  <c r="DB32" i="35"/>
  <c r="DA32" i="35"/>
  <c r="CV32" i="35"/>
  <c r="CT32" i="35"/>
  <c r="CR32" i="35"/>
  <c r="CN32" i="35"/>
  <c r="CO32" i="35" s="1"/>
  <c r="CJ32" i="35"/>
  <c r="CH32" i="35"/>
  <c r="CG32" i="35"/>
  <c r="CF32" i="35"/>
  <c r="CA32" i="35"/>
  <c r="BY32" i="35"/>
  <c r="BW32" i="35"/>
  <c r="BS32" i="35"/>
  <c r="BT32" i="35" s="1"/>
  <c r="BO32" i="35"/>
  <c r="BM32" i="35"/>
  <c r="BL32" i="35"/>
  <c r="BK32" i="35"/>
  <c r="BF32" i="35"/>
  <c r="BD32" i="35"/>
  <c r="BB32" i="35"/>
  <c r="AX32" i="35"/>
  <c r="AZ32" i="35" s="1"/>
  <c r="BA32" i="35" s="1"/>
  <c r="AT32" i="35"/>
  <c r="AR32" i="35"/>
  <c r="AQ32" i="35"/>
  <c r="AP32" i="35"/>
  <c r="AK32" i="35"/>
  <c r="AI32" i="35"/>
  <c r="AG32" i="35"/>
  <c r="AC32" i="35"/>
  <c r="AD32" i="35" s="1"/>
  <c r="Y32" i="35"/>
  <c r="W32" i="35"/>
  <c r="V32" i="35"/>
  <c r="U32" i="35"/>
  <c r="P32" i="35"/>
  <c r="N32" i="35"/>
  <c r="L32" i="35"/>
  <c r="K32" i="35"/>
  <c r="B32" i="35"/>
  <c r="DI31" i="35"/>
  <c r="DJ31" i="35" s="1"/>
  <c r="DE31" i="35"/>
  <c r="DC31" i="35"/>
  <c r="DB31" i="35"/>
  <c r="DA31" i="35"/>
  <c r="CV31" i="35"/>
  <c r="CT31" i="35"/>
  <c r="CR31" i="35"/>
  <c r="CN31" i="35"/>
  <c r="CP31" i="35" s="1"/>
  <c r="CQ31" i="35" s="1"/>
  <c r="CJ31" i="35"/>
  <c r="CH31" i="35"/>
  <c r="CG31" i="35"/>
  <c r="CF31" i="35"/>
  <c r="CA31" i="35"/>
  <c r="BY31" i="35"/>
  <c r="BW31" i="35"/>
  <c r="BS31" i="35"/>
  <c r="BT31" i="35" s="1"/>
  <c r="BO31" i="35"/>
  <c r="BM31" i="35"/>
  <c r="BL31" i="35"/>
  <c r="BK31" i="35"/>
  <c r="BF31" i="35"/>
  <c r="BD31" i="35"/>
  <c r="BB31" i="35"/>
  <c r="AX31" i="35"/>
  <c r="AZ31" i="35" s="1"/>
  <c r="BA31" i="35" s="1"/>
  <c r="AT31" i="35"/>
  <c r="AR31" i="35"/>
  <c r="AQ31" i="35"/>
  <c r="AP31" i="35"/>
  <c r="AK31" i="35"/>
  <c r="AI31" i="35"/>
  <c r="AG31" i="35"/>
  <c r="AC31" i="35"/>
  <c r="AD31" i="35" s="1"/>
  <c r="Y31" i="35"/>
  <c r="W31" i="35"/>
  <c r="V31" i="35"/>
  <c r="U31" i="35"/>
  <c r="P31" i="35"/>
  <c r="N31" i="35"/>
  <c r="L31" i="35"/>
  <c r="K31" i="35"/>
  <c r="B31" i="35"/>
  <c r="DI30" i="35"/>
  <c r="DJ30" i="35" s="1"/>
  <c r="DE30" i="35"/>
  <c r="DC30" i="35"/>
  <c r="DB30" i="35"/>
  <c r="DA30" i="35"/>
  <c r="CV30" i="35"/>
  <c r="CT30" i="35"/>
  <c r="CR30" i="35"/>
  <c r="CN30" i="35"/>
  <c r="CP30" i="35" s="1"/>
  <c r="CQ30" i="35" s="1"/>
  <c r="CJ30" i="35"/>
  <c r="CH30" i="35"/>
  <c r="CG30" i="35"/>
  <c r="CF30" i="35"/>
  <c r="CA30" i="35"/>
  <c r="BY30" i="35"/>
  <c r="BW30" i="35"/>
  <c r="BS30" i="35"/>
  <c r="BT30" i="35" s="1"/>
  <c r="BO30" i="35"/>
  <c r="BM30" i="35"/>
  <c r="BL30" i="35"/>
  <c r="BK30" i="35"/>
  <c r="BF30" i="35"/>
  <c r="BD30" i="35"/>
  <c r="BB30" i="35"/>
  <c r="AX30" i="35"/>
  <c r="AZ30" i="35" s="1"/>
  <c r="BA30" i="35" s="1"/>
  <c r="AT30" i="35"/>
  <c r="AR30" i="35"/>
  <c r="AQ30" i="35"/>
  <c r="AP30" i="35"/>
  <c r="AK30" i="35"/>
  <c r="AI30" i="35"/>
  <c r="AG30" i="35"/>
  <c r="AC30" i="35"/>
  <c r="AD30" i="35" s="1"/>
  <c r="Y30" i="35"/>
  <c r="W30" i="35"/>
  <c r="V30" i="35"/>
  <c r="U30" i="35"/>
  <c r="P30" i="35"/>
  <c r="N30" i="35"/>
  <c r="L30" i="35"/>
  <c r="K30" i="35"/>
  <c r="B30" i="35"/>
  <c r="DI29" i="35"/>
  <c r="DE29" i="35"/>
  <c r="DC29" i="35"/>
  <c r="DB29" i="35"/>
  <c r="DA29" i="35"/>
  <c r="CV29" i="35"/>
  <c r="CT29" i="35"/>
  <c r="CR29" i="35"/>
  <c r="CN29" i="35"/>
  <c r="CJ29" i="35"/>
  <c r="CH29" i="35"/>
  <c r="CG29" i="35"/>
  <c r="CF29" i="35"/>
  <c r="CA29" i="35"/>
  <c r="BY29" i="35"/>
  <c r="BW29" i="35"/>
  <c r="BS29" i="35"/>
  <c r="BU29" i="35" s="1"/>
  <c r="BO29" i="35"/>
  <c r="BM29" i="35"/>
  <c r="BL29" i="35"/>
  <c r="BK29" i="35"/>
  <c r="BF29" i="35"/>
  <c r="BD29" i="35"/>
  <c r="BB29" i="35"/>
  <c r="AX29" i="35"/>
  <c r="AZ29" i="35" s="1"/>
  <c r="BA29" i="35" s="1"/>
  <c r="AT29" i="35"/>
  <c r="AR29" i="35"/>
  <c r="AQ29" i="35"/>
  <c r="AP29" i="35"/>
  <c r="AK29" i="35"/>
  <c r="AI29" i="35"/>
  <c r="AG29" i="35"/>
  <c r="AC29" i="35"/>
  <c r="AD29" i="35" s="1"/>
  <c r="Y29" i="35"/>
  <c r="W29" i="35"/>
  <c r="V29" i="35"/>
  <c r="U29" i="35"/>
  <c r="P29" i="35"/>
  <c r="N29" i="35"/>
  <c r="L29" i="35"/>
  <c r="K29" i="35"/>
  <c r="B29" i="35"/>
  <c r="DI28" i="35"/>
  <c r="DK28" i="35" s="1"/>
  <c r="DL28" i="35" s="1"/>
  <c r="DE28" i="35"/>
  <c r="DC28" i="35"/>
  <c r="DB28" i="35"/>
  <c r="DA28" i="35"/>
  <c r="CV28" i="35"/>
  <c r="CT28" i="35"/>
  <c r="CR28" i="35"/>
  <c r="CN28" i="35"/>
  <c r="CP28" i="35" s="1"/>
  <c r="CQ28" i="35" s="1"/>
  <c r="CJ28" i="35"/>
  <c r="CH28" i="35"/>
  <c r="CG28" i="35"/>
  <c r="CF28" i="35"/>
  <c r="CA28" i="35"/>
  <c r="BY28" i="35"/>
  <c r="BW28" i="35"/>
  <c r="BS28" i="35"/>
  <c r="BU28" i="35" s="1"/>
  <c r="BO28" i="35"/>
  <c r="BM28" i="35"/>
  <c r="BL28" i="35"/>
  <c r="BK28" i="35"/>
  <c r="BF28" i="35"/>
  <c r="BD28" i="35"/>
  <c r="BB28" i="35"/>
  <c r="AX28" i="35"/>
  <c r="AZ28" i="35" s="1"/>
  <c r="BA28" i="35" s="1"/>
  <c r="AT28" i="35"/>
  <c r="AR28" i="35"/>
  <c r="AQ28" i="35"/>
  <c r="AP28" i="35"/>
  <c r="AK28" i="35"/>
  <c r="AI28" i="35"/>
  <c r="AG28" i="35"/>
  <c r="AC28" i="35"/>
  <c r="AD28" i="35" s="1"/>
  <c r="Y28" i="35"/>
  <c r="W28" i="35"/>
  <c r="V28" i="35"/>
  <c r="U28" i="35"/>
  <c r="P28" i="35"/>
  <c r="N28" i="35"/>
  <c r="L28" i="35"/>
  <c r="K28" i="35"/>
  <c r="B28" i="35"/>
  <c r="DI27" i="35"/>
  <c r="DE27" i="35"/>
  <c r="DC27" i="35"/>
  <c r="DB27" i="35"/>
  <c r="DA27" i="35"/>
  <c r="CV27" i="35"/>
  <c r="CT27" i="35"/>
  <c r="CR27" i="35"/>
  <c r="CN27" i="35"/>
  <c r="CP27" i="35" s="1"/>
  <c r="CQ27" i="35" s="1"/>
  <c r="CJ27" i="35"/>
  <c r="CH27" i="35"/>
  <c r="CG27" i="35"/>
  <c r="CF27" i="35"/>
  <c r="CA27" i="35"/>
  <c r="BY27" i="35"/>
  <c r="BW27" i="35"/>
  <c r="BS27" i="35"/>
  <c r="BT27" i="35" s="1"/>
  <c r="BO27" i="35"/>
  <c r="BM27" i="35"/>
  <c r="BL27" i="35"/>
  <c r="BK27" i="35"/>
  <c r="BF27" i="35"/>
  <c r="BD27" i="35"/>
  <c r="BB27" i="35"/>
  <c r="AX27" i="35"/>
  <c r="AZ27" i="35" s="1"/>
  <c r="BA27" i="35" s="1"/>
  <c r="AT27" i="35"/>
  <c r="AR27" i="35"/>
  <c r="AQ27" i="35"/>
  <c r="AP27" i="35"/>
  <c r="AK27" i="35"/>
  <c r="AI27" i="35"/>
  <c r="AG27" i="35"/>
  <c r="AC27" i="35"/>
  <c r="AD27" i="35" s="1"/>
  <c r="Y27" i="35"/>
  <c r="W27" i="35"/>
  <c r="V27" i="35"/>
  <c r="U27" i="35"/>
  <c r="P27" i="35"/>
  <c r="N27" i="35"/>
  <c r="L27" i="35"/>
  <c r="K27" i="35"/>
  <c r="B27" i="35"/>
  <c r="DI26" i="35"/>
  <c r="DJ26" i="35" s="1"/>
  <c r="DE26" i="35"/>
  <c r="DC26" i="35"/>
  <c r="DB26" i="35"/>
  <c r="DA26" i="35"/>
  <c r="CV26" i="35"/>
  <c r="CT26" i="35"/>
  <c r="CR26" i="35"/>
  <c r="CN26" i="35"/>
  <c r="CP26" i="35" s="1"/>
  <c r="CQ26" i="35" s="1"/>
  <c r="CJ26" i="35"/>
  <c r="CH26" i="35"/>
  <c r="CG26" i="35"/>
  <c r="CF26" i="35"/>
  <c r="CA26" i="35"/>
  <c r="BY26" i="35"/>
  <c r="BW26" i="35"/>
  <c r="BS26" i="35"/>
  <c r="BO26" i="35"/>
  <c r="BM26" i="35"/>
  <c r="BL26" i="35"/>
  <c r="BK26" i="35"/>
  <c r="BF26" i="35"/>
  <c r="BD26" i="35"/>
  <c r="BB26" i="35"/>
  <c r="AX26" i="35"/>
  <c r="AZ26" i="35" s="1"/>
  <c r="BA26" i="35" s="1"/>
  <c r="AT26" i="35"/>
  <c r="AR26" i="35"/>
  <c r="AQ26" i="35"/>
  <c r="AP26" i="35"/>
  <c r="AK26" i="35"/>
  <c r="AI26" i="35"/>
  <c r="AG26" i="35"/>
  <c r="AC26" i="35"/>
  <c r="AD26" i="35" s="1"/>
  <c r="Y26" i="35"/>
  <c r="W26" i="35"/>
  <c r="V26" i="35"/>
  <c r="U26" i="35"/>
  <c r="P26" i="35"/>
  <c r="N26" i="35"/>
  <c r="L26" i="35"/>
  <c r="K26" i="35"/>
  <c r="B26" i="35"/>
  <c r="DI25" i="35"/>
  <c r="DE25" i="35"/>
  <c r="DC25" i="35"/>
  <c r="DB25" i="35"/>
  <c r="DA25" i="35"/>
  <c r="CV25" i="35"/>
  <c r="CT25" i="35"/>
  <c r="CR25" i="35"/>
  <c r="CN25" i="35"/>
  <c r="CJ25" i="35"/>
  <c r="CH25" i="35"/>
  <c r="CG25" i="35"/>
  <c r="CF25" i="35"/>
  <c r="CA25" i="35"/>
  <c r="BY25" i="35"/>
  <c r="BW25" i="35"/>
  <c r="BS25" i="35"/>
  <c r="BU25" i="35" s="1"/>
  <c r="BO25" i="35"/>
  <c r="BM25" i="35"/>
  <c r="BL25" i="35"/>
  <c r="BK25" i="35"/>
  <c r="BF25" i="35"/>
  <c r="BD25" i="35"/>
  <c r="BB25" i="35"/>
  <c r="AX25" i="35"/>
  <c r="AY25" i="35" s="1"/>
  <c r="AT25" i="35"/>
  <c r="AR25" i="35"/>
  <c r="AQ25" i="35"/>
  <c r="AP25" i="35"/>
  <c r="AK25" i="35"/>
  <c r="AI25" i="35"/>
  <c r="AG25" i="35"/>
  <c r="AC25" i="35"/>
  <c r="AD25" i="35" s="1"/>
  <c r="Y25" i="35"/>
  <c r="W25" i="35"/>
  <c r="V25" i="35"/>
  <c r="U25" i="35"/>
  <c r="P25" i="35"/>
  <c r="N25" i="35"/>
  <c r="L25" i="35"/>
  <c r="K25" i="35"/>
  <c r="B25" i="35"/>
  <c r="DI24" i="35"/>
  <c r="DJ24" i="35" s="1"/>
  <c r="DE24" i="35"/>
  <c r="DC24" i="35"/>
  <c r="DB24" i="35"/>
  <c r="DA24" i="35"/>
  <c r="CV24" i="35"/>
  <c r="CT24" i="35"/>
  <c r="CR24" i="35"/>
  <c r="CN24" i="35"/>
  <c r="CP24" i="35" s="1"/>
  <c r="CQ24" i="35" s="1"/>
  <c r="CJ24" i="35"/>
  <c r="CH24" i="35"/>
  <c r="CG24" i="35"/>
  <c r="CF24" i="35"/>
  <c r="CA24" i="35"/>
  <c r="BY24" i="35"/>
  <c r="BW24" i="35"/>
  <c r="BS24" i="35"/>
  <c r="BT24" i="35" s="1"/>
  <c r="BO24" i="35"/>
  <c r="BM24" i="35"/>
  <c r="BL24" i="35"/>
  <c r="BK24" i="35"/>
  <c r="BF24" i="35"/>
  <c r="BD24" i="35"/>
  <c r="BB24" i="35"/>
  <c r="AX24" i="35"/>
  <c r="AZ24" i="35" s="1"/>
  <c r="BA24" i="35" s="1"/>
  <c r="AT24" i="35"/>
  <c r="AR24" i="35"/>
  <c r="AQ24" i="35"/>
  <c r="AP24" i="35"/>
  <c r="AK24" i="35"/>
  <c r="AI24" i="35"/>
  <c r="AG24" i="35"/>
  <c r="AC24" i="35"/>
  <c r="AD24" i="35" s="1"/>
  <c r="Y24" i="35"/>
  <c r="W24" i="35"/>
  <c r="V24" i="35"/>
  <c r="U24" i="35"/>
  <c r="P24" i="35"/>
  <c r="N24" i="35"/>
  <c r="L24" i="35"/>
  <c r="K24" i="35"/>
  <c r="B24" i="35"/>
  <c r="DI23" i="35"/>
  <c r="DJ23" i="35" s="1"/>
  <c r="DE23" i="35"/>
  <c r="DC23" i="35"/>
  <c r="DB23" i="35"/>
  <c r="DA23" i="35"/>
  <c r="CV23" i="35"/>
  <c r="CT23" i="35"/>
  <c r="CR23" i="35"/>
  <c r="CN23" i="35"/>
  <c r="CJ23" i="35"/>
  <c r="CH23" i="35"/>
  <c r="CG23" i="35"/>
  <c r="CF23" i="35"/>
  <c r="CA23" i="35"/>
  <c r="BY23" i="35"/>
  <c r="BW23" i="35"/>
  <c r="BS23" i="35"/>
  <c r="BT23" i="35" s="1"/>
  <c r="BO23" i="35"/>
  <c r="BM23" i="35"/>
  <c r="BL23" i="35"/>
  <c r="BK23" i="35"/>
  <c r="BF23" i="35"/>
  <c r="BD23" i="35"/>
  <c r="BB23" i="35"/>
  <c r="AX23" i="35"/>
  <c r="AZ23" i="35" s="1"/>
  <c r="BA23" i="35" s="1"/>
  <c r="AT23" i="35"/>
  <c r="AR23" i="35"/>
  <c r="AQ23" i="35"/>
  <c r="AP23" i="35"/>
  <c r="AK23" i="35"/>
  <c r="AI23" i="35"/>
  <c r="AG23" i="35"/>
  <c r="AC23" i="35"/>
  <c r="AD23" i="35" s="1"/>
  <c r="Y23" i="35"/>
  <c r="W23" i="35"/>
  <c r="V23" i="35"/>
  <c r="U23" i="35"/>
  <c r="P23" i="35"/>
  <c r="N23" i="35"/>
  <c r="L23" i="35"/>
  <c r="K23" i="35"/>
  <c r="B23" i="35"/>
  <c r="DI22" i="35"/>
  <c r="DJ22" i="35" s="1"/>
  <c r="DE22" i="35"/>
  <c r="DC22" i="35"/>
  <c r="DB22" i="35"/>
  <c r="DA22" i="35"/>
  <c r="CV22" i="35"/>
  <c r="CT22" i="35"/>
  <c r="CR22" i="35"/>
  <c r="CN22" i="35"/>
  <c r="CP22" i="35" s="1"/>
  <c r="CQ22" i="35" s="1"/>
  <c r="CJ22" i="35"/>
  <c r="CH22" i="35"/>
  <c r="CG22" i="35"/>
  <c r="CF22" i="35"/>
  <c r="CA22" i="35"/>
  <c r="BY22" i="35"/>
  <c r="BW22" i="35"/>
  <c r="BS22" i="35"/>
  <c r="BT22" i="35" s="1"/>
  <c r="BO22" i="35"/>
  <c r="BM22" i="35"/>
  <c r="BL22" i="35"/>
  <c r="BK22" i="35"/>
  <c r="BF22" i="35"/>
  <c r="BD22" i="35"/>
  <c r="BB22" i="35"/>
  <c r="AX22" i="35"/>
  <c r="AZ22" i="35" s="1"/>
  <c r="BA22" i="35" s="1"/>
  <c r="AT22" i="35"/>
  <c r="AR22" i="35"/>
  <c r="AQ22" i="35"/>
  <c r="AP22" i="35"/>
  <c r="AK22" i="35"/>
  <c r="AI22" i="35"/>
  <c r="AG22" i="35"/>
  <c r="AC22" i="35"/>
  <c r="AD22" i="35" s="1"/>
  <c r="Y22" i="35"/>
  <c r="W22" i="35"/>
  <c r="V22" i="35"/>
  <c r="U22" i="35"/>
  <c r="P22" i="35"/>
  <c r="N22" i="35"/>
  <c r="L22" i="35"/>
  <c r="K22" i="35"/>
  <c r="B22" i="35"/>
  <c r="DI21" i="35"/>
  <c r="DE21" i="35"/>
  <c r="DC21" i="35"/>
  <c r="DB21" i="35"/>
  <c r="DA21" i="35"/>
  <c r="CV21" i="35"/>
  <c r="CT21" i="35"/>
  <c r="CR21" i="35"/>
  <c r="CN21" i="35"/>
  <c r="CO21" i="35" s="1"/>
  <c r="CJ21" i="35"/>
  <c r="CH21" i="35"/>
  <c r="CG21" i="35"/>
  <c r="CF21" i="35"/>
  <c r="CA21" i="35"/>
  <c r="BY21" i="35"/>
  <c r="BW21" i="35"/>
  <c r="BS21" i="35"/>
  <c r="BU21" i="35" s="1"/>
  <c r="BO21" i="35"/>
  <c r="BM21" i="35"/>
  <c r="BL21" i="35"/>
  <c r="BK21" i="35"/>
  <c r="BF21" i="35"/>
  <c r="BD21" i="35"/>
  <c r="BB21" i="35"/>
  <c r="AX21" i="35"/>
  <c r="AZ21" i="35" s="1"/>
  <c r="BA21" i="35" s="1"/>
  <c r="AT21" i="35"/>
  <c r="AR21" i="35"/>
  <c r="AQ21" i="35"/>
  <c r="AP21" i="35"/>
  <c r="AK21" i="35"/>
  <c r="AI21" i="35"/>
  <c r="AG21" i="35"/>
  <c r="AC21" i="35"/>
  <c r="AD21" i="35" s="1"/>
  <c r="Y21" i="35"/>
  <c r="W21" i="35"/>
  <c r="V21" i="35"/>
  <c r="U21" i="35"/>
  <c r="P21" i="35"/>
  <c r="N21" i="35"/>
  <c r="L21" i="35"/>
  <c r="K21" i="35"/>
  <c r="B21" i="35"/>
  <c r="DI20" i="35"/>
  <c r="DE20" i="35"/>
  <c r="DC20" i="35"/>
  <c r="DB20" i="35"/>
  <c r="DA20" i="35"/>
  <c r="CV20" i="35"/>
  <c r="CT20" i="35"/>
  <c r="CR20" i="35"/>
  <c r="CN20" i="35"/>
  <c r="CO20" i="35" s="1"/>
  <c r="CJ20" i="35"/>
  <c r="CH20" i="35"/>
  <c r="CG20" i="35"/>
  <c r="CF20" i="35"/>
  <c r="CA20" i="35"/>
  <c r="BY20" i="35"/>
  <c r="BW20" i="35"/>
  <c r="BS20" i="35"/>
  <c r="BO20" i="35"/>
  <c r="BM20" i="35"/>
  <c r="BL20" i="35"/>
  <c r="BK20" i="35"/>
  <c r="BF20" i="35"/>
  <c r="BD20" i="35"/>
  <c r="BB20" i="35"/>
  <c r="AX20" i="35"/>
  <c r="AY20" i="35" s="1"/>
  <c r="AT20" i="35"/>
  <c r="AR20" i="35"/>
  <c r="AQ20" i="35"/>
  <c r="AP20" i="35"/>
  <c r="AK20" i="35"/>
  <c r="AI20" i="35"/>
  <c r="AG20" i="35"/>
  <c r="AC20" i="35"/>
  <c r="AD20" i="35" s="1"/>
  <c r="Y20" i="35"/>
  <c r="W20" i="35"/>
  <c r="V20" i="35"/>
  <c r="U20" i="35"/>
  <c r="P20" i="35"/>
  <c r="N20" i="35"/>
  <c r="L20" i="35"/>
  <c r="K20" i="35"/>
  <c r="B20" i="35"/>
  <c r="DI19" i="35"/>
  <c r="DE19" i="35"/>
  <c r="DC19" i="35"/>
  <c r="DB19" i="35"/>
  <c r="DA19" i="35"/>
  <c r="CV19" i="35"/>
  <c r="CT19" i="35"/>
  <c r="CR19" i="35"/>
  <c r="CN19" i="35"/>
  <c r="CO19" i="35" s="1"/>
  <c r="CJ19" i="35"/>
  <c r="CH19" i="35"/>
  <c r="CG19" i="35"/>
  <c r="CF19" i="35"/>
  <c r="CA19" i="35"/>
  <c r="BY19" i="35"/>
  <c r="BW19" i="35"/>
  <c r="BS19" i="35"/>
  <c r="BU19" i="35" s="1"/>
  <c r="BO19" i="35"/>
  <c r="BM19" i="35"/>
  <c r="BL19" i="35"/>
  <c r="BK19" i="35"/>
  <c r="BF19" i="35"/>
  <c r="BD19" i="35"/>
  <c r="BB19" i="35"/>
  <c r="AX19" i="35"/>
  <c r="AY19" i="35" s="1"/>
  <c r="AT19" i="35"/>
  <c r="AR19" i="35"/>
  <c r="AQ19" i="35"/>
  <c r="AP19" i="35"/>
  <c r="AK19" i="35"/>
  <c r="AI19" i="35"/>
  <c r="AG19" i="35"/>
  <c r="AC19" i="35"/>
  <c r="AD19" i="35" s="1"/>
  <c r="Y19" i="35"/>
  <c r="W19" i="35"/>
  <c r="V19" i="35"/>
  <c r="U19" i="35"/>
  <c r="P19" i="35"/>
  <c r="N19" i="35"/>
  <c r="L19" i="35"/>
  <c r="K19" i="35"/>
  <c r="B19" i="35"/>
  <c r="DI18" i="35"/>
  <c r="DK18" i="35" s="1"/>
  <c r="DL18" i="35" s="1"/>
  <c r="DE18" i="35"/>
  <c r="DC18" i="35"/>
  <c r="DB18" i="35"/>
  <c r="DA18" i="35"/>
  <c r="CV18" i="35"/>
  <c r="CT18" i="35"/>
  <c r="CR18" i="35"/>
  <c r="CN18" i="35"/>
  <c r="CO18" i="35" s="1"/>
  <c r="CJ18" i="35"/>
  <c r="CH18" i="35"/>
  <c r="CG18" i="35"/>
  <c r="CF18" i="35"/>
  <c r="CA18" i="35"/>
  <c r="BY18" i="35"/>
  <c r="BW18" i="35"/>
  <c r="BS18" i="35"/>
  <c r="BT18" i="35" s="1"/>
  <c r="BO18" i="35"/>
  <c r="BM18" i="35"/>
  <c r="BL18" i="35"/>
  <c r="BK18" i="35"/>
  <c r="BF18" i="35"/>
  <c r="BD18" i="35"/>
  <c r="BB18" i="35"/>
  <c r="AX18" i="35"/>
  <c r="AY18" i="35" s="1"/>
  <c r="AT18" i="35"/>
  <c r="AR18" i="35"/>
  <c r="AQ18" i="35"/>
  <c r="AP18" i="35"/>
  <c r="AK18" i="35"/>
  <c r="AI18" i="35"/>
  <c r="AG18" i="35"/>
  <c r="AC18" i="35"/>
  <c r="AD18" i="35" s="1"/>
  <c r="Y18" i="35"/>
  <c r="W18" i="35"/>
  <c r="V18" i="35"/>
  <c r="U18" i="35"/>
  <c r="P18" i="35"/>
  <c r="N18" i="35"/>
  <c r="L18" i="35"/>
  <c r="K18" i="35"/>
  <c r="B18" i="35"/>
  <c r="DI17" i="35"/>
  <c r="DK17" i="35" s="1"/>
  <c r="DL17" i="35" s="1"/>
  <c r="DE17" i="35"/>
  <c r="DC17" i="35"/>
  <c r="DB17" i="35"/>
  <c r="DA17" i="35"/>
  <c r="CV17" i="35"/>
  <c r="CT17" i="35"/>
  <c r="CR17" i="35"/>
  <c r="CN17" i="35"/>
  <c r="CJ17" i="35"/>
  <c r="CH17" i="35"/>
  <c r="CG17" i="35"/>
  <c r="CF17" i="35"/>
  <c r="CA17" i="35"/>
  <c r="BY17" i="35"/>
  <c r="BW17" i="35"/>
  <c r="BS17" i="35"/>
  <c r="BT17" i="35" s="1"/>
  <c r="BO17" i="35"/>
  <c r="BM17" i="35"/>
  <c r="BL17" i="35"/>
  <c r="BK17" i="35"/>
  <c r="BF17" i="35"/>
  <c r="BD17" i="35"/>
  <c r="BB17" i="35"/>
  <c r="AX17" i="35"/>
  <c r="AY17" i="35" s="1"/>
  <c r="AT17" i="35"/>
  <c r="AR17" i="35"/>
  <c r="AQ17" i="35"/>
  <c r="AP17" i="35"/>
  <c r="AK17" i="35"/>
  <c r="AI17" i="35"/>
  <c r="AG17" i="35"/>
  <c r="AC17" i="35"/>
  <c r="AD17" i="35" s="1"/>
  <c r="Y17" i="35"/>
  <c r="W17" i="35"/>
  <c r="V17" i="35"/>
  <c r="U17" i="35"/>
  <c r="P17" i="35"/>
  <c r="N17" i="35"/>
  <c r="L17" i="35"/>
  <c r="K17" i="35"/>
  <c r="B17" i="35"/>
  <c r="DI16" i="35"/>
  <c r="DK16" i="35" s="1"/>
  <c r="DL16" i="35" s="1"/>
  <c r="DE16" i="35"/>
  <c r="DC16" i="35"/>
  <c r="DB16" i="35"/>
  <c r="DA16" i="35"/>
  <c r="CV16" i="35"/>
  <c r="CT16" i="35"/>
  <c r="CR16" i="35"/>
  <c r="CN16" i="35"/>
  <c r="CP16" i="35" s="1"/>
  <c r="CQ16" i="35" s="1"/>
  <c r="CJ16" i="35"/>
  <c r="CH16" i="35"/>
  <c r="CG16" i="35"/>
  <c r="CF16" i="35"/>
  <c r="CA16" i="35"/>
  <c r="BY16" i="35"/>
  <c r="BW16" i="35"/>
  <c r="BS16" i="35"/>
  <c r="BT16" i="35" s="1"/>
  <c r="BO16" i="35"/>
  <c r="BM16" i="35"/>
  <c r="BL16" i="35"/>
  <c r="BK16" i="35"/>
  <c r="BF16" i="35"/>
  <c r="BD16" i="35"/>
  <c r="BB16" i="35"/>
  <c r="AX16" i="35"/>
  <c r="AY16" i="35" s="1"/>
  <c r="AT16" i="35"/>
  <c r="AR16" i="35"/>
  <c r="AQ16" i="35"/>
  <c r="AP16" i="35"/>
  <c r="AK16" i="35"/>
  <c r="AI16" i="35"/>
  <c r="AG16" i="35"/>
  <c r="AC16" i="35"/>
  <c r="AD16" i="35" s="1"/>
  <c r="Y16" i="35"/>
  <c r="W16" i="35"/>
  <c r="V16" i="35"/>
  <c r="U16" i="35"/>
  <c r="P16" i="35"/>
  <c r="N16" i="35"/>
  <c r="L16" i="35"/>
  <c r="K16" i="35"/>
  <c r="B16" i="35"/>
  <c r="DI15" i="35"/>
  <c r="DE15" i="35"/>
  <c r="DC15" i="35"/>
  <c r="DB15" i="35"/>
  <c r="DA15" i="35"/>
  <c r="CV15" i="35"/>
  <c r="CT15" i="35"/>
  <c r="CR15" i="35"/>
  <c r="CN15" i="35"/>
  <c r="CO15" i="35" s="1"/>
  <c r="CJ15" i="35"/>
  <c r="CH15" i="35"/>
  <c r="CG15" i="35"/>
  <c r="CF15" i="35"/>
  <c r="CA15" i="35"/>
  <c r="BY15" i="35"/>
  <c r="BW15" i="35"/>
  <c r="BS15" i="35"/>
  <c r="BU15" i="35" s="1"/>
  <c r="BO15" i="35"/>
  <c r="BM15" i="35"/>
  <c r="BL15" i="35"/>
  <c r="BK15" i="35"/>
  <c r="BF15" i="35"/>
  <c r="BD15" i="35"/>
  <c r="BB15" i="35"/>
  <c r="AX15" i="35"/>
  <c r="AY15" i="35" s="1"/>
  <c r="AT15" i="35"/>
  <c r="AR15" i="35"/>
  <c r="AQ15" i="35"/>
  <c r="AP15" i="35"/>
  <c r="AK15" i="35"/>
  <c r="AI15" i="35"/>
  <c r="AG15" i="35"/>
  <c r="AC15" i="35"/>
  <c r="AD15" i="35" s="1"/>
  <c r="Y15" i="35"/>
  <c r="W15" i="35"/>
  <c r="V15" i="35"/>
  <c r="U15" i="35"/>
  <c r="P15" i="35"/>
  <c r="N15" i="35"/>
  <c r="L15" i="35"/>
  <c r="K15" i="35"/>
  <c r="B15" i="35"/>
  <c r="DI14" i="35"/>
  <c r="DE14" i="35"/>
  <c r="DC14" i="35"/>
  <c r="DB14" i="35"/>
  <c r="DA14" i="35"/>
  <c r="CV14" i="35"/>
  <c r="CT14" i="35"/>
  <c r="CR14" i="35"/>
  <c r="CN14" i="35"/>
  <c r="CO14" i="35" s="1"/>
  <c r="CJ14" i="35"/>
  <c r="CH14" i="35"/>
  <c r="CG14" i="35"/>
  <c r="CF14" i="35"/>
  <c r="CA14" i="35"/>
  <c r="BY14" i="35"/>
  <c r="BW14" i="35"/>
  <c r="BS14" i="35"/>
  <c r="BU14" i="35" s="1"/>
  <c r="BO14" i="35"/>
  <c r="BM14" i="35"/>
  <c r="BL14" i="35"/>
  <c r="BK14" i="35"/>
  <c r="BF14" i="35"/>
  <c r="BD14" i="35"/>
  <c r="BB14" i="35"/>
  <c r="AX14" i="35"/>
  <c r="AY14" i="35" s="1"/>
  <c r="AT14" i="35"/>
  <c r="AR14" i="35"/>
  <c r="AQ14" i="35"/>
  <c r="AP14" i="35"/>
  <c r="AK14" i="35"/>
  <c r="AI14" i="35"/>
  <c r="AG14" i="35"/>
  <c r="AC14" i="35"/>
  <c r="AD14" i="35" s="1"/>
  <c r="Y14" i="35"/>
  <c r="W14" i="35"/>
  <c r="V14" i="35"/>
  <c r="U14" i="35"/>
  <c r="P14" i="35"/>
  <c r="N14" i="35"/>
  <c r="L14" i="35"/>
  <c r="K14" i="35"/>
  <c r="B14" i="35"/>
  <c r="DI13" i="35"/>
  <c r="DJ13" i="35" s="1"/>
  <c r="DE13" i="35"/>
  <c r="DC13" i="35"/>
  <c r="DB13" i="35"/>
  <c r="DA13" i="35"/>
  <c r="CV13" i="35"/>
  <c r="CT13" i="35"/>
  <c r="CR13" i="35"/>
  <c r="CN13" i="35"/>
  <c r="CO13" i="35" s="1"/>
  <c r="CJ13" i="35"/>
  <c r="CH13" i="35"/>
  <c r="CG13" i="35"/>
  <c r="CF13" i="35"/>
  <c r="CA13" i="35"/>
  <c r="BY13" i="35"/>
  <c r="BW13" i="35"/>
  <c r="BS13" i="35"/>
  <c r="BU13" i="35" s="1"/>
  <c r="BO13" i="35"/>
  <c r="BM13" i="35"/>
  <c r="BL13" i="35"/>
  <c r="BK13" i="35"/>
  <c r="BF13" i="35"/>
  <c r="BD13" i="35"/>
  <c r="BB13" i="35"/>
  <c r="AX13" i="35"/>
  <c r="AY13" i="35" s="1"/>
  <c r="AT13" i="35"/>
  <c r="AR13" i="35"/>
  <c r="AQ13" i="35"/>
  <c r="AP13" i="35"/>
  <c r="AK13" i="35"/>
  <c r="AI13" i="35"/>
  <c r="AG13" i="35"/>
  <c r="AC13" i="35"/>
  <c r="AD13" i="35" s="1"/>
  <c r="Y13" i="35"/>
  <c r="W13" i="35"/>
  <c r="V13" i="35"/>
  <c r="U13" i="35"/>
  <c r="P13" i="35"/>
  <c r="N13" i="35"/>
  <c r="L13" i="35"/>
  <c r="K13" i="35"/>
  <c r="B13" i="35"/>
  <c r="DI12" i="35"/>
  <c r="DE12" i="35"/>
  <c r="DC12" i="35"/>
  <c r="DB12" i="35"/>
  <c r="DA12" i="35"/>
  <c r="CV12" i="35"/>
  <c r="CT12" i="35"/>
  <c r="CR12" i="35"/>
  <c r="CN12" i="35"/>
  <c r="CP12" i="35" s="1"/>
  <c r="CQ12" i="35" s="1"/>
  <c r="CJ12" i="35"/>
  <c r="CH12" i="35"/>
  <c r="CG12" i="35"/>
  <c r="CF12" i="35"/>
  <c r="CA12" i="35"/>
  <c r="BY12" i="35"/>
  <c r="BW12" i="35"/>
  <c r="BS12" i="35"/>
  <c r="BT12" i="35" s="1"/>
  <c r="BO12" i="35"/>
  <c r="BM12" i="35"/>
  <c r="BL12" i="35"/>
  <c r="BK12" i="35"/>
  <c r="BF12" i="35"/>
  <c r="BD12" i="35"/>
  <c r="BB12" i="35"/>
  <c r="AX12" i="35"/>
  <c r="AY12" i="35" s="1"/>
  <c r="AT12" i="35"/>
  <c r="AR12" i="35"/>
  <c r="AQ12" i="35"/>
  <c r="AP12" i="35"/>
  <c r="AK12" i="35"/>
  <c r="AI12" i="35"/>
  <c r="AG12" i="35"/>
  <c r="AC12" i="35"/>
  <c r="AD12" i="35" s="1"/>
  <c r="Y12" i="35"/>
  <c r="W12" i="35"/>
  <c r="V12" i="35"/>
  <c r="U12" i="35"/>
  <c r="P12" i="35"/>
  <c r="N12" i="35"/>
  <c r="L12" i="35"/>
  <c r="K12" i="35"/>
  <c r="B12" i="35"/>
  <c r="DI11" i="35"/>
  <c r="DE11" i="35"/>
  <c r="DC11" i="35"/>
  <c r="DB11" i="35"/>
  <c r="DA11" i="35"/>
  <c r="CV11" i="35"/>
  <c r="CT11" i="35"/>
  <c r="CR11" i="35"/>
  <c r="CN11" i="35"/>
  <c r="CJ11" i="35"/>
  <c r="CH11" i="35"/>
  <c r="CG11" i="35"/>
  <c r="CF11" i="35"/>
  <c r="CA11" i="35"/>
  <c r="BY11" i="35"/>
  <c r="BW11" i="35"/>
  <c r="BS11" i="35"/>
  <c r="BT11" i="35" s="1"/>
  <c r="BO11" i="35"/>
  <c r="BM11" i="35"/>
  <c r="BL11" i="35"/>
  <c r="BK11" i="35"/>
  <c r="BF11" i="35"/>
  <c r="BD11" i="35"/>
  <c r="BB11" i="35"/>
  <c r="AX11" i="35"/>
  <c r="AY11" i="35" s="1"/>
  <c r="AT11" i="35"/>
  <c r="AR11" i="35"/>
  <c r="AQ11" i="35"/>
  <c r="AP11" i="35"/>
  <c r="AK11" i="35"/>
  <c r="AI11" i="35"/>
  <c r="AG11" i="35"/>
  <c r="AC11" i="35"/>
  <c r="AD11" i="35" s="1"/>
  <c r="Y11" i="35"/>
  <c r="W11" i="35"/>
  <c r="V11" i="35"/>
  <c r="U11" i="35"/>
  <c r="P11" i="35"/>
  <c r="N11" i="35"/>
  <c r="L11" i="35"/>
  <c r="K11" i="35"/>
  <c r="B11" i="35"/>
  <c r="DI10" i="35"/>
  <c r="DE10" i="35"/>
  <c r="DC10" i="35"/>
  <c r="DB10" i="35"/>
  <c r="DA10" i="35"/>
  <c r="CV10" i="35"/>
  <c r="CT10" i="35"/>
  <c r="CR10" i="35"/>
  <c r="CN10" i="35"/>
  <c r="CO10" i="35" s="1"/>
  <c r="CJ10" i="35"/>
  <c r="CH10" i="35"/>
  <c r="CG10" i="35"/>
  <c r="CF10" i="35"/>
  <c r="CA10" i="35"/>
  <c r="BY10" i="35"/>
  <c r="BW10" i="35"/>
  <c r="BS10" i="35"/>
  <c r="BT10" i="35" s="1"/>
  <c r="BO10" i="35"/>
  <c r="BM10" i="35"/>
  <c r="BL10" i="35"/>
  <c r="BK10" i="35"/>
  <c r="BF10" i="35"/>
  <c r="BD10" i="35"/>
  <c r="BB10" i="35"/>
  <c r="AX10" i="35"/>
  <c r="AY10" i="35" s="1"/>
  <c r="AT10" i="35"/>
  <c r="AR10" i="35"/>
  <c r="AQ10" i="35"/>
  <c r="AP10" i="35"/>
  <c r="AK10" i="35"/>
  <c r="AI10" i="35"/>
  <c r="AG10" i="35"/>
  <c r="AC10" i="35"/>
  <c r="AD10" i="35" s="1"/>
  <c r="Y10" i="35"/>
  <c r="W10" i="35"/>
  <c r="V10" i="35"/>
  <c r="U10" i="35"/>
  <c r="P10" i="35"/>
  <c r="N10" i="35"/>
  <c r="L10" i="35"/>
  <c r="K10" i="35"/>
  <c r="B10" i="35"/>
  <c r="DI9" i="35"/>
  <c r="DE9" i="35"/>
  <c r="DC9" i="35"/>
  <c r="DB9" i="35"/>
  <c r="DA9" i="35"/>
  <c r="CV9" i="35"/>
  <c r="CT9" i="35"/>
  <c r="CR9" i="35"/>
  <c r="CN9" i="35"/>
  <c r="CO9" i="35" s="1"/>
  <c r="CJ9" i="35"/>
  <c r="CH9" i="35"/>
  <c r="CG9" i="35"/>
  <c r="CF9" i="35"/>
  <c r="CA9" i="35"/>
  <c r="BY9" i="35"/>
  <c r="BW9" i="35"/>
  <c r="BS9" i="35"/>
  <c r="BT9" i="35" s="1"/>
  <c r="BO9" i="35"/>
  <c r="BM9" i="35"/>
  <c r="BL9" i="35"/>
  <c r="BK9" i="35"/>
  <c r="BF9" i="35"/>
  <c r="BD9" i="35"/>
  <c r="BB9" i="35"/>
  <c r="AX9" i="35"/>
  <c r="AY9" i="35" s="1"/>
  <c r="AT9" i="35"/>
  <c r="AR9" i="35"/>
  <c r="AQ9" i="35"/>
  <c r="AP9" i="35"/>
  <c r="AK9" i="35"/>
  <c r="AI9" i="35"/>
  <c r="AG9" i="35"/>
  <c r="AC9" i="35"/>
  <c r="AD9" i="35" s="1"/>
  <c r="Y9" i="35"/>
  <c r="W9" i="35"/>
  <c r="V9" i="35"/>
  <c r="U9" i="35"/>
  <c r="P9" i="35"/>
  <c r="N9" i="35"/>
  <c r="L9" i="35"/>
  <c r="K9" i="35"/>
  <c r="B9" i="35"/>
  <c r="DI8" i="35"/>
  <c r="DE8" i="35"/>
  <c r="DC8" i="35"/>
  <c r="DB8" i="35"/>
  <c r="DA8" i="35"/>
  <c r="CV8" i="35"/>
  <c r="CT8" i="35"/>
  <c r="CR8" i="35"/>
  <c r="CN8" i="35"/>
  <c r="CP8" i="35" s="1"/>
  <c r="CQ8" i="35" s="1"/>
  <c r="CJ8" i="35"/>
  <c r="CH8" i="35"/>
  <c r="CG8" i="35"/>
  <c r="CF8" i="35"/>
  <c r="CA8" i="35"/>
  <c r="BY8" i="35"/>
  <c r="BW8" i="35"/>
  <c r="BS8" i="35"/>
  <c r="BO8" i="35"/>
  <c r="BM8" i="35"/>
  <c r="BL8" i="35"/>
  <c r="BK8" i="35"/>
  <c r="BF8" i="35"/>
  <c r="BD8" i="35"/>
  <c r="BB8" i="35"/>
  <c r="AX8" i="35"/>
  <c r="AY8" i="35" s="1"/>
  <c r="AT8" i="35"/>
  <c r="AR8" i="35"/>
  <c r="AQ8" i="35"/>
  <c r="AP8" i="35"/>
  <c r="AK8" i="35"/>
  <c r="AI8" i="35"/>
  <c r="AG8" i="35"/>
  <c r="AC8" i="35"/>
  <c r="AD8" i="35" s="1"/>
  <c r="Y8" i="35"/>
  <c r="W8" i="35"/>
  <c r="V8" i="35"/>
  <c r="U8" i="35"/>
  <c r="P8" i="35"/>
  <c r="N8" i="35"/>
  <c r="L8" i="35"/>
  <c r="K8" i="35"/>
  <c r="B8" i="35"/>
  <c r="FC7" i="35"/>
  <c r="DV7" i="35"/>
  <c r="DU7" i="35"/>
  <c r="DT7" i="35"/>
  <c r="DS7" i="35"/>
  <c r="DR7" i="35"/>
  <c r="DL7" i="35"/>
  <c r="DI7" i="35"/>
  <c r="DJ7" i="35" s="1"/>
  <c r="DE7" i="35"/>
  <c r="DC7" i="35"/>
  <c r="DB7" i="35"/>
  <c r="DA7" i="35"/>
  <c r="CV7" i="35"/>
  <c r="CT7" i="35"/>
  <c r="CR7" i="35"/>
  <c r="CQ7" i="35"/>
  <c r="CN7" i="35"/>
  <c r="CJ7" i="35"/>
  <c r="CH7" i="35"/>
  <c r="CG7" i="35"/>
  <c r="CF7" i="35"/>
  <c r="CA7" i="35"/>
  <c r="BY7" i="35"/>
  <c r="BW7" i="35"/>
  <c r="BV7" i="35"/>
  <c r="BS7" i="35"/>
  <c r="BO7" i="35"/>
  <c r="BM7" i="35"/>
  <c r="BL7" i="35"/>
  <c r="BK7" i="35"/>
  <c r="BF7" i="35"/>
  <c r="BD7" i="35"/>
  <c r="BB7" i="35"/>
  <c r="BA7" i="35"/>
  <c r="AX7" i="35"/>
  <c r="AY7" i="35" s="1"/>
  <c r="AT7" i="35"/>
  <c r="AR7" i="35"/>
  <c r="AQ7" i="35"/>
  <c r="AP7" i="35"/>
  <c r="AK7" i="35"/>
  <c r="AI7" i="35"/>
  <c r="AG7" i="35"/>
  <c r="AF7" i="35"/>
  <c r="AC7" i="35"/>
  <c r="AD7" i="35" s="1"/>
  <c r="Y7" i="35"/>
  <c r="W7" i="35"/>
  <c r="V7" i="35"/>
  <c r="U7" i="35"/>
  <c r="P7" i="35"/>
  <c r="N7" i="35"/>
  <c r="L7" i="35"/>
  <c r="EF6" i="35"/>
  <c r="DZ6" i="35"/>
  <c r="EE6" i="35" s="1"/>
  <c r="DY6" i="35"/>
  <c r="ED6" i="35" s="1"/>
  <c r="DX6" i="35"/>
  <c r="EC6" i="35" s="1"/>
  <c r="DW6" i="35"/>
  <c r="EB6" i="35" s="1"/>
  <c r="DV6" i="35"/>
  <c r="DU6" i="35"/>
  <c r="DT6" i="35"/>
  <c r="DS6" i="35"/>
  <c r="DR6" i="35"/>
  <c r="Y6" i="35"/>
  <c r="W6" i="35"/>
  <c r="V6" i="35"/>
  <c r="U6" i="35"/>
  <c r="I6" i="35"/>
  <c r="CW7" i="35" l="1"/>
  <c r="CW42" i="35"/>
  <c r="CW46" i="35"/>
  <c r="CW38" i="35"/>
  <c r="CW40" i="35"/>
  <c r="CW47" i="35"/>
  <c r="CW43" i="35"/>
  <c r="CW44" i="35"/>
  <c r="CW39" i="35"/>
  <c r="CW45" i="35"/>
  <c r="CW41" i="35"/>
  <c r="DF7" i="35"/>
  <c r="DF40" i="35"/>
  <c r="DF39" i="35"/>
  <c r="DF43" i="35"/>
  <c r="DF45" i="35"/>
  <c r="DF38" i="35"/>
  <c r="DF46" i="35"/>
  <c r="DF44" i="35"/>
  <c r="DF41" i="35"/>
  <c r="DF47" i="35"/>
  <c r="DF42" i="35"/>
  <c r="DJ15" i="35"/>
  <c r="DJ27" i="35"/>
  <c r="CS44" i="35"/>
  <c r="CS43" i="35"/>
  <c r="CS47" i="35"/>
  <c r="CS46" i="35"/>
  <c r="CS41" i="35"/>
  <c r="CS40" i="35"/>
  <c r="CS38" i="35"/>
  <c r="CS42" i="35"/>
  <c r="CS39" i="35"/>
  <c r="CS45" i="35"/>
  <c r="DJ14" i="35"/>
  <c r="CU41" i="35"/>
  <c r="CU47" i="35"/>
  <c r="CU43" i="35"/>
  <c r="CU38" i="35"/>
  <c r="CU39" i="35"/>
  <c r="CX39" i="35" s="1"/>
  <c r="CU45" i="35"/>
  <c r="CU42" i="35"/>
  <c r="CU46" i="35"/>
  <c r="CU40" i="35"/>
  <c r="CU44" i="35"/>
  <c r="BX7" i="35"/>
  <c r="BX45" i="35"/>
  <c r="BX46" i="35"/>
  <c r="BX38" i="35"/>
  <c r="BX44" i="35"/>
  <c r="BX47" i="35"/>
  <c r="BX41" i="35"/>
  <c r="BX42" i="35"/>
  <c r="BX39" i="35"/>
  <c r="BX43" i="35"/>
  <c r="BX40" i="35"/>
  <c r="BZ7" i="35"/>
  <c r="BZ38" i="35"/>
  <c r="BZ40" i="35"/>
  <c r="BZ44" i="35"/>
  <c r="BZ47" i="35"/>
  <c r="BZ43" i="35"/>
  <c r="BZ46" i="35"/>
  <c r="BZ39" i="35"/>
  <c r="BZ45" i="35"/>
  <c r="BZ41" i="35"/>
  <c r="BZ42" i="35"/>
  <c r="CB7" i="35"/>
  <c r="CB45" i="35"/>
  <c r="CB46" i="35"/>
  <c r="CB44" i="35"/>
  <c r="CB38" i="35"/>
  <c r="CB47" i="35"/>
  <c r="CB43" i="35"/>
  <c r="CB42" i="35"/>
  <c r="CB39" i="35"/>
  <c r="CB40" i="35"/>
  <c r="CB41" i="35"/>
  <c r="CK7" i="35"/>
  <c r="CK42" i="35"/>
  <c r="CK41" i="35"/>
  <c r="CK38" i="35"/>
  <c r="CK45" i="35"/>
  <c r="CK44" i="35"/>
  <c r="CK40" i="35"/>
  <c r="CK39" i="35"/>
  <c r="CK46" i="35"/>
  <c r="CK47" i="35"/>
  <c r="CK43" i="35"/>
  <c r="CO7" i="35"/>
  <c r="CO43" i="35"/>
  <c r="CO11" i="35"/>
  <c r="CO17" i="35"/>
  <c r="BP42" i="35"/>
  <c r="BP41" i="35"/>
  <c r="BP47" i="35"/>
  <c r="BP46" i="35"/>
  <c r="BP38" i="35"/>
  <c r="BP45" i="35"/>
  <c r="BP44" i="35"/>
  <c r="BP40" i="35"/>
  <c r="BP43" i="35"/>
  <c r="BP39" i="35"/>
  <c r="BT7" i="35"/>
  <c r="BT46" i="35"/>
  <c r="BG7" i="35"/>
  <c r="BG43" i="35"/>
  <c r="BG45" i="35"/>
  <c r="BG47" i="35"/>
  <c r="BG39" i="35"/>
  <c r="BG44" i="35"/>
  <c r="BG46" i="35"/>
  <c r="BG41" i="35"/>
  <c r="BG42" i="35"/>
  <c r="BG38" i="35"/>
  <c r="BG40" i="35"/>
  <c r="BC7" i="35"/>
  <c r="BC44" i="35"/>
  <c r="BC46" i="35"/>
  <c r="BC45" i="35"/>
  <c r="BC47" i="35"/>
  <c r="BC39" i="35"/>
  <c r="BC43" i="35"/>
  <c r="BC42" i="35"/>
  <c r="BC40" i="35"/>
  <c r="BC38" i="35"/>
  <c r="BC41" i="35"/>
  <c r="BE7" i="35"/>
  <c r="BE38" i="35"/>
  <c r="BE45" i="35"/>
  <c r="BE47" i="35"/>
  <c r="BE41" i="35"/>
  <c r="BE44" i="35"/>
  <c r="BE46" i="35"/>
  <c r="BE40" i="35"/>
  <c r="BE43" i="35"/>
  <c r="BE39" i="35"/>
  <c r="BE42" i="35"/>
  <c r="BT26" i="35"/>
  <c r="AJ7" i="35"/>
  <c r="AJ41" i="35"/>
  <c r="AJ39" i="35"/>
  <c r="AJ46" i="35"/>
  <c r="AJ47" i="35"/>
  <c r="AJ44" i="35"/>
  <c r="AJ40" i="35"/>
  <c r="AJ42" i="35"/>
  <c r="AJ43" i="35"/>
  <c r="AJ38" i="35"/>
  <c r="AJ45" i="35"/>
  <c r="AL7" i="35"/>
  <c r="AL47" i="35"/>
  <c r="AL41" i="35"/>
  <c r="AL44" i="35"/>
  <c r="AL40" i="35"/>
  <c r="AL43" i="35"/>
  <c r="AL42" i="35"/>
  <c r="AL46" i="35"/>
  <c r="AL38" i="35"/>
  <c r="AL45" i="35"/>
  <c r="AL39" i="35"/>
  <c r="AU45" i="35"/>
  <c r="AU47" i="35"/>
  <c r="AU46" i="35"/>
  <c r="AU44" i="35"/>
  <c r="AU40" i="35"/>
  <c r="AU42" i="35"/>
  <c r="AU43" i="35"/>
  <c r="AU39" i="35"/>
  <c r="AU38" i="35"/>
  <c r="AU41" i="35"/>
  <c r="AH7" i="35"/>
  <c r="AM7" i="35" s="1"/>
  <c r="AH40" i="35"/>
  <c r="AH41" i="35"/>
  <c r="AH42" i="35"/>
  <c r="AH44" i="35"/>
  <c r="AH46" i="35"/>
  <c r="AH43" i="35"/>
  <c r="AH39" i="35"/>
  <c r="AH38" i="35"/>
  <c r="AH45" i="35"/>
  <c r="AH47" i="35"/>
  <c r="M7" i="35"/>
  <c r="M41" i="35"/>
  <c r="M38" i="35"/>
  <c r="M39" i="35"/>
  <c r="M47" i="35"/>
  <c r="M43" i="35"/>
  <c r="M40" i="35"/>
  <c r="M45" i="35"/>
  <c r="M46" i="35"/>
  <c r="M44" i="35"/>
  <c r="M42" i="35"/>
  <c r="O7" i="35"/>
  <c r="O43" i="35"/>
  <c r="O40" i="35"/>
  <c r="O41" i="35"/>
  <c r="O39" i="35"/>
  <c r="O44" i="35"/>
  <c r="O46" i="35"/>
  <c r="O47" i="35"/>
  <c r="O45" i="35"/>
  <c r="O38" i="35"/>
  <c r="O42" i="35"/>
  <c r="Q7" i="35"/>
  <c r="Q39" i="35"/>
  <c r="Q42" i="35"/>
  <c r="Q38" i="35"/>
  <c r="Q47" i="35"/>
  <c r="Q46" i="35"/>
  <c r="Q44" i="35"/>
  <c r="Q43" i="35"/>
  <c r="Q40" i="35"/>
  <c r="Q41" i="35"/>
  <c r="Q45" i="35"/>
  <c r="Z7" i="35"/>
  <c r="Z41" i="35"/>
  <c r="Z45" i="35"/>
  <c r="Z46" i="35"/>
  <c r="Z42" i="35"/>
  <c r="Z43" i="35"/>
  <c r="Z39" i="35"/>
  <c r="Z44" i="35"/>
  <c r="Z40" i="35"/>
  <c r="Z38" i="35"/>
  <c r="Z47" i="35"/>
  <c r="DP6" i="36"/>
  <c r="EK6" i="36" s="1"/>
  <c r="CO25" i="35"/>
  <c r="CO34" i="35"/>
  <c r="AW6" i="36"/>
  <c r="DN6" i="36"/>
  <c r="EH6" i="36" s="1"/>
  <c r="EI6" i="36"/>
  <c r="DJ29" i="35"/>
  <c r="AY24" i="35"/>
  <c r="DK31" i="35"/>
  <c r="DL31" i="35" s="1"/>
  <c r="BP8" i="35"/>
  <c r="BU17" i="35"/>
  <c r="BT8" i="35"/>
  <c r="AZ14" i="35"/>
  <c r="BA14" i="35" s="1"/>
  <c r="DJ28" i="35"/>
  <c r="BU22" i="35"/>
  <c r="CO27" i="35"/>
  <c r="BT35" i="35"/>
  <c r="BI7" i="35"/>
  <c r="BU18" i="35"/>
  <c r="AY23" i="35"/>
  <c r="DK26" i="35"/>
  <c r="DL26" i="35" s="1"/>
  <c r="DK30" i="35"/>
  <c r="DL30" i="35" s="1"/>
  <c r="DJ33" i="35"/>
  <c r="BU9" i="35"/>
  <c r="CP10" i="35"/>
  <c r="CQ10" i="35" s="1"/>
  <c r="BU11" i="35"/>
  <c r="AZ12" i="35"/>
  <c r="BA12" i="35" s="1"/>
  <c r="CP21" i="35"/>
  <c r="CQ21" i="35" s="1"/>
  <c r="CO22" i="35"/>
  <c r="BU23" i="35"/>
  <c r="CO26" i="35"/>
  <c r="BU27" i="35"/>
  <c r="BT28" i="35"/>
  <c r="BU31" i="35"/>
  <c r="AY32" i="35"/>
  <c r="AY33" i="35"/>
  <c r="CO35" i="35"/>
  <c r="CS11" i="35"/>
  <c r="BT14" i="35"/>
  <c r="BT20" i="35"/>
  <c r="AY21" i="35"/>
  <c r="BT29" i="35"/>
  <c r="BT37" i="35"/>
  <c r="AU8" i="35"/>
  <c r="CS9" i="35"/>
  <c r="CS13" i="35"/>
  <c r="CP19" i="35"/>
  <c r="CQ19" i="35" s="1"/>
  <c r="CP20" i="35"/>
  <c r="CQ20" i="35" s="1"/>
  <c r="CS7" i="35"/>
  <c r="AZ10" i="35"/>
  <c r="BA10" i="35" s="1"/>
  <c r="CO12" i="35"/>
  <c r="CW12" i="35"/>
  <c r="BT13" i="35"/>
  <c r="CP14" i="35"/>
  <c r="CQ14" i="35" s="1"/>
  <c r="BT15" i="35"/>
  <c r="AZ17" i="35"/>
  <c r="BA17" i="35" s="1"/>
  <c r="BT19" i="35"/>
  <c r="AZ20" i="35"/>
  <c r="BA20" i="35" s="1"/>
  <c r="AY22" i="35"/>
  <c r="CO24" i="35"/>
  <c r="CO28" i="35"/>
  <c r="BU30" i="35"/>
  <c r="CO33" i="35"/>
  <c r="AZ34" i="35"/>
  <c r="BA34" i="35" s="1"/>
  <c r="AZ35" i="35"/>
  <c r="BA35" i="35" s="1"/>
  <c r="DJ35" i="35"/>
  <c r="CP37" i="35"/>
  <c r="CQ37" i="35" s="1"/>
  <c r="CW10" i="35"/>
  <c r="CW8" i="35"/>
  <c r="CS12" i="35"/>
  <c r="CO8" i="35"/>
  <c r="DF9" i="35"/>
  <c r="AZ15" i="35"/>
  <c r="BA15" i="35" s="1"/>
  <c r="BT21" i="35"/>
  <c r="CO23" i="35"/>
  <c r="BU24" i="35"/>
  <c r="BT25" i="35"/>
  <c r="BU32" i="35"/>
  <c r="BT33" i="35"/>
  <c r="BU36" i="35"/>
  <c r="AJ8" i="35"/>
  <c r="AZ8" i="35"/>
  <c r="BA8" i="35" s="1"/>
  <c r="CS8" i="35"/>
  <c r="AZ9" i="35"/>
  <c r="BA9" i="35" s="1"/>
  <c r="CP9" i="35"/>
  <c r="CQ9" i="35" s="1"/>
  <c r="BU10" i="35"/>
  <c r="CS10" i="35"/>
  <c r="AZ11" i="35"/>
  <c r="BA11" i="35" s="1"/>
  <c r="BU12" i="35"/>
  <c r="AZ13" i="35"/>
  <c r="BA13" i="35" s="1"/>
  <c r="CP13" i="35"/>
  <c r="CQ13" i="35" s="1"/>
  <c r="CP15" i="35"/>
  <c r="CQ15" i="35" s="1"/>
  <c r="AZ16" i="35"/>
  <c r="BA16" i="35" s="1"/>
  <c r="AZ18" i="35"/>
  <c r="BA18" i="35" s="1"/>
  <c r="CP18" i="35"/>
  <c r="CQ18" i="35" s="1"/>
  <c r="AZ19" i="35"/>
  <c r="BA19" i="35" s="1"/>
  <c r="CC7" i="35"/>
  <c r="Q9" i="35"/>
  <c r="CW9" i="35"/>
  <c r="Q11" i="35"/>
  <c r="CW11" i="35"/>
  <c r="DF11" i="35"/>
  <c r="CW13" i="35"/>
  <c r="DF13" i="35"/>
  <c r="M14" i="35"/>
  <c r="AH14" i="35"/>
  <c r="BC15" i="35"/>
  <c r="CB15" i="35"/>
  <c r="Q16" i="35"/>
  <c r="CS16" i="35"/>
  <c r="CS17" i="35"/>
  <c r="Q19" i="35"/>
  <c r="DK25" i="35"/>
  <c r="DL25" i="35" s="1"/>
  <c r="DJ25" i="35"/>
  <c r="DF8" i="35"/>
  <c r="Q10" i="35"/>
  <c r="DF10" i="35"/>
  <c r="Q12" i="35"/>
  <c r="DF12" i="35"/>
  <c r="CO29" i="35"/>
  <c r="CO30" i="35"/>
  <c r="CO31" i="35"/>
  <c r="BT34" i="35"/>
  <c r="AY36" i="35"/>
  <c r="CO36" i="35"/>
  <c r="AZ37" i="35"/>
  <c r="BA37" i="35" s="1"/>
  <c r="S7" i="35"/>
  <c r="R7" i="35"/>
  <c r="BH7" i="35"/>
  <c r="BP7" i="35"/>
  <c r="CU25" i="35"/>
  <c r="CU7" i="35"/>
  <c r="Z8" i="35"/>
  <c r="BE9" i="35"/>
  <c r="DJ9" i="35"/>
  <c r="DK9" i="35"/>
  <c r="DL9" i="35" s="1"/>
  <c r="CD7" i="35"/>
  <c r="CW36" i="35"/>
  <c r="CW34" i="35"/>
  <c r="CW37" i="35"/>
  <c r="CW35" i="35"/>
  <c r="CW33" i="35"/>
  <c r="CW32" i="35"/>
  <c r="CW31" i="35"/>
  <c r="CW30" i="35"/>
  <c r="CW29" i="35"/>
  <c r="CW28" i="35"/>
  <c r="CW27" i="35"/>
  <c r="CW26" i="35"/>
  <c r="CW25" i="35"/>
  <c r="CW24" i="35"/>
  <c r="CW23" i="35"/>
  <c r="CW22" i="35"/>
  <c r="CW18" i="35"/>
  <c r="CW16" i="35"/>
  <c r="CW15" i="35"/>
  <c r="CW14" i="35"/>
  <c r="CW21" i="35"/>
  <c r="CW20" i="35"/>
  <c r="CW19" i="35"/>
  <c r="DF31" i="35"/>
  <c r="DF30" i="35"/>
  <c r="DF36" i="35"/>
  <c r="DF34" i="35"/>
  <c r="DF32" i="35"/>
  <c r="DF28" i="35"/>
  <c r="DF27" i="35"/>
  <c r="DF25" i="35"/>
  <c r="DF26" i="35"/>
  <c r="DF29" i="35"/>
  <c r="DF16" i="35"/>
  <c r="Q8" i="35"/>
  <c r="AL8" i="35"/>
  <c r="BZ8" i="35"/>
  <c r="CU8" i="35"/>
  <c r="AL9" i="35"/>
  <c r="CU9" i="35"/>
  <c r="AL10" i="35"/>
  <c r="CU10" i="35"/>
  <c r="AL11" i="35"/>
  <c r="CU11" i="35"/>
  <c r="AL12" i="35"/>
  <c r="CU12" i="35"/>
  <c r="AL13" i="35"/>
  <c r="CU13" i="35"/>
  <c r="Q14" i="35"/>
  <c r="Z14" i="35"/>
  <c r="AL14" i="35"/>
  <c r="AU14" i="35"/>
  <c r="BE14" i="35"/>
  <c r="CU14" i="35"/>
  <c r="BG15" i="35"/>
  <c r="BX15" i="35"/>
  <c r="DF15" i="35"/>
  <c r="M16" i="35"/>
  <c r="BP16" i="35"/>
  <c r="CK16" i="35"/>
  <c r="BE17" i="35"/>
  <c r="CW17" i="35"/>
  <c r="DF17" i="35"/>
  <c r="M18" i="35"/>
  <c r="DF18" i="35"/>
  <c r="M19" i="35"/>
  <c r="BE19" i="35"/>
  <c r="BP36" i="35"/>
  <c r="BP34" i="35"/>
  <c r="BP37" i="35"/>
  <c r="BP35" i="35"/>
  <c r="BP33" i="35"/>
  <c r="BP31" i="35"/>
  <c r="BP30" i="35"/>
  <c r="BP29" i="35"/>
  <c r="BP28" i="35"/>
  <c r="BP27" i="35"/>
  <c r="BP26" i="35"/>
  <c r="BP24" i="35"/>
  <c r="BP23" i="35"/>
  <c r="BP25" i="35"/>
  <c r="BP18" i="35"/>
  <c r="BP17" i="35"/>
  <c r="BP15" i="35"/>
  <c r="BP14" i="35"/>
  <c r="BP22" i="35"/>
  <c r="BP21" i="35"/>
  <c r="BP20" i="35"/>
  <c r="BP19" i="35"/>
  <c r="O36" i="35"/>
  <c r="O35" i="35"/>
  <c r="O34" i="35"/>
  <c r="O33" i="35"/>
  <c r="O25" i="35"/>
  <c r="O24" i="35"/>
  <c r="O23" i="35"/>
  <c r="O22" i="35"/>
  <c r="O21" i="35"/>
  <c r="O20" i="35"/>
  <c r="O19" i="35"/>
  <c r="O18" i="35"/>
  <c r="O16" i="35"/>
  <c r="O13" i="35"/>
  <c r="O12" i="35"/>
  <c r="O11" i="35"/>
  <c r="O10" i="35"/>
  <c r="O9" i="35"/>
  <c r="O17" i="35"/>
  <c r="AJ36" i="35"/>
  <c r="AJ34" i="35"/>
  <c r="AJ32" i="35"/>
  <c r="AJ31" i="35"/>
  <c r="AJ30" i="35"/>
  <c r="AJ29" i="35"/>
  <c r="AJ28" i="35"/>
  <c r="AJ27" i="35"/>
  <c r="AJ26" i="35"/>
  <c r="AJ37" i="35"/>
  <c r="AJ35" i="35"/>
  <c r="AJ25" i="35"/>
  <c r="AJ24" i="35"/>
  <c r="AJ23" i="35"/>
  <c r="AJ22" i="35"/>
  <c r="AJ21" i="35"/>
  <c r="AJ20" i="35"/>
  <c r="AJ18" i="35"/>
  <c r="AJ15" i="35"/>
  <c r="AJ14" i="35"/>
  <c r="AJ19" i="35"/>
  <c r="AU7" i="35"/>
  <c r="BE32" i="35"/>
  <c r="BE31" i="35"/>
  <c r="BE30" i="35"/>
  <c r="BE35" i="35"/>
  <c r="BE28" i="35"/>
  <c r="BE27" i="35"/>
  <c r="BE26" i="35"/>
  <c r="BE29" i="35"/>
  <c r="BZ36" i="35"/>
  <c r="BZ34" i="35"/>
  <c r="BZ31" i="35"/>
  <c r="BZ30" i="35"/>
  <c r="BZ27" i="35"/>
  <c r="BZ26" i="35"/>
  <c r="BZ29" i="35"/>
  <c r="BZ25" i="35"/>
  <c r="BZ28" i="35"/>
  <c r="BZ18" i="35"/>
  <c r="BZ17" i="35"/>
  <c r="O8" i="35"/>
  <c r="M32" i="35"/>
  <c r="M31" i="35"/>
  <c r="M30" i="35"/>
  <c r="M35" i="35"/>
  <c r="M33" i="35"/>
  <c r="M27" i="35"/>
  <c r="M26" i="35"/>
  <c r="M29" i="35"/>
  <c r="M28" i="35"/>
  <c r="M17" i="35"/>
  <c r="Q36" i="35"/>
  <c r="Q34" i="35"/>
  <c r="Q32" i="35"/>
  <c r="Q31" i="35"/>
  <c r="Q30" i="35"/>
  <c r="Q33" i="35"/>
  <c r="Q28" i="35"/>
  <c r="Q27" i="35"/>
  <c r="Q26" i="35"/>
  <c r="Q29" i="35"/>
  <c r="Q18" i="35"/>
  <c r="Q17" i="35"/>
  <c r="BC36" i="35"/>
  <c r="BC35" i="35"/>
  <c r="BC34" i="35"/>
  <c r="BC33" i="35"/>
  <c r="BC32" i="35"/>
  <c r="BC24" i="35"/>
  <c r="BC23" i="35"/>
  <c r="BC22" i="35"/>
  <c r="BC21" i="35"/>
  <c r="BC20" i="35"/>
  <c r="BC19" i="35"/>
  <c r="BC18" i="35"/>
  <c r="BC17" i="35"/>
  <c r="BC16" i="35"/>
  <c r="BC14" i="35"/>
  <c r="BC13" i="35"/>
  <c r="BC12" i="35"/>
  <c r="BC11" i="35"/>
  <c r="BC10" i="35"/>
  <c r="BC9" i="35"/>
  <c r="BC8" i="35"/>
  <c r="BG36" i="35"/>
  <c r="BG35" i="35"/>
  <c r="BG34" i="35"/>
  <c r="BG33" i="35"/>
  <c r="BG32" i="35"/>
  <c r="BG24" i="35"/>
  <c r="BG23" i="35"/>
  <c r="BG22" i="35"/>
  <c r="BG21" i="35"/>
  <c r="BG20" i="35"/>
  <c r="BG19" i="35"/>
  <c r="BG18" i="35"/>
  <c r="BG17" i="35"/>
  <c r="BG16" i="35"/>
  <c r="BG14" i="35"/>
  <c r="BG13" i="35"/>
  <c r="BG12" i="35"/>
  <c r="BG11" i="35"/>
  <c r="BG10" i="35"/>
  <c r="BG9" i="35"/>
  <c r="BG8" i="35"/>
  <c r="BX36" i="35"/>
  <c r="BX35" i="35"/>
  <c r="BX34" i="35"/>
  <c r="BX33" i="35"/>
  <c r="BX32" i="35"/>
  <c r="BX24" i="35"/>
  <c r="BX23" i="35"/>
  <c r="BX22" i="35"/>
  <c r="BX21" i="35"/>
  <c r="BX20" i="35"/>
  <c r="BX19" i="35"/>
  <c r="BX18" i="35"/>
  <c r="BX16" i="35"/>
  <c r="BX13" i="35"/>
  <c r="BX12" i="35"/>
  <c r="BX11" i="35"/>
  <c r="BX10" i="35"/>
  <c r="BX9" i="35"/>
  <c r="BX8" i="35"/>
  <c r="BX17" i="35"/>
  <c r="CB36" i="35"/>
  <c r="CB35" i="35"/>
  <c r="CB34" i="35"/>
  <c r="CB33" i="35"/>
  <c r="CB32" i="35"/>
  <c r="CB24" i="35"/>
  <c r="CB23" i="35"/>
  <c r="CB22" i="35"/>
  <c r="CB21" i="35"/>
  <c r="CB20" i="35"/>
  <c r="CB19" i="35"/>
  <c r="CB18" i="35"/>
  <c r="CB16" i="35"/>
  <c r="CB13" i="35"/>
  <c r="CB12" i="35"/>
  <c r="CB11" i="35"/>
  <c r="CB10" i="35"/>
  <c r="CB9" i="35"/>
  <c r="CB8" i="35"/>
  <c r="CB17" i="35"/>
  <c r="CS37" i="35"/>
  <c r="CS35" i="35"/>
  <c r="CS33" i="35"/>
  <c r="CS32" i="35"/>
  <c r="CS31" i="35"/>
  <c r="CS30" i="35"/>
  <c r="CS29" i="35"/>
  <c r="CS28" i="35"/>
  <c r="CS27" i="35"/>
  <c r="CS26" i="35"/>
  <c r="CS36" i="35"/>
  <c r="CS34" i="35"/>
  <c r="CS25" i="35"/>
  <c r="CS24" i="35"/>
  <c r="CS23" i="35"/>
  <c r="CS22" i="35"/>
  <c r="CS21" i="35"/>
  <c r="CS20" i="35"/>
  <c r="CS19" i="35"/>
  <c r="CS15" i="35"/>
  <c r="CS14" i="35"/>
  <c r="CS18" i="35"/>
  <c r="M8" i="35"/>
  <c r="AH8" i="35"/>
  <c r="BE8" i="35"/>
  <c r="M9" i="35"/>
  <c r="Z9" i="35"/>
  <c r="AH9" i="35"/>
  <c r="M10" i="35"/>
  <c r="Z10" i="35"/>
  <c r="AH10" i="35"/>
  <c r="M11" i="35"/>
  <c r="Z11" i="35"/>
  <c r="AH11" i="35"/>
  <c r="M12" i="35"/>
  <c r="Z12" i="35"/>
  <c r="AH12" i="35"/>
  <c r="M13" i="35"/>
  <c r="Z13" i="35"/>
  <c r="AH13" i="35"/>
  <c r="BX14" i="35"/>
  <c r="DF14" i="35"/>
  <c r="M15" i="35"/>
  <c r="AH15" i="35"/>
  <c r="BZ15" i="35"/>
  <c r="AJ16" i="35"/>
  <c r="AU36" i="35"/>
  <c r="AU35" i="35"/>
  <c r="AU34" i="35"/>
  <c r="AU33" i="35"/>
  <c r="AU32" i="35"/>
  <c r="AU24" i="35"/>
  <c r="AU23" i="35"/>
  <c r="AU22" i="35"/>
  <c r="AU21" i="35"/>
  <c r="AU20" i="35"/>
  <c r="AU19" i="35"/>
  <c r="AU18" i="35"/>
  <c r="AU17" i="35"/>
  <c r="AU16" i="35"/>
  <c r="AU13" i="35"/>
  <c r="AU12" i="35"/>
  <c r="AU11" i="35"/>
  <c r="AU10" i="35"/>
  <c r="AU9" i="35"/>
  <c r="CK37" i="35"/>
  <c r="CK36" i="35"/>
  <c r="CK34" i="35"/>
  <c r="CK31" i="35"/>
  <c r="CK30" i="35"/>
  <c r="CK29" i="35"/>
  <c r="CK28" i="35"/>
  <c r="CK27" i="35"/>
  <c r="CK26" i="35"/>
  <c r="CK35" i="35"/>
  <c r="CK33" i="35"/>
  <c r="CK25" i="35"/>
  <c r="CK24" i="35"/>
  <c r="CK23" i="35"/>
  <c r="CK22" i="35"/>
  <c r="CK18" i="35"/>
  <c r="CK15" i="35"/>
  <c r="CK14" i="35"/>
  <c r="CK21" i="35"/>
  <c r="CK20" i="35"/>
  <c r="CK19" i="35"/>
  <c r="BP9" i="35"/>
  <c r="CK9" i="35"/>
  <c r="BP10" i="35"/>
  <c r="CK10" i="35"/>
  <c r="BP11" i="35"/>
  <c r="CK11" i="35"/>
  <c r="BP12" i="35"/>
  <c r="CK12" i="35"/>
  <c r="BP13" i="35"/>
  <c r="CK13" i="35"/>
  <c r="BZ14" i="35"/>
  <c r="O15" i="35"/>
  <c r="AJ17" i="35"/>
  <c r="CK17" i="35"/>
  <c r="BZ19" i="35"/>
  <c r="CK8" i="35"/>
  <c r="DJ8" i="35"/>
  <c r="DK8" i="35"/>
  <c r="DL8" i="35" s="1"/>
  <c r="AJ9" i="35"/>
  <c r="BZ9" i="35"/>
  <c r="AJ10" i="35"/>
  <c r="BE10" i="35"/>
  <c r="BZ10" i="35"/>
  <c r="DJ10" i="35"/>
  <c r="DK10" i="35"/>
  <c r="DL10" i="35" s="1"/>
  <c r="AJ11" i="35"/>
  <c r="BE11" i="35"/>
  <c r="BZ11" i="35"/>
  <c r="DJ11" i="35"/>
  <c r="DK11" i="35"/>
  <c r="DL11" i="35" s="1"/>
  <c r="AJ12" i="35"/>
  <c r="BE12" i="35"/>
  <c r="BZ12" i="35"/>
  <c r="DJ12" i="35"/>
  <c r="DK12" i="35"/>
  <c r="DL12" i="35" s="1"/>
  <c r="Q13" i="35"/>
  <c r="AJ13" i="35"/>
  <c r="BE13" i="35"/>
  <c r="BZ13" i="35"/>
  <c r="O14" i="35"/>
  <c r="CB14" i="35"/>
  <c r="Q15" i="35"/>
  <c r="Z15" i="35"/>
  <c r="AL15" i="35"/>
  <c r="AU15" i="35"/>
  <c r="BE15" i="35"/>
  <c r="CU15" i="35"/>
  <c r="BE16" i="35"/>
  <c r="BZ16" i="35"/>
  <c r="BE18" i="35"/>
  <c r="DK13" i="35"/>
  <c r="DL13" i="35" s="1"/>
  <c r="AL16" i="35"/>
  <c r="BU16" i="35"/>
  <c r="CO16" i="35"/>
  <c r="CU16" i="35"/>
  <c r="Z18" i="35"/>
  <c r="AH18" i="35"/>
  <c r="M20" i="35"/>
  <c r="Z20" i="35"/>
  <c r="AH20" i="35"/>
  <c r="M21" i="35"/>
  <c r="Z21" i="35"/>
  <c r="AH21" i="35"/>
  <c r="M22" i="35"/>
  <c r="Z22" i="35"/>
  <c r="AH22" i="35"/>
  <c r="CU22" i="35"/>
  <c r="BE23" i="35"/>
  <c r="CU23" i="35"/>
  <c r="BE24" i="35"/>
  <c r="CU24" i="35"/>
  <c r="AH16" i="35"/>
  <c r="DJ16" i="35"/>
  <c r="Z17" i="35"/>
  <c r="DJ17" i="35"/>
  <c r="CU18" i="35"/>
  <c r="AL19" i="35"/>
  <c r="DF19" i="35"/>
  <c r="DF20" i="35"/>
  <c r="DF21" i="35"/>
  <c r="DF22" i="35"/>
  <c r="M23" i="35"/>
  <c r="AH23" i="35"/>
  <c r="DF23" i="35"/>
  <c r="M24" i="35"/>
  <c r="AH24" i="35"/>
  <c r="DF24" i="35"/>
  <c r="M25" i="35"/>
  <c r="AH25" i="35"/>
  <c r="AL17" i="35"/>
  <c r="CU17" i="35"/>
  <c r="Z19" i="35"/>
  <c r="AH19" i="35"/>
  <c r="DJ19" i="35"/>
  <c r="DK19" i="35"/>
  <c r="DL19" i="35" s="1"/>
  <c r="Q20" i="35"/>
  <c r="BE20" i="35"/>
  <c r="BZ20" i="35"/>
  <c r="DJ20" i="35"/>
  <c r="DK20" i="35"/>
  <c r="DL20" i="35" s="1"/>
  <c r="Q21" i="35"/>
  <c r="BE21" i="35"/>
  <c r="BZ21" i="35"/>
  <c r="DJ21" i="35"/>
  <c r="DK21" i="35"/>
  <c r="DL21" i="35" s="1"/>
  <c r="Q22" i="35"/>
  <c r="BE22" i="35"/>
  <c r="BZ22" i="35"/>
  <c r="BZ23" i="35"/>
  <c r="BZ24" i="35"/>
  <c r="BE25" i="35"/>
  <c r="Z16" i="35"/>
  <c r="AH17" i="35"/>
  <c r="AL18" i="35"/>
  <c r="DJ18" i="35"/>
  <c r="CU19" i="35"/>
  <c r="AL20" i="35"/>
  <c r="CU20" i="35"/>
  <c r="AL21" i="35"/>
  <c r="CU21" i="35"/>
  <c r="AL22" i="35"/>
  <c r="Q23" i="35"/>
  <c r="Z23" i="35"/>
  <c r="AL23" i="35"/>
  <c r="Q24" i="35"/>
  <c r="Z24" i="35"/>
  <c r="AL24" i="35"/>
  <c r="Q25" i="35"/>
  <c r="Z25" i="35"/>
  <c r="AL25" i="35"/>
  <c r="DK22" i="35"/>
  <c r="DL22" i="35" s="1"/>
  <c r="DK23" i="35"/>
  <c r="DL23" i="35" s="1"/>
  <c r="DK24" i="35"/>
  <c r="DL24" i="35" s="1"/>
  <c r="BG25" i="35"/>
  <c r="BX26" i="35"/>
  <c r="O27" i="35"/>
  <c r="AH27" i="35"/>
  <c r="AU27" i="35"/>
  <c r="BC27" i="35"/>
  <c r="CB27" i="35"/>
  <c r="BG28" i="35"/>
  <c r="CU28" i="35"/>
  <c r="Z29" i="35"/>
  <c r="AL29" i="35"/>
  <c r="AH30" i="35"/>
  <c r="BC30" i="35"/>
  <c r="CB30" i="35"/>
  <c r="AH31" i="35"/>
  <c r="BC31" i="35"/>
  <c r="CB31" i="35"/>
  <c r="AH32" i="35"/>
  <c r="AJ33" i="35"/>
  <c r="BZ33" i="35"/>
  <c r="M34" i="35"/>
  <c r="BC25" i="35"/>
  <c r="Z26" i="35"/>
  <c r="AL26" i="35"/>
  <c r="BX27" i="35"/>
  <c r="O28" i="35"/>
  <c r="AH28" i="35"/>
  <c r="AU28" i="35"/>
  <c r="BC28" i="35"/>
  <c r="CB28" i="35"/>
  <c r="BG29" i="35"/>
  <c r="CU29" i="35"/>
  <c r="O30" i="35"/>
  <c r="CU30" i="35"/>
  <c r="O31" i="35"/>
  <c r="CU31" i="35"/>
  <c r="O32" i="35"/>
  <c r="BP32" i="35"/>
  <c r="DF35" i="35"/>
  <c r="BE36" i="35"/>
  <c r="CB25" i="35"/>
  <c r="BG26" i="35"/>
  <c r="CU26" i="35"/>
  <c r="Z27" i="35"/>
  <c r="AL27" i="35"/>
  <c r="BX28" i="35"/>
  <c r="O29" i="35"/>
  <c r="AH29" i="35"/>
  <c r="AU29" i="35"/>
  <c r="BC29" i="35"/>
  <c r="CB29" i="35"/>
  <c r="Z30" i="35"/>
  <c r="AL30" i="35"/>
  <c r="AU30" i="35"/>
  <c r="BG30" i="35"/>
  <c r="BX30" i="35"/>
  <c r="Z31" i="35"/>
  <c r="AL31" i="35"/>
  <c r="AU31" i="35"/>
  <c r="BG31" i="35"/>
  <c r="BX31" i="35"/>
  <c r="Z32" i="35"/>
  <c r="AL32" i="35"/>
  <c r="BZ32" i="35"/>
  <c r="BE33" i="35"/>
  <c r="Q35" i="35"/>
  <c r="W68" i="35" s="1"/>
  <c r="BZ35" i="35"/>
  <c r="M36" i="35"/>
  <c r="AU25" i="35"/>
  <c r="AZ25" i="35"/>
  <c r="BA25" i="35" s="1"/>
  <c r="BX25" i="35"/>
  <c r="O26" i="35"/>
  <c r="AH26" i="35"/>
  <c r="AU26" i="35"/>
  <c r="BC26" i="35"/>
  <c r="CB26" i="35"/>
  <c r="BG27" i="35"/>
  <c r="CU27" i="35"/>
  <c r="Z28" i="35"/>
  <c r="AL28" i="35"/>
  <c r="BX29" i="35"/>
  <c r="CK32" i="35"/>
  <c r="DF33" i="35"/>
  <c r="BE34" i="35"/>
  <c r="AY26" i="35"/>
  <c r="AY27" i="35"/>
  <c r="AY28" i="35"/>
  <c r="AY29" i="35"/>
  <c r="AY30" i="35"/>
  <c r="AY31" i="35"/>
  <c r="CP32" i="35"/>
  <c r="CQ32" i="35" s="1"/>
  <c r="DJ32" i="35"/>
  <c r="Z33" i="35"/>
  <c r="Z34" i="35"/>
  <c r="AH34" i="35"/>
  <c r="Z36" i="35"/>
  <c r="AH36" i="35"/>
  <c r="Q37" i="35"/>
  <c r="BG37" i="35"/>
  <c r="CB37" i="35"/>
  <c r="CU37" i="35"/>
  <c r="AL33" i="35"/>
  <c r="CU34" i="35"/>
  <c r="AL35" i="35"/>
  <c r="CU36" i="35"/>
  <c r="AL37" i="35"/>
  <c r="AH33" i="35"/>
  <c r="Z35" i="35"/>
  <c r="AH35" i="35"/>
  <c r="M37" i="35"/>
  <c r="Z37" i="35"/>
  <c r="AH37" i="35"/>
  <c r="AU37" i="35"/>
  <c r="BC37" i="35"/>
  <c r="BX37" i="35"/>
  <c r="DF37" i="35"/>
  <c r="CU32" i="35"/>
  <c r="CU33" i="35"/>
  <c r="AL34" i="35"/>
  <c r="DJ34" i="35"/>
  <c r="CU35" i="35"/>
  <c r="AL36" i="35"/>
  <c r="DJ36" i="35"/>
  <c r="O37" i="35"/>
  <c r="BE37" i="35"/>
  <c r="BZ37" i="35"/>
  <c r="DJ37" i="35"/>
  <c r="DK37" i="35"/>
  <c r="DL37" i="35" s="1"/>
  <c r="CX42" i="35" l="1"/>
  <c r="BI44" i="35"/>
  <c r="BI41" i="35"/>
  <c r="AN44" i="35"/>
  <c r="AN43" i="35"/>
  <c r="S38" i="35"/>
  <c r="CX43" i="35"/>
  <c r="CY42" i="35"/>
  <c r="CX46" i="35"/>
  <c r="CY46" i="35"/>
  <c r="CY38" i="35"/>
  <c r="CX38" i="35"/>
  <c r="CX47" i="35"/>
  <c r="CY47" i="35"/>
  <c r="CY45" i="35"/>
  <c r="CX45" i="35"/>
  <c r="CX40" i="35"/>
  <c r="CY40" i="35"/>
  <c r="CY43" i="35"/>
  <c r="CY39" i="35"/>
  <c r="CZ39" i="35" s="1"/>
  <c r="CY41" i="35"/>
  <c r="CX41" i="35"/>
  <c r="CX44" i="35"/>
  <c r="CY44" i="35"/>
  <c r="CC42" i="35"/>
  <c r="CD42" i="35"/>
  <c r="CD38" i="35"/>
  <c r="CC38" i="35"/>
  <c r="CD41" i="35"/>
  <c r="CC46" i="35"/>
  <c r="CD46" i="35"/>
  <c r="CD40" i="35"/>
  <c r="CC40" i="35"/>
  <c r="EJ6" i="36"/>
  <c r="EW6" i="36" s="1"/>
  <c r="EY6" i="36" s="1"/>
  <c r="CC47" i="35"/>
  <c r="CC43" i="35"/>
  <c r="CD43" i="35"/>
  <c r="CD47" i="35"/>
  <c r="CD45" i="35"/>
  <c r="CC45" i="35"/>
  <c r="CC41" i="35"/>
  <c r="CC39" i="35"/>
  <c r="CD39" i="35"/>
  <c r="CC44" i="35"/>
  <c r="CD44" i="35"/>
  <c r="BI40" i="35"/>
  <c r="BH40" i="35"/>
  <c r="BH47" i="35"/>
  <c r="BI47" i="35"/>
  <c r="BH42" i="35"/>
  <c r="BI42" i="35"/>
  <c r="BH45" i="35"/>
  <c r="BI45" i="35"/>
  <c r="BH41" i="35"/>
  <c r="BI43" i="35"/>
  <c r="BH43" i="35"/>
  <c r="BI46" i="35"/>
  <c r="BH46" i="35"/>
  <c r="BJ46" i="35" s="1"/>
  <c r="BH38" i="35"/>
  <c r="BI38" i="35"/>
  <c r="BI39" i="35"/>
  <c r="BH39" i="35"/>
  <c r="BJ39" i="35" s="1"/>
  <c r="BH44" i="35"/>
  <c r="BJ44" i="35" s="1"/>
  <c r="AN45" i="35"/>
  <c r="AM45" i="35"/>
  <c r="AN46" i="35"/>
  <c r="AM46" i="35"/>
  <c r="AN40" i="35"/>
  <c r="AM40" i="35"/>
  <c r="AM44" i="35"/>
  <c r="AO44" i="35" s="1"/>
  <c r="AN7" i="35"/>
  <c r="AN38" i="35"/>
  <c r="AM38" i="35"/>
  <c r="AN39" i="35"/>
  <c r="AM39" i="35"/>
  <c r="AM42" i="35"/>
  <c r="AN42" i="35"/>
  <c r="AM47" i="35"/>
  <c r="AN47" i="35"/>
  <c r="AN41" i="35"/>
  <c r="AM41" i="35"/>
  <c r="AM43" i="35"/>
  <c r="AO43" i="35" s="1"/>
  <c r="R40" i="35"/>
  <c r="R44" i="35"/>
  <c r="S44" i="35"/>
  <c r="R43" i="35"/>
  <c r="S43" i="35"/>
  <c r="S41" i="35"/>
  <c r="R41" i="35"/>
  <c r="S46" i="35"/>
  <c r="R46" i="35"/>
  <c r="R47" i="35"/>
  <c r="S47" i="35"/>
  <c r="S45" i="35"/>
  <c r="R45" i="35"/>
  <c r="T45" i="35" s="1"/>
  <c r="R39" i="35"/>
  <c r="T39" i="35" s="1"/>
  <c r="S39" i="35"/>
  <c r="S42" i="35"/>
  <c r="R42" i="35"/>
  <c r="S40" i="35"/>
  <c r="R38" i="35"/>
  <c r="T38" i="35" s="1"/>
  <c r="BI15" i="35"/>
  <c r="CY10" i="35"/>
  <c r="CX8" i="35"/>
  <c r="CY7" i="35"/>
  <c r="BJ7" i="35"/>
  <c r="BQ7" i="35" s="1"/>
  <c r="CY11" i="35"/>
  <c r="CY9" i="35"/>
  <c r="CY12" i="35"/>
  <c r="CX13" i="35"/>
  <c r="CX10" i="35"/>
  <c r="CX11" i="35"/>
  <c r="CY13" i="35"/>
  <c r="CX7" i="35"/>
  <c r="CX17" i="35"/>
  <c r="CX16" i="35"/>
  <c r="S14" i="35"/>
  <c r="AN14" i="35"/>
  <c r="T7" i="35"/>
  <c r="X7" i="35" s="1"/>
  <c r="CX12" i="35"/>
  <c r="CE7" i="35"/>
  <c r="CL7" i="35" s="1"/>
  <c r="CX9" i="35"/>
  <c r="R14" i="35"/>
  <c r="BI37" i="35"/>
  <c r="BH37" i="35"/>
  <c r="S37" i="35"/>
  <c r="R37" i="35"/>
  <c r="AM36" i="35"/>
  <c r="AN36" i="35"/>
  <c r="CC29" i="35"/>
  <c r="CD29" i="35"/>
  <c r="AN26" i="35"/>
  <c r="AM26" i="35"/>
  <c r="CD31" i="35"/>
  <c r="CC31" i="35"/>
  <c r="BH28" i="35"/>
  <c r="BI28" i="35"/>
  <c r="CC27" i="35"/>
  <c r="CD27" i="35"/>
  <c r="S34" i="35"/>
  <c r="R34" i="35"/>
  <c r="BI30" i="35"/>
  <c r="BH30" i="35"/>
  <c r="AN24" i="35"/>
  <c r="AM24" i="35"/>
  <c r="S23" i="35"/>
  <c r="R23" i="35"/>
  <c r="AM22" i="35"/>
  <c r="AN22" i="35"/>
  <c r="S20" i="35"/>
  <c r="R20" i="35"/>
  <c r="CY17" i="35"/>
  <c r="CY16" i="35"/>
  <c r="S13" i="35"/>
  <c r="R13" i="35"/>
  <c r="AM11" i="35"/>
  <c r="AN11" i="35"/>
  <c r="S9" i="35"/>
  <c r="R9" i="35"/>
  <c r="CY18" i="35"/>
  <c r="CX18" i="35"/>
  <c r="CX20" i="35"/>
  <c r="CY20" i="35"/>
  <c r="CX24" i="35"/>
  <c r="CY24" i="35"/>
  <c r="CY26" i="35"/>
  <c r="CX26" i="35"/>
  <c r="CY30" i="35"/>
  <c r="CX30" i="35"/>
  <c r="CY35" i="35"/>
  <c r="CX35" i="35"/>
  <c r="CD8" i="35"/>
  <c r="CC8" i="35"/>
  <c r="CD12" i="35"/>
  <c r="CC12" i="35"/>
  <c r="CD19" i="35"/>
  <c r="CC19" i="35"/>
  <c r="CD23" i="35"/>
  <c r="CC23" i="35"/>
  <c r="CD34" i="35"/>
  <c r="CC34" i="35"/>
  <c r="BI8" i="35"/>
  <c r="BH8" i="35"/>
  <c r="BI12" i="35"/>
  <c r="BH12" i="35"/>
  <c r="BI17" i="35"/>
  <c r="BH17" i="35"/>
  <c r="BI21" i="35"/>
  <c r="BH21" i="35"/>
  <c r="BI32" i="35"/>
  <c r="BH32" i="35"/>
  <c r="BI36" i="35"/>
  <c r="BH36" i="35"/>
  <c r="R26" i="35"/>
  <c r="S26" i="35"/>
  <c r="R30" i="35"/>
  <c r="S30" i="35"/>
  <c r="AM35" i="35"/>
  <c r="AN35" i="35"/>
  <c r="S36" i="35"/>
  <c r="R36" i="35"/>
  <c r="CD30" i="35"/>
  <c r="CC30" i="35"/>
  <c r="AN29" i="35"/>
  <c r="AM29" i="35"/>
  <c r="BI31" i="35"/>
  <c r="BH31" i="35"/>
  <c r="AN30" i="35"/>
  <c r="AM30" i="35"/>
  <c r="AN27" i="35"/>
  <c r="AM27" i="35"/>
  <c r="AM17" i="35"/>
  <c r="AN17" i="35"/>
  <c r="AM19" i="35"/>
  <c r="AN19" i="35"/>
  <c r="AM25" i="35"/>
  <c r="AN25" i="35"/>
  <c r="S24" i="35"/>
  <c r="R24" i="35"/>
  <c r="S21" i="35"/>
  <c r="R21" i="35"/>
  <c r="AM18" i="35"/>
  <c r="AN18" i="35"/>
  <c r="BH15" i="35"/>
  <c r="AM14" i="35"/>
  <c r="CD14" i="35"/>
  <c r="CC14" i="35"/>
  <c r="AM12" i="35"/>
  <c r="AN12" i="35"/>
  <c r="S10" i="35"/>
  <c r="R10" i="35"/>
  <c r="CX14" i="35"/>
  <c r="CY14" i="35"/>
  <c r="CX21" i="35"/>
  <c r="CY21" i="35"/>
  <c r="CY25" i="35"/>
  <c r="CX25" i="35"/>
  <c r="CY27" i="35"/>
  <c r="CX27" i="35"/>
  <c r="CY31" i="35"/>
  <c r="CX31" i="35"/>
  <c r="CD9" i="35"/>
  <c r="CC9" i="35"/>
  <c r="CD13" i="35"/>
  <c r="CC13" i="35"/>
  <c r="CD20" i="35"/>
  <c r="CC20" i="35"/>
  <c r="CD24" i="35"/>
  <c r="CC24" i="35"/>
  <c r="CD35" i="35"/>
  <c r="CC35" i="35"/>
  <c r="BI9" i="35"/>
  <c r="BH9" i="35"/>
  <c r="BI13" i="35"/>
  <c r="BH13" i="35"/>
  <c r="BI18" i="35"/>
  <c r="BH18" i="35"/>
  <c r="BI22" i="35"/>
  <c r="BH22" i="35"/>
  <c r="BH33" i="35"/>
  <c r="BI33" i="35"/>
  <c r="R17" i="35"/>
  <c r="S17" i="35"/>
  <c r="R27" i="35"/>
  <c r="S27" i="35"/>
  <c r="R31" i="35"/>
  <c r="S31" i="35"/>
  <c r="S18" i="35"/>
  <c r="R18" i="35"/>
  <c r="CD15" i="35"/>
  <c r="CC15" i="35"/>
  <c r="AO7" i="35"/>
  <c r="AM37" i="35"/>
  <c r="AN37" i="35"/>
  <c r="AM34" i="35"/>
  <c r="AN34" i="35"/>
  <c r="BH26" i="35"/>
  <c r="BI26" i="35"/>
  <c r="CC25" i="35"/>
  <c r="CD25" i="35"/>
  <c r="AN28" i="35"/>
  <c r="AM28" i="35"/>
  <c r="AN31" i="35"/>
  <c r="AM31" i="35"/>
  <c r="S25" i="35"/>
  <c r="R25" i="35"/>
  <c r="AN16" i="35"/>
  <c r="AM16" i="35"/>
  <c r="S22" i="35"/>
  <c r="R22" i="35"/>
  <c r="AM20" i="35"/>
  <c r="AN20" i="35"/>
  <c r="AN15" i="35"/>
  <c r="AM15" i="35"/>
  <c r="AM13" i="35"/>
  <c r="AN13" i="35"/>
  <c r="S11" i="35"/>
  <c r="R11" i="35"/>
  <c r="AM9" i="35"/>
  <c r="AN9" i="35"/>
  <c r="AN8" i="35"/>
  <c r="AM8" i="35"/>
  <c r="CX15" i="35"/>
  <c r="CY15" i="35"/>
  <c r="CX22" i="35"/>
  <c r="CY22" i="35"/>
  <c r="CY34" i="35"/>
  <c r="CX34" i="35"/>
  <c r="CY28" i="35"/>
  <c r="CX28" i="35"/>
  <c r="CY32" i="35"/>
  <c r="CX32" i="35"/>
  <c r="CX37" i="35"/>
  <c r="CY37" i="35"/>
  <c r="CD10" i="35"/>
  <c r="CC10" i="35"/>
  <c r="CC16" i="35"/>
  <c r="CD16" i="35"/>
  <c r="CD21" i="35"/>
  <c r="CC21" i="35"/>
  <c r="CD32" i="35"/>
  <c r="CC32" i="35"/>
  <c r="CD36" i="35"/>
  <c r="CC36" i="35"/>
  <c r="BI10" i="35"/>
  <c r="BH10" i="35"/>
  <c r="BI14" i="35"/>
  <c r="BH14" i="35"/>
  <c r="BH19" i="35"/>
  <c r="BI19" i="35"/>
  <c r="BI23" i="35"/>
  <c r="BH23" i="35"/>
  <c r="BI34" i="35"/>
  <c r="BH34" i="35"/>
  <c r="R28" i="35"/>
  <c r="S28" i="35"/>
  <c r="R33" i="35"/>
  <c r="S33" i="35"/>
  <c r="R32" i="35"/>
  <c r="S32" i="35"/>
  <c r="CY8" i="35"/>
  <c r="CD37" i="35"/>
  <c r="CC37" i="35"/>
  <c r="AN33" i="35"/>
  <c r="AM33" i="35"/>
  <c r="BH29" i="35"/>
  <c r="BI29" i="35"/>
  <c r="CC28" i="35"/>
  <c r="CD28" i="35"/>
  <c r="BI25" i="35"/>
  <c r="BH25" i="35"/>
  <c r="AN32" i="35"/>
  <c r="AM32" i="35"/>
  <c r="BH27" i="35"/>
  <c r="BI27" i="35"/>
  <c r="CC26" i="35"/>
  <c r="CD26" i="35"/>
  <c r="AN23" i="35"/>
  <c r="AM23" i="35"/>
  <c r="AM21" i="35"/>
  <c r="AN21" i="35"/>
  <c r="S15" i="35"/>
  <c r="R15" i="35"/>
  <c r="S12" i="35"/>
  <c r="R12" i="35"/>
  <c r="AM10" i="35"/>
  <c r="AN10" i="35"/>
  <c r="R8" i="35"/>
  <c r="S8" i="35"/>
  <c r="CX19" i="35"/>
  <c r="CY19" i="35"/>
  <c r="CX23" i="35"/>
  <c r="CY23" i="35"/>
  <c r="CY36" i="35"/>
  <c r="CX36" i="35"/>
  <c r="CY29" i="35"/>
  <c r="CX29" i="35"/>
  <c r="CY33" i="35"/>
  <c r="CX33" i="35"/>
  <c r="CD17" i="35"/>
  <c r="CC17" i="35"/>
  <c r="CD11" i="35"/>
  <c r="CC11" i="35"/>
  <c r="CD18" i="35"/>
  <c r="CC18" i="35"/>
  <c r="CD22" i="35"/>
  <c r="CC22" i="35"/>
  <c r="CD33" i="35"/>
  <c r="CC33" i="35"/>
  <c r="BI11" i="35"/>
  <c r="BH11" i="35"/>
  <c r="BI16" i="35"/>
  <c r="BH16" i="35"/>
  <c r="BI20" i="35"/>
  <c r="BH20" i="35"/>
  <c r="BI24" i="35"/>
  <c r="BH24" i="35"/>
  <c r="BH35" i="35"/>
  <c r="BI35" i="35"/>
  <c r="R29" i="35"/>
  <c r="S29" i="35"/>
  <c r="S35" i="35"/>
  <c r="R35" i="35"/>
  <c r="S19" i="35"/>
  <c r="R19" i="35"/>
  <c r="R16" i="35"/>
  <c r="S16" i="35"/>
  <c r="CZ42" i="35" l="1"/>
  <c r="CE41" i="35"/>
  <c r="BJ42" i="35"/>
  <c r="BJ41" i="35"/>
  <c r="AO47" i="35"/>
  <c r="T47" i="35"/>
  <c r="X47" i="35" s="1"/>
  <c r="T44" i="35"/>
  <c r="X44" i="35" s="1"/>
  <c r="T46" i="35"/>
  <c r="X46" i="35" s="1"/>
  <c r="CE40" i="35"/>
  <c r="BJ43" i="35"/>
  <c r="CZ47" i="35"/>
  <c r="AO42" i="35"/>
  <c r="CE39" i="35"/>
  <c r="CE46" i="35"/>
  <c r="CZ41" i="35"/>
  <c r="CZ45" i="35"/>
  <c r="CZ38" i="35"/>
  <c r="CZ46" i="35"/>
  <c r="CZ8" i="35"/>
  <c r="CZ44" i="35"/>
  <c r="CZ40" i="35"/>
  <c r="CZ43" i="35"/>
  <c r="CE47" i="35"/>
  <c r="CE42" i="35"/>
  <c r="CE44" i="35"/>
  <c r="CE45" i="35"/>
  <c r="CE43" i="35"/>
  <c r="CE38" i="35"/>
  <c r="BJ38" i="35"/>
  <c r="BJ45" i="35"/>
  <c r="BJ47" i="35"/>
  <c r="BJ40" i="35"/>
  <c r="AO41" i="35"/>
  <c r="AO38" i="35"/>
  <c r="AO46" i="35"/>
  <c r="AO39" i="35"/>
  <c r="AO40" i="35"/>
  <c r="AO45" i="35"/>
  <c r="X39" i="35"/>
  <c r="X38" i="35"/>
  <c r="X45" i="35"/>
  <c r="T43" i="35"/>
  <c r="T42" i="35"/>
  <c r="T41" i="35"/>
  <c r="T40" i="35"/>
  <c r="CZ13" i="35"/>
  <c r="CZ10" i="35"/>
  <c r="BJ15" i="35"/>
  <c r="CZ7" i="35"/>
  <c r="DD7" i="35" s="1"/>
  <c r="CZ12" i="35"/>
  <c r="CZ11" i="35"/>
  <c r="CZ9" i="35"/>
  <c r="BN7" i="35"/>
  <c r="CI7" i="35"/>
  <c r="AO14" i="35"/>
  <c r="CZ17" i="35"/>
  <c r="T14" i="35"/>
  <c r="X14" i="35" s="1"/>
  <c r="CZ16" i="35"/>
  <c r="AA7" i="35"/>
  <c r="DM7" i="35" s="1"/>
  <c r="EG7" i="35" s="1"/>
  <c r="BJ27" i="35"/>
  <c r="BJ29" i="35"/>
  <c r="BJ26" i="35"/>
  <c r="T20" i="35"/>
  <c r="X20" i="35" s="1"/>
  <c r="T23" i="35"/>
  <c r="X23" i="35" s="1"/>
  <c r="BJ30" i="35"/>
  <c r="CE31" i="35"/>
  <c r="BJ37" i="35"/>
  <c r="T35" i="35"/>
  <c r="X35" i="35" s="1"/>
  <c r="BJ20" i="35"/>
  <c r="BJ11" i="35"/>
  <c r="CE22" i="35"/>
  <c r="CE11" i="35"/>
  <c r="CZ33" i="35"/>
  <c r="CZ36" i="35"/>
  <c r="T15" i="35"/>
  <c r="X15" i="35" s="1"/>
  <c r="BJ34" i="35"/>
  <c r="BJ10" i="35"/>
  <c r="CE32" i="35"/>
  <c r="CZ28" i="35"/>
  <c r="AO8" i="35"/>
  <c r="T11" i="35"/>
  <c r="X11" i="35" s="1"/>
  <c r="AO15" i="35"/>
  <c r="CE15" i="35"/>
  <c r="BJ22" i="35"/>
  <c r="BJ13" i="35"/>
  <c r="CE35" i="35"/>
  <c r="CE20" i="35"/>
  <c r="CE9" i="35"/>
  <c r="CZ31" i="35"/>
  <c r="CZ25" i="35"/>
  <c r="T29" i="35"/>
  <c r="X29" i="35" s="1"/>
  <c r="CZ23" i="35"/>
  <c r="T8" i="35"/>
  <c r="X8" i="35" s="1"/>
  <c r="AO32" i="35"/>
  <c r="AO33" i="35"/>
  <c r="T32" i="35"/>
  <c r="X32" i="35" s="1"/>
  <c r="T28" i="35"/>
  <c r="X28" i="35" s="1"/>
  <c r="CZ15" i="35"/>
  <c r="AO9" i="35"/>
  <c r="AO13" i="35"/>
  <c r="AO16" i="35"/>
  <c r="AO31" i="35"/>
  <c r="T27" i="35"/>
  <c r="X27" i="35" s="1"/>
  <c r="BJ33" i="35"/>
  <c r="CZ21" i="35"/>
  <c r="AO18" i="35"/>
  <c r="AO19" i="35"/>
  <c r="T21" i="35"/>
  <c r="X21" i="35" s="1"/>
  <c r="AO30" i="35"/>
  <c r="AO29" i="35"/>
  <c r="T36" i="35"/>
  <c r="X36" i="35" s="1"/>
  <c r="AO35" i="35"/>
  <c r="BJ32" i="35"/>
  <c r="BJ17" i="35"/>
  <c r="BJ8" i="35"/>
  <c r="CE23" i="35"/>
  <c r="CE12" i="35"/>
  <c r="CZ35" i="35"/>
  <c r="CZ26" i="35"/>
  <c r="T9" i="35"/>
  <c r="X9" i="35" s="1"/>
  <c r="T13" i="35"/>
  <c r="X13" i="35" s="1"/>
  <c r="AO22" i="35"/>
  <c r="BJ28" i="35"/>
  <c r="AO36" i="35"/>
  <c r="T30" i="35"/>
  <c r="X30" i="35" s="1"/>
  <c r="CZ24" i="35"/>
  <c r="AO11" i="35"/>
  <c r="CE26" i="35"/>
  <c r="CE25" i="35"/>
  <c r="AO17" i="35"/>
  <c r="T16" i="35"/>
  <c r="X16" i="35" s="1"/>
  <c r="BJ35" i="35"/>
  <c r="CZ19" i="35"/>
  <c r="AO10" i="35"/>
  <c r="AO23" i="35"/>
  <c r="BJ25" i="35"/>
  <c r="CE37" i="35"/>
  <c r="T33" i="35"/>
  <c r="X33" i="35" s="1"/>
  <c r="BJ19" i="35"/>
  <c r="CE16" i="35"/>
  <c r="CZ37" i="35"/>
  <c r="CZ22" i="35"/>
  <c r="T22" i="35"/>
  <c r="X22" i="35" s="1"/>
  <c r="T25" i="35"/>
  <c r="X25" i="35" s="1"/>
  <c r="AO28" i="35"/>
  <c r="AO37" i="35"/>
  <c r="T31" i="35"/>
  <c r="X31" i="35" s="1"/>
  <c r="T17" i="35"/>
  <c r="X17" i="35" s="1"/>
  <c r="CZ14" i="35"/>
  <c r="AO12" i="35"/>
  <c r="T24" i="35"/>
  <c r="X24" i="35" s="1"/>
  <c r="AO27" i="35"/>
  <c r="BJ31" i="35"/>
  <c r="CE30" i="35"/>
  <c r="BJ36" i="35"/>
  <c r="BJ21" i="35"/>
  <c r="BJ12" i="35"/>
  <c r="CE34" i="35"/>
  <c r="CE19" i="35"/>
  <c r="CE8" i="35"/>
  <c r="CZ30" i="35"/>
  <c r="CZ18" i="35"/>
  <c r="CE27" i="35"/>
  <c r="CE29" i="35"/>
  <c r="AO21" i="35"/>
  <c r="CE28" i="35"/>
  <c r="T19" i="35"/>
  <c r="X19" i="35" s="1"/>
  <c r="BJ24" i="35"/>
  <c r="BJ16" i="35"/>
  <c r="CE33" i="35"/>
  <c r="CE18" i="35"/>
  <c r="CE17" i="35"/>
  <c r="CZ29" i="35"/>
  <c r="T12" i="35"/>
  <c r="X12" i="35" s="1"/>
  <c r="BJ23" i="35"/>
  <c r="BJ14" i="35"/>
  <c r="CE36" i="35"/>
  <c r="CE21" i="35"/>
  <c r="CE10" i="35"/>
  <c r="CZ32" i="35"/>
  <c r="CZ34" i="35"/>
  <c r="T18" i="35"/>
  <c r="X18" i="35" s="1"/>
  <c r="BJ18" i="35"/>
  <c r="BJ9" i="35"/>
  <c r="CE24" i="35"/>
  <c r="CE13" i="35"/>
  <c r="CZ27" i="35"/>
  <c r="T10" i="35"/>
  <c r="X10" i="35" s="1"/>
  <c r="CE14" i="35"/>
  <c r="AO24" i="35"/>
  <c r="T34" i="35"/>
  <c r="X34" i="35" s="1"/>
  <c r="AO26" i="35"/>
  <c r="T37" i="35"/>
  <c r="X37" i="35" s="1"/>
  <c r="DP7" i="35"/>
  <c r="CM7" i="35"/>
  <c r="AS7" i="35"/>
  <c r="AV7" i="35"/>
  <c r="BR7" i="35"/>
  <c r="DO7" i="35"/>
  <c r="AO20" i="35"/>
  <c r="AO34" i="35"/>
  <c r="AO25" i="35"/>
  <c r="T26" i="35"/>
  <c r="X26" i="35" s="1"/>
  <c r="CZ20" i="35"/>
  <c r="X42" i="35" l="1"/>
  <c r="X43" i="35"/>
  <c r="X40" i="35"/>
  <c r="X41" i="35"/>
  <c r="DG7" i="35"/>
  <c r="DH7" i="35" s="1"/>
  <c r="AB7" i="35"/>
  <c r="EJ7" i="35"/>
  <c r="EI7" i="35"/>
  <c r="DN7" i="35"/>
  <c r="EH7" i="35" s="1"/>
  <c r="AW7" i="35"/>
  <c r="DQ7" i="35" l="1"/>
  <c r="EK7" i="35" s="1"/>
  <c r="EW7" i="35" s="1"/>
  <c r="EY7" i="35" s="1"/>
  <c r="I6" i="3" l="1"/>
  <c r="I8" i="36" s="1"/>
  <c r="J6" i="3"/>
  <c r="J8" i="36" s="1"/>
  <c r="I7" i="3"/>
  <c r="I9" i="36" s="1"/>
  <c r="J7" i="3"/>
  <c r="J9" i="36" s="1"/>
  <c r="I8" i="3"/>
  <c r="I10" i="36" s="1"/>
  <c r="J8" i="3"/>
  <c r="J10" i="36" s="1"/>
  <c r="I9" i="3"/>
  <c r="I11" i="36" s="1"/>
  <c r="J9" i="3"/>
  <c r="J11" i="36" s="1"/>
  <c r="I10" i="3"/>
  <c r="I12" i="36" s="1"/>
  <c r="J10" i="3"/>
  <c r="J12" i="36" s="1"/>
  <c r="I11" i="3"/>
  <c r="I13" i="36" s="1"/>
  <c r="J11" i="3"/>
  <c r="J13" i="36" s="1"/>
  <c r="I12" i="3"/>
  <c r="I14" i="36" s="1"/>
  <c r="J12" i="3"/>
  <c r="J14" i="36" s="1"/>
  <c r="I13" i="3"/>
  <c r="I15" i="36" s="1"/>
  <c r="J13" i="3"/>
  <c r="J15" i="36" s="1"/>
  <c r="I14" i="3"/>
  <c r="I16" i="36" s="1"/>
  <c r="J14" i="3"/>
  <c r="J16" i="36" s="1"/>
  <c r="I15" i="3"/>
  <c r="I17" i="36" s="1"/>
  <c r="J15" i="3"/>
  <c r="J17" i="36" s="1"/>
  <c r="I16" i="3"/>
  <c r="I18" i="36" s="1"/>
  <c r="J16" i="3"/>
  <c r="J18" i="36" s="1"/>
  <c r="I17" i="3"/>
  <c r="I19" i="36" s="1"/>
  <c r="J17" i="3"/>
  <c r="J19" i="36" s="1"/>
  <c r="I18" i="3"/>
  <c r="I20" i="36" s="1"/>
  <c r="J18" i="3"/>
  <c r="J20" i="36" s="1"/>
  <c r="I19" i="3"/>
  <c r="I21" i="36" s="1"/>
  <c r="J19" i="3"/>
  <c r="J21" i="36" s="1"/>
  <c r="I20" i="3"/>
  <c r="I22" i="36" s="1"/>
  <c r="J20" i="3"/>
  <c r="J22" i="36" s="1"/>
  <c r="I21" i="3"/>
  <c r="I23" i="36" s="1"/>
  <c r="J21" i="3"/>
  <c r="J23" i="36" s="1"/>
  <c r="I22" i="3"/>
  <c r="I24" i="36" s="1"/>
  <c r="J22" i="3"/>
  <c r="J24" i="36" s="1"/>
  <c r="I23" i="3"/>
  <c r="I25" i="36" s="1"/>
  <c r="J23" i="3"/>
  <c r="J25" i="36" s="1"/>
  <c r="I24" i="3"/>
  <c r="I26" i="36" s="1"/>
  <c r="J24" i="3"/>
  <c r="J26" i="36" s="1"/>
  <c r="I25" i="3"/>
  <c r="I27" i="36" s="1"/>
  <c r="J25" i="3"/>
  <c r="J27" i="36" s="1"/>
  <c r="I26" i="3"/>
  <c r="I28" i="36" s="1"/>
  <c r="J26" i="3"/>
  <c r="J28" i="36" s="1"/>
  <c r="I27" i="3"/>
  <c r="I29" i="36" s="1"/>
  <c r="J27" i="3"/>
  <c r="J29" i="36" s="1"/>
  <c r="I28" i="3"/>
  <c r="I30" i="36" s="1"/>
  <c r="J28" i="3"/>
  <c r="J30" i="36" s="1"/>
  <c r="I29" i="3"/>
  <c r="I31" i="36" s="1"/>
  <c r="J29" i="3"/>
  <c r="J31" i="36" s="1"/>
  <c r="I30" i="3"/>
  <c r="I32" i="36" s="1"/>
  <c r="J30" i="3"/>
  <c r="J32" i="36" s="1"/>
  <c r="I31" i="3"/>
  <c r="I33" i="36" s="1"/>
  <c r="J31" i="3"/>
  <c r="J33" i="36" s="1"/>
  <c r="I32" i="3"/>
  <c r="I34" i="36" s="1"/>
  <c r="J32" i="3"/>
  <c r="J34" i="36" s="1"/>
  <c r="I33" i="3"/>
  <c r="I35" i="36" s="1"/>
  <c r="J33" i="3"/>
  <c r="J35" i="36" s="1"/>
  <c r="I34" i="3"/>
  <c r="I36" i="36" s="1"/>
  <c r="J34" i="3"/>
  <c r="J36" i="36" s="1"/>
  <c r="I35" i="3"/>
  <c r="J35" i="3"/>
  <c r="I36" i="3"/>
  <c r="J36" i="3"/>
  <c r="I37" i="3"/>
  <c r="J37" i="3"/>
  <c r="I38" i="3"/>
  <c r="J38" i="3"/>
  <c r="I39" i="3"/>
  <c r="J39" i="3"/>
  <c r="I40" i="3"/>
  <c r="J40" i="3"/>
  <c r="I41" i="3"/>
  <c r="J41" i="3"/>
  <c r="I42" i="3"/>
  <c r="J42" i="3"/>
  <c r="I43" i="3"/>
  <c r="J43" i="3"/>
  <c r="I44" i="3"/>
  <c r="J44" i="3"/>
  <c r="I45" i="3"/>
  <c r="J45" i="3"/>
  <c r="I46" i="3"/>
  <c r="J46" i="3"/>
  <c r="I47" i="3"/>
  <c r="J47" i="3"/>
  <c r="I48" i="3"/>
  <c r="J48" i="3"/>
  <c r="I49" i="3"/>
  <c r="I76" i="35" s="1"/>
  <c r="J49" i="3"/>
  <c r="J76" i="35" s="1"/>
  <c r="J5" i="3"/>
  <c r="J7" i="36" s="1"/>
  <c r="I5" i="3"/>
  <c r="I7" i="36" s="1"/>
  <c r="E6" i="3"/>
  <c r="E8" i="36" s="1"/>
  <c r="F6" i="3"/>
  <c r="F8" i="36" s="1"/>
  <c r="G6" i="3"/>
  <c r="G8" i="36" s="1"/>
  <c r="E7" i="3"/>
  <c r="E9" i="36" s="1"/>
  <c r="F7" i="3"/>
  <c r="F9" i="36" s="1"/>
  <c r="G7" i="3"/>
  <c r="G9" i="36" s="1"/>
  <c r="E10" i="36"/>
  <c r="F8" i="3"/>
  <c r="G8" i="3"/>
  <c r="G10" i="36" s="1"/>
  <c r="E9" i="3"/>
  <c r="F9" i="3"/>
  <c r="G9" i="3"/>
  <c r="G11" i="36" s="1"/>
  <c r="E10" i="3"/>
  <c r="F10" i="3"/>
  <c r="G10" i="3"/>
  <c r="G12" i="36" s="1"/>
  <c r="E11" i="3"/>
  <c r="F11" i="3"/>
  <c r="G11" i="3"/>
  <c r="G13" i="36" s="1"/>
  <c r="E12" i="3"/>
  <c r="F12" i="3"/>
  <c r="G12" i="3"/>
  <c r="G14" i="36" s="1"/>
  <c r="E13" i="3"/>
  <c r="F13" i="3"/>
  <c r="G13" i="3"/>
  <c r="G15" i="36" s="1"/>
  <c r="E14" i="3"/>
  <c r="F14" i="3"/>
  <c r="G14" i="3"/>
  <c r="G16" i="36" s="1"/>
  <c r="E15" i="3"/>
  <c r="F15" i="3"/>
  <c r="G15" i="3"/>
  <c r="G17" i="36" s="1"/>
  <c r="E16" i="3"/>
  <c r="F16" i="3"/>
  <c r="G16" i="3"/>
  <c r="G18" i="36" s="1"/>
  <c r="E17" i="3"/>
  <c r="F17" i="3"/>
  <c r="G17" i="3"/>
  <c r="G19" i="36" s="1"/>
  <c r="E18" i="3"/>
  <c r="F18" i="3"/>
  <c r="G18" i="3"/>
  <c r="G20" i="36" s="1"/>
  <c r="E19" i="3"/>
  <c r="F19" i="3"/>
  <c r="G19" i="3"/>
  <c r="G21" i="36" s="1"/>
  <c r="E20" i="3"/>
  <c r="F20" i="3"/>
  <c r="G20" i="3"/>
  <c r="G22" i="36" s="1"/>
  <c r="E21" i="3"/>
  <c r="F21" i="3"/>
  <c r="G21" i="3"/>
  <c r="G23" i="36" s="1"/>
  <c r="E22" i="3"/>
  <c r="F22" i="3"/>
  <c r="G22" i="3"/>
  <c r="G24" i="36" s="1"/>
  <c r="E23" i="3"/>
  <c r="F23" i="3"/>
  <c r="G23" i="3"/>
  <c r="G25" i="36" s="1"/>
  <c r="E24" i="3"/>
  <c r="F24" i="3"/>
  <c r="G24" i="3"/>
  <c r="G26" i="36" s="1"/>
  <c r="E25" i="3"/>
  <c r="F25" i="3"/>
  <c r="G25" i="3"/>
  <c r="G27" i="36" s="1"/>
  <c r="E26" i="3"/>
  <c r="F26" i="3"/>
  <c r="G26" i="3"/>
  <c r="G28" i="36" s="1"/>
  <c r="E27" i="3"/>
  <c r="F27" i="3"/>
  <c r="G27" i="3"/>
  <c r="G29" i="36" s="1"/>
  <c r="E28" i="3"/>
  <c r="F28" i="3"/>
  <c r="G28" i="3"/>
  <c r="G30" i="36" s="1"/>
  <c r="E29" i="3"/>
  <c r="F29" i="3"/>
  <c r="G29" i="3"/>
  <c r="G31" i="36" s="1"/>
  <c r="E30" i="3"/>
  <c r="F30" i="3"/>
  <c r="G30" i="3"/>
  <c r="G32" i="36" s="1"/>
  <c r="E31" i="3"/>
  <c r="F31" i="3"/>
  <c r="G31" i="3"/>
  <c r="G33" i="36" s="1"/>
  <c r="E32" i="3"/>
  <c r="F32" i="3"/>
  <c r="G32" i="3"/>
  <c r="G34" i="36" s="1"/>
  <c r="E33" i="3"/>
  <c r="F33" i="3"/>
  <c r="G33" i="3"/>
  <c r="G35" i="36" s="1"/>
  <c r="E34" i="3"/>
  <c r="F34" i="3"/>
  <c r="G34" i="3"/>
  <c r="G36" i="36" s="1"/>
  <c r="E35" i="3"/>
  <c r="E36" i="38" s="1"/>
  <c r="F35" i="3"/>
  <c r="F36" i="38" s="1"/>
  <c r="G35" i="3"/>
  <c r="E36" i="3"/>
  <c r="E37" i="38" s="1"/>
  <c r="F36" i="3"/>
  <c r="F37" i="38" s="1"/>
  <c r="G36" i="3"/>
  <c r="E37" i="3"/>
  <c r="E38" i="38" s="1"/>
  <c r="F37" i="3"/>
  <c r="F38" i="38" s="1"/>
  <c r="G37" i="3"/>
  <c r="E38" i="3"/>
  <c r="E39" i="38" s="1"/>
  <c r="F38" i="3"/>
  <c r="F39" i="38" s="1"/>
  <c r="G38" i="3"/>
  <c r="E39" i="3"/>
  <c r="E40" i="38" s="1"/>
  <c r="F39" i="3"/>
  <c r="F40" i="38" s="1"/>
  <c r="G39" i="3"/>
  <c r="E40" i="3"/>
  <c r="E41" i="38" s="1"/>
  <c r="F40" i="3"/>
  <c r="F41" i="38" s="1"/>
  <c r="G40" i="3"/>
  <c r="E41" i="3"/>
  <c r="E42" i="38" s="1"/>
  <c r="F41" i="3"/>
  <c r="F42" i="38" s="1"/>
  <c r="G41" i="3"/>
  <c r="E42" i="3"/>
  <c r="E43" i="38" s="1"/>
  <c r="F42" i="3"/>
  <c r="F43" i="38" s="1"/>
  <c r="G42" i="3"/>
  <c r="E43" i="3"/>
  <c r="E44" i="38" s="1"/>
  <c r="F43" i="3"/>
  <c r="F44" i="38" s="1"/>
  <c r="G43" i="3"/>
  <c r="E44" i="3"/>
  <c r="E45" i="38" s="1"/>
  <c r="F44" i="3"/>
  <c r="F45" i="38" s="1"/>
  <c r="G44" i="3"/>
  <c r="E45" i="3"/>
  <c r="E46" i="38" s="1"/>
  <c r="F45" i="3"/>
  <c r="F46" i="38" s="1"/>
  <c r="G45" i="3"/>
  <c r="E46" i="3"/>
  <c r="E47" i="38" s="1"/>
  <c r="F46" i="3"/>
  <c r="F47" i="38" s="1"/>
  <c r="G46" i="3"/>
  <c r="E47" i="3"/>
  <c r="E48" i="38" s="1"/>
  <c r="F47" i="3"/>
  <c r="F48" i="38" s="1"/>
  <c r="G47" i="3"/>
  <c r="E48" i="3"/>
  <c r="E49" i="38" s="1"/>
  <c r="F48" i="3"/>
  <c r="F49" i="38" s="1"/>
  <c r="G48" i="3"/>
  <c r="F5" i="3"/>
  <c r="F7" i="36" s="1"/>
  <c r="G5" i="3"/>
  <c r="G7" i="36" s="1"/>
  <c r="C6" i="3"/>
  <c r="D6" i="3"/>
  <c r="D8" i="36" s="1"/>
  <c r="H6" i="3"/>
  <c r="H8" i="36" s="1"/>
  <c r="C7" i="3"/>
  <c r="D7" i="3"/>
  <c r="D9" i="36" s="1"/>
  <c r="H7" i="3"/>
  <c r="H9" i="36" s="1"/>
  <c r="C8" i="3"/>
  <c r="D8" i="3"/>
  <c r="H8" i="3"/>
  <c r="H10" i="36" s="1"/>
  <c r="C9" i="3"/>
  <c r="D9" i="3"/>
  <c r="H9" i="3"/>
  <c r="H11" i="36" s="1"/>
  <c r="C10" i="3"/>
  <c r="D10" i="3"/>
  <c r="H10" i="3"/>
  <c r="H12" i="36" s="1"/>
  <c r="C11" i="3"/>
  <c r="D11" i="3"/>
  <c r="H11" i="3"/>
  <c r="H13" i="36" s="1"/>
  <c r="C12" i="3"/>
  <c r="D12" i="3"/>
  <c r="H12" i="3"/>
  <c r="H14" i="36" s="1"/>
  <c r="C13" i="3"/>
  <c r="D13" i="3"/>
  <c r="H13" i="3"/>
  <c r="H15" i="36" s="1"/>
  <c r="C14" i="3"/>
  <c r="D14" i="3"/>
  <c r="H14" i="3"/>
  <c r="H16" i="36" s="1"/>
  <c r="C15" i="3"/>
  <c r="D15" i="3"/>
  <c r="H15" i="3"/>
  <c r="H17" i="36" s="1"/>
  <c r="C16" i="3"/>
  <c r="D16" i="3"/>
  <c r="H16" i="3"/>
  <c r="H18" i="36" s="1"/>
  <c r="C17" i="3"/>
  <c r="D17" i="3"/>
  <c r="H17" i="3"/>
  <c r="H19" i="36" s="1"/>
  <c r="C18" i="3"/>
  <c r="D18" i="3"/>
  <c r="H18" i="3"/>
  <c r="H20" i="36" s="1"/>
  <c r="C19" i="3"/>
  <c r="D19" i="3"/>
  <c r="H19" i="3"/>
  <c r="H21" i="36" s="1"/>
  <c r="C20" i="3"/>
  <c r="D20" i="3"/>
  <c r="H20" i="3"/>
  <c r="H22" i="36" s="1"/>
  <c r="C21" i="3"/>
  <c r="D21" i="3"/>
  <c r="H21" i="3"/>
  <c r="H23" i="36" s="1"/>
  <c r="C22" i="3"/>
  <c r="D22" i="3"/>
  <c r="H22" i="3"/>
  <c r="H24" i="36" s="1"/>
  <c r="C23" i="3"/>
  <c r="D23" i="3"/>
  <c r="H23" i="3"/>
  <c r="H25" i="36" s="1"/>
  <c r="C24" i="3"/>
  <c r="D24" i="3"/>
  <c r="H24" i="3"/>
  <c r="H26" i="36" s="1"/>
  <c r="C25" i="3"/>
  <c r="D25" i="3"/>
  <c r="H25" i="3"/>
  <c r="H27" i="36" s="1"/>
  <c r="C26" i="3"/>
  <c r="D26" i="3"/>
  <c r="H26" i="3"/>
  <c r="H28" i="36" s="1"/>
  <c r="C27" i="3"/>
  <c r="D27" i="3"/>
  <c r="H27" i="3"/>
  <c r="H29" i="36" s="1"/>
  <c r="C28" i="3"/>
  <c r="D28" i="3"/>
  <c r="H28" i="3"/>
  <c r="H30" i="36" s="1"/>
  <c r="C29" i="3"/>
  <c r="D29" i="3"/>
  <c r="H29" i="3"/>
  <c r="H31" i="36" s="1"/>
  <c r="C30" i="3"/>
  <c r="D30" i="3"/>
  <c r="H30" i="3"/>
  <c r="H32" i="36" s="1"/>
  <c r="C31" i="3"/>
  <c r="D31" i="3"/>
  <c r="H31" i="3"/>
  <c r="H33" i="36" s="1"/>
  <c r="C32" i="3"/>
  <c r="D32" i="3"/>
  <c r="H32" i="3"/>
  <c r="H34" i="36" s="1"/>
  <c r="C33" i="3"/>
  <c r="D33" i="3"/>
  <c r="H33" i="3"/>
  <c r="H35" i="36" s="1"/>
  <c r="C34" i="3"/>
  <c r="D34" i="3"/>
  <c r="H34" i="3"/>
  <c r="H36" i="36" s="1"/>
  <c r="C35" i="3"/>
  <c r="C36" i="38" s="1"/>
  <c r="D35" i="3"/>
  <c r="D36" i="38" s="1"/>
  <c r="H35" i="3"/>
  <c r="C36" i="3"/>
  <c r="C37" i="38" s="1"/>
  <c r="D36" i="3"/>
  <c r="D37" i="38" s="1"/>
  <c r="H36" i="3"/>
  <c r="C37" i="3"/>
  <c r="C38" i="38" s="1"/>
  <c r="D37" i="3"/>
  <c r="D38" i="38" s="1"/>
  <c r="H37" i="3"/>
  <c r="C38" i="3"/>
  <c r="C39" i="38" s="1"/>
  <c r="D38" i="3"/>
  <c r="D39" i="38" s="1"/>
  <c r="H38" i="3"/>
  <c r="C39" i="3"/>
  <c r="C40" i="38" s="1"/>
  <c r="D39" i="3"/>
  <c r="D40" i="38" s="1"/>
  <c r="H39" i="3"/>
  <c r="C40" i="3"/>
  <c r="C41" i="38" s="1"/>
  <c r="D40" i="3"/>
  <c r="D41" i="38" s="1"/>
  <c r="H40" i="3"/>
  <c r="C41" i="3"/>
  <c r="C42" i="38" s="1"/>
  <c r="D41" i="3"/>
  <c r="D42" i="38" s="1"/>
  <c r="H41" i="3"/>
  <c r="C42" i="3"/>
  <c r="C43" i="38" s="1"/>
  <c r="D42" i="3"/>
  <c r="D43" i="38" s="1"/>
  <c r="H42" i="3"/>
  <c r="C43" i="3"/>
  <c r="C44" i="38" s="1"/>
  <c r="D43" i="3"/>
  <c r="D44" i="38" s="1"/>
  <c r="H43" i="3"/>
  <c r="C44" i="3"/>
  <c r="C45" i="38" s="1"/>
  <c r="D44" i="3"/>
  <c r="D45" i="38" s="1"/>
  <c r="H44" i="3"/>
  <c r="C45" i="3"/>
  <c r="C46" i="38" s="1"/>
  <c r="D45" i="3"/>
  <c r="D46" i="38" s="1"/>
  <c r="H45" i="3"/>
  <c r="C46" i="3"/>
  <c r="C47" i="38" s="1"/>
  <c r="D46" i="3"/>
  <c r="D47" i="38" s="1"/>
  <c r="H46" i="3"/>
  <c r="C47" i="3"/>
  <c r="C48" i="38" s="1"/>
  <c r="D47" i="3"/>
  <c r="D48" i="38" s="1"/>
  <c r="H47" i="3"/>
  <c r="C48" i="3"/>
  <c r="C49" i="38" s="1"/>
  <c r="D48" i="3"/>
  <c r="D49" i="38" s="1"/>
  <c r="H48" i="3"/>
  <c r="C49" i="3"/>
  <c r="D49" i="3"/>
  <c r="E49" i="3"/>
  <c r="F49" i="3"/>
  <c r="F76" i="35" s="1"/>
  <c r="G49" i="3"/>
  <c r="G76" i="35" s="1"/>
  <c r="H49" i="3"/>
  <c r="H76" i="35" s="1"/>
  <c r="H5" i="3"/>
  <c r="H7" i="36" s="1"/>
  <c r="D5" i="3"/>
  <c r="C5" i="3"/>
  <c r="E5" i="3"/>
  <c r="E7" i="36" s="1"/>
  <c r="B3" i="33"/>
  <c r="B2" i="33"/>
  <c r="C9" i="36" l="1"/>
  <c r="C8" i="38"/>
  <c r="C8" i="36"/>
  <c r="DT8" i="36" s="1"/>
  <c r="ED8" i="36" s="1"/>
  <c r="C7" i="38"/>
  <c r="C7" i="36"/>
  <c r="DV7" i="36" s="1"/>
  <c r="EF7" i="36" s="1"/>
  <c r="C6" i="38"/>
  <c r="C23" i="36"/>
  <c r="C22" i="38"/>
  <c r="C36" i="36"/>
  <c r="DD36" i="36" s="1"/>
  <c r="C35" i="38"/>
  <c r="C28" i="36"/>
  <c r="C27" i="38"/>
  <c r="C33" i="36"/>
  <c r="C32" i="38"/>
  <c r="D35" i="36"/>
  <c r="D34" i="38"/>
  <c r="C30" i="36"/>
  <c r="C29" i="38"/>
  <c r="D27" i="36"/>
  <c r="D26" i="38"/>
  <c r="C22" i="36"/>
  <c r="C21" i="38"/>
  <c r="D19" i="36"/>
  <c r="D18" i="38"/>
  <c r="C14" i="36"/>
  <c r="C13" i="38"/>
  <c r="D11" i="36"/>
  <c r="D10" i="38"/>
  <c r="F36" i="36"/>
  <c r="F35" i="38"/>
  <c r="E31" i="36"/>
  <c r="E30" i="38"/>
  <c r="F28" i="36"/>
  <c r="F27" i="38"/>
  <c r="E23" i="36"/>
  <c r="E22" i="38"/>
  <c r="F20" i="36"/>
  <c r="F19" i="38"/>
  <c r="E15" i="36"/>
  <c r="E14" i="38"/>
  <c r="F12" i="36"/>
  <c r="F11" i="38"/>
  <c r="E36" i="36"/>
  <c r="E35" i="38"/>
  <c r="F33" i="36"/>
  <c r="F32" i="38"/>
  <c r="E28" i="36"/>
  <c r="E27" i="38"/>
  <c r="F25" i="36"/>
  <c r="F24" i="38"/>
  <c r="E20" i="36"/>
  <c r="E19" i="38"/>
  <c r="F17" i="36"/>
  <c r="F16" i="38"/>
  <c r="E12" i="36"/>
  <c r="E11" i="38"/>
  <c r="D32" i="36"/>
  <c r="D31" i="38"/>
  <c r="D24" i="36"/>
  <c r="D23" i="38"/>
  <c r="D16" i="36"/>
  <c r="D15" i="38"/>
  <c r="C32" i="36"/>
  <c r="C31" i="38"/>
  <c r="D29" i="36"/>
  <c r="D28" i="38"/>
  <c r="C24" i="36"/>
  <c r="C23" i="38"/>
  <c r="D13" i="36"/>
  <c r="D12" i="38"/>
  <c r="E33" i="36"/>
  <c r="E32" i="38"/>
  <c r="F30" i="36"/>
  <c r="F29" i="38"/>
  <c r="E25" i="36"/>
  <c r="E24" i="38"/>
  <c r="F22" i="36"/>
  <c r="F21" i="38"/>
  <c r="E17" i="36"/>
  <c r="E16" i="38"/>
  <c r="F14" i="36"/>
  <c r="F13" i="38"/>
  <c r="C27" i="36"/>
  <c r="C26" i="38"/>
  <c r="D21" i="36"/>
  <c r="D20" i="38"/>
  <c r="D26" i="36"/>
  <c r="D25" i="38"/>
  <c r="C21" i="36"/>
  <c r="DT21" i="36" s="1"/>
  <c r="ED21" i="36" s="1"/>
  <c r="C20" i="38"/>
  <c r="D18" i="36"/>
  <c r="D17" i="38"/>
  <c r="C13" i="36"/>
  <c r="CI13" i="36" s="1"/>
  <c r="C12" i="38"/>
  <c r="D10" i="36"/>
  <c r="D9" i="38"/>
  <c r="F35" i="36"/>
  <c r="F34" i="38"/>
  <c r="E30" i="36"/>
  <c r="E29" i="38"/>
  <c r="F27" i="36"/>
  <c r="F26" i="38"/>
  <c r="E22" i="36"/>
  <c r="E21" i="38"/>
  <c r="F19" i="36"/>
  <c r="F18" i="38"/>
  <c r="E14" i="36"/>
  <c r="E13" i="38"/>
  <c r="F11" i="36"/>
  <c r="F10" i="38"/>
  <c r="C35" i="36"/>
  <c r="DS35" i="36" s="1"/>
  <c r="EC35" i="36" s="1"/>
  <c r="C34" i="38"/>
  <c r="C19" i="36"/>
  <c r="C18" i="38"/>
  <c r="C11" i="36"/>
  <c r="C10" i="38"/>
  <c r="C16" i="36"/>
  <c r="C15" i="38"/>
  <c r="D34" i="36"/>
  <c r="D33" i="38"/>
  <c r="C29" i="36"/>
  <c r="CI29" i="36" s="1"/>
  <c r="C28" i="38"/>
  <c r="C34" i="36"/>
  <c r="C33" i="38"/>
  <c r="D31" i="36"/>
  <c r="D30" i="38"/>
  <c r="C26" i="36"/>
  <c r="C25" i="38"/>
  <c r="D23" i="36"/>
  <c r="D22" i="38"/>
  <c r="C18" i="36"/>
  <c r="C17" i="38"/>
  <c r="D15" i="36"/>
  <c r="D14" i="38"/>
  <c r="C10" i="36"/>
  <c r="C9" i="38"/>
  <c r="E35" i="36"/>
  <c r="E34" i="38"/>
  <c r="F32" i="36"/>
  <c r="F31" i="38"/>
  <c r="E27" i="36"/>
  <c r="E26" i="38"/>
  <c r="F24" i="36"/>
  <c r="F23" i="38"/>
  <c r="E19" i="36"/>
  <c r="E18" i="38"/>
  <c r="F16" i="36"/>
  <c r="F15" i="38"/>
  <c r="E11" i="36"/>
  <c r="E10" i="38"/>
  <c r="C31" i="36"/>
  <c r="C30" i="38"/>
  <c r="D12" i="36"/>
  <c r="D11" i="38"/>
  <c r="E32" i="36"/>
  <c r="E31" i="38"/>
  <c r="F29" i="36"/>
  <c r="F28" i="38"/>
  <c r="E24" i="36"/>
  <c r="E23" i="38"/>
  <c r="F21" i="36"/>
  <c r="F20" i="38"/>
  <c r="E16" i="36"/>
  <c r="E15" i="38"/>
  <c r="F13" i="36"/>
  <c r="F12" i="38"/>
  <c r="C20" i="36"/>
  <c r="C19" i="38"/>
  <c r="D17" i="36"/>
  <c r="D16" i="38"/>
  <c r="C12" i="36"/>
  <c r="C11" i="38"/>
  <c r="F34" i="36"/>
  <c r="F33" i="38"/>
  <c r="E29" i="36"/>
  <c r="E28" i="38"/>
  <c r="F26" i="36"/>
  <c r="F25" i="38"/>
  <c r="E21" i="36"/>
  <c r="E20" i="38"/>
  <c r="F18" i="36"/>
  <c r="F17" i="38"/>
  <c r="E13" i="36"/>
  <c r="E12" i="38"/>
  <c r="F10" i="36"/>
  <c r="F9" i="38"/>
  <c r="D36" i="36"/>
  <c r="D35" i="38"/>
  <c r="D28" i="36"/>
  <c r="D27" i="38"/>
  <c r="D20" i="36"/>
  <c r="D19" i="38"/>
  <c r="C15" i="36"/>
  <c r="BQ15" i="36" s="1"/>
  <c r="BR15" i="36" s="1"/>
  <c r="C14" i="38"/>
  <c r="D33" i="36"/>
  <c r="D32" i="38"/>
  <c r="D25" i="36"/>
  <c r="D24" i="38"/>
  <c r="D30" i="36"/>
  <c r="D29" i="38"/>
  <c r="C25" i="36"/>
  <c r="C24" i="38"/>
  <c r="D22" i="36"/>
  <c r="D21" i="38"/>
  <c r="C17" i="36"/>
  <c r="C16" i="38"/>
  <c r="D14" i="36"/>
  <c r="D13" i="38"/>
  <c r="E34" i="36"/>
  <c r="E33" i="38"/>
  <c r="F31" i="36"/>
  <c r="F30" i="38"/>
  <c r="E26" i="36"/>
  <c r="E25" i="38"/>
  <c r="F23" i="36"/>
  <c r="F22" i="38"/>
  <c r="E18" i="36"/>
  <c r="E17" i="38"/>
  <c r="F15" i="36"/>
  <c r="F14" i="38"/>
  <c r="C76" i="35"/>
  <c r="ER76" i="35" s="1"/>
  <c r="C50" i="38"/>
  <c r="D76" i="35"/>
  <c r="D50" i="38"/>
  <c r="E76" i="35"/>
  <c r="E50" i="38"/>
  <c r="C50" i="36"/>
  <c r="C51" i="35"/>
  <c r="C46" i="36"/>
  <c r="C47" i="35"/>
  <c r="D43" i="36"/>
  <c r="D44" i="35"/>
  <c r="D39" i="36"/>
  <c r="D40" i="35"/>
  <c r="C38" i="36"/>
  <c r="C39" i="35"/>
  <c r="G49" i="36"/>
  <c r="G50" i="35"/>
  <c r="E47" i="36"/>
  <c r="E48" i="35"/>
  <c r="F44" i="36"/>
  <c r="F45" i="35"/>
  <c r="E43" i="36"/>
  <c r="E44" i="35"/>
  <c r="F40" i="36"/>
  <c r="F41" i="35"/>
  <c r="G37" i="36"/>
  <c r="G38" i="35"/>
  <c r="J49" i="36"/>
  <c r="J50" i="35"/>
  <c r="J47" i="36"/>
  <c r="J48" i="35"/>
  <c r="J45" i="36"/>
  <c r="J46" i="35"/>
  <c r="J43" i="36"/>
  <c r="J44" i="35"/>
  <c r="J41" i="36"/>
  <c r="J42" i="35"/>
  <c r="J37" i="36"/>
  <c r="J38" i="35"/>
  <c r="H49" i="36"/>
  <c r="H50" i="35"/>
  <c r="C47" i="36"/>
  <c r="C48" i="35"/>
  <c r="H45" i="36"/>
  <c r="H46" i="35"/>
  <c r="D44" i="36"/>
  <c r="D45" i="35"/>
  <c r="C43" i="36"/>
  <c r="C44" i="35"/>
  <c r="H41" i="36"/>
  <c r="H42" i="35"/>
  <c r="D40" i="36"/>
  <c r="D41" i="35"/>
  <c r="C39" i="36"/>
  <c r="C40" i="35"/>
  <c r="H37" i="36"/>
  <c r="H38" i="35"/>
  <c r="DU35" i="36"/>
  <c r="EE35" i="36" s="1"/>
  <c r="DT35" i="36"/>
  <c r="ED35" i="36" s="1"/>
  <c r="DV35" i="36"/>
  <c r="EF35" i="36" s="1"/>
  <c r="DD35" i="36"/>
  <c r="CL35" i="36"/>
  <c r="CM35" i="36" s="1"/>
  <c r="CI35" i="36"/>
  <c r="DG35" i="36"/>
  <c r="DH35" i="36" s="1"/>
  <c r="AV35" i="36"/>
  <c r="AW35" i="36" s="1"/>
  <c r="BQ35" i="36"/>
  <c r="BR35" i="36" s="1"/>
  <c r="BN35" i="36"/>
  <c r="G50" i="36"/>
  <c r="G51" i="35"/>
  <c r="F49" i="36"/>
  <c r="F50" i="35"/>
  <c r="E48" i="36"/>
  <c r="E49" i="35"/>
  <c r="G46" i="36"/>
  <c r="G47" i="35"/>
  <c r="F45" i="36"/>
  <c r="F46" i="35"/>
  <c r="E44" i="36"/>
  <c r="E45" i="35"/>
  <c r="G42" i="36"/>
  <c r="G43" i="35"/>
  <c r="F41" i="36"/>
  <c r="F42" i="35"/>
  <c r="E40" i="36"/>
  <c r="E41" i="35"/>
  <c r="G38" i="36"/>
  <c r="G39" i="35"/>
  <c r="F37" i="36"/>
  <c r="F38" i="35"/>
  <c r="I49" i="36"/>
  <c r="I50" i="35"/>
  <c r="I47" i="36"/>
  <c r="I48" i="35"/>
  <c r="I45" i="36"/>
  <c r="I46" i="35"/>
  <c r="I43" i="36"/>
  <c r="I44" i="35"/>
  <c r="I41" i="36"/>
  <c r="I42" i="35"/>
  <c r="I39" i="36"/>
  <c r="I40" i="35"/>
  <c r="I37" i="36"/>
  <c r="I38" i="35"/>
  <c r="D47" i="36"/>
  <c r="D48" i="35"/>
  <c r="C42" i="36"/>
  <c r="C43" i="35"/>
  <c r="DT34" i="36"/>
  <c r="ED34" i="36" s="1"/>
  <c r="DV34" i="36"/>
  <c r="EF34" i="36" s="1"/>
  <c r="DU34" i="36"/>
  <c r="EE34" i="36" s="1"/>
  <c r="DS34" i="36"/>
  <c r="EC34" i="36" s="1"/>
  <c r="DD34" i="36"/>
  <c r="DG34" i="36"/>
  <c r="DH34" i="36" s="1"/>
  <c r="CL34" i="36"/>
  <c r="CM34" i="36" s="1"/>
  <c r="AS34" i="36"/>
  <c r="AV34" i="36"/>
  <c r="AW34" i="36" s="1"/>
  <c r="CI34" i="36"/>
  <c r="BQ34" i="36"/>
  <c r="BR34" i="36" s="1"/>
  <c r="DQ34" i="36"/>
  <c r="BN34" i="36"/>
  <c r="AA34" i="36"/>
  <c r="AB34" i="36" s="1"/>
  <c r="AE34" i="36" s="1"/>
  <c r="AF34" i="36" s="1"/>
  <c r="F48" i="36"/>
  <c r="F49" i="35"/>
  <c r="G45" i="36"/>
  <c r="G46" i="35"/>
  <c r="G41" i="36"/>
  <c r="G42" i="35"/>
  <c r="E39" i="36"/>
  <c r="E40" i="35"/>
  <c r="J39" i="36"/>
  <c r="J40" i="35"/>
  <c r="D48" i="36"/>
  <c r="D49" i="35"/>
  <c r="H50" i="36"/>
  <c r="H51" i="35"/>
  <c r="D49" i="36"/>
  <c r="D50" i="35"/>
  <c r="C48" i="36"/>
  <c r="C49" i="35"/>
  <c r="H46" i="36"/>
  <c r="H47" i="35"/>
  <c r="D45" i="36"/>
  <c r="D46" i="35"/>
  <c r="C44" i="36"/>
  <c r="C45" i="35"/>
  <c r="H42" i="36"/>
  <c r="H43" i="35"/>
  <c r="D41" i="36"/>
  <c r="D42" i="35"/>
  <c r="C40" i="36"/>
  <c r="C41" i="35"/>
  <c r="H38" i="36"/>
  <c r="H39" i="35"/>
  <c r="D37" i="36"/>
  <c r="D38" i="35"/>
  <c r="DU36" i="36"/>
  <c r="EE36" i="36" s="1"/>
  <c r="DS36" i="36"/>
  <c r="EC36" i="36" s="1"/>
  <c r="CI36" i="36"/>
  <c r="DG36" i="36"/>
  <c r="DH36" i="36" s="1"/>
  <c r="AV36" i="36"/>
  <c r="AW36" i="36" s="1"/>
  <c r="AA36" i="36"/>
  <c r="AB36" i="36" s="1"/>
  <c r="AE36" i="36" s="1"/>
  <c r="AF36" i="36" s="1"/>
  <c r="BN36" i="36"/>
  <c r="F50" i="36"/>
  <c r="F51" i="35"/>
  <c r="E49" i="36"/>
  <c r="E50" i="35"/>
  <c r="G47" i="36"/>
  <c r="G48" i="35"/>
  <c r="F46" i="36"/>
  <c r="F47" i="35"/>
  <c r="E45" i="36"/>
  <c r="E46" i="35"/>
  <c r="G43" i="36"/>
  <c r="G44" i="35"/>
  <c r="F42" i="36"/>
  <c r="F43" i="35"/>
  <c r="E41" i="36"/>
  <c r="E42" i="35"/>
  <c r="G39" i="36"/>
  <c r="G40" i="35"/>
  <c r="F38" i="36"/>
  <c r="F39" i="35"/>
  <c r="E37" i="36"/>
  <c r="E38" i="35"/>
  <c r="J50" i="36"/>
  <c r="J51" i="35"/>
  <c r="J48" i="36"/>
  <c r="J49" i="35"/>
  <c r="J46" i="36"/>
  <c r="J47" i="35"/>
  <c r="J44" i="36"/>
  <c r="J45" i="35"/>
  <c r="J42" i="36"/>
  <c r="J43" i="35"/>
  <c r="J40" i="36"/>
  <c r="J41" i="35"/>
  <c r="J38" i="36"/>
  <c r="J39" i="35"/>
  <c r="H48" i="36"/>
  <c r="H49" i="35"/>
  <c r="H44" i="36"/>
  <c r="H45" i="35"/>
  <c r="H40" i="36"/>
  <c r="H41" i="35"/>
  <c r="D50" i="36"/>
  <c r="D51" i="35"/>
  <c r="C49" i="36"/>
  <c r="C50" i="35"/>
  <c r="H47" i="36"/>
  <c r="H48" i="35"/>
  <c r="D46" i="36"/>
  <c r="D47" i="35"/>
  <c r="C45" i="36"/>
  <c r="C46" i="35"/>
  <c r="H43" i="36"/>
  <c r="H44" i="35"/>
  <c r="D42" i="36"/>
  <c r="D43" i="35"/>
  <c r="C41" i="36"/>
  <c r="C42" i="35"/>
  <c r="H39" i="36"/>
  <c r="H40" i="35"/>
  <c r="D38" i="36"/>
  <c r="D39" i="35"/>
  <c r="C37" i="36"/>
  <c r="C38" i="35"/>
  <c r="E50" i="36"/>
  <c r="E51" i="35"/>
  <c r="G48" i="36"/>
  <c r="G49" i="35"/>
  <c r="F47" i="36"/>
  <c r="F48" i="35"/>
  <c r="E46" i="36"/>
  <c r="E47" i="35"/>
  <c r="G44" i="36"/>
  <c r="G45" i="35"/>
  <c r="F43" i="36"/>
  <c r="F44" i="35"/>
  <c r="E42" i="36"/>
  <c r="E43" i="35"/>
  <c r="G40" i="36"/>
  <c r="G41" i="35"/>
  <c r="F39" i="36"/>
  <c r="F40" i="35"/>
  <c r="E38" i="36"/>
  <c r="E39" i="35"/>
  <c r="I50" i="36"/>
  <c r="I51" i="35"/>
  <c r="I48" i="36"/>
  <c r="I49" i="35"/>
  <c r="I46" i="36"/>
  <c r="I47" i="35"/>
  <c r="I44" i="36"/>
  <c r="I45" i="35"/>
  <c r="I42" i="36"/>
  <c r="I43" i="35"/>
  <c r="I40" i="36"/>
  <c r="I41" i="35"/>
  <c r="I38" i="36"/>
  <c r="I39" i="35"/>
  <c r="AA76" i="35"/>
  <c r="AB76" i="35" s="1"/>
  <c r="BR53" i="35"/>
  <c r="CM53" i="35"/>
  <c r="AB53" i="35"/>
  <c r="DH53" i="35"/>
  <c r="AW53" i="35"/>
  <c r="DU8" i="36"/>
  <c r="EE8" i="36" s="1"/>
  <c r="DV8" i="36"/>
  <c r="EF8" i="36" s="1"/>
  <c r="DS8" i="36"/>
  <c r="EC8" i="36" s="1"/>
  <c r="AA8" i="36"/>
  <c r="AB8" i="36" s="1"/>
  <c r="AE8" i="36" s="1"/>
  <c r="AF8" i="36" s="1"/>
  <c r="AS8" i="36"/>
  <c r="DD8" i="36"/>
  <c r="AV8" i="36"/>
  <c r="AW8" i="36" s="1"/>
  <c r="CI8" i="36"/>
  <c r="BQ8" i="36"/>
  <c r="BR8" i="36" s="1"/>
  <c r="CL8" i="36"/>
  <c r="CM8" i="36" s="1"/>
  <c r="BN8" i="36"/>
  <c r="DT29" i="36"/>
  <c r="ED29" i="36" s="1"/>
  <c r="DV29" i="36"/>
  <c r="EF29" i="36" s="1"/>
  <c r="DD29" i="36"/>
  <c r="AS29" i="36"/>
  <c r="BQ29" i="36"/>
  <c r="BR29" i="36" s="1"/>
  <c r="BN29" i="36"/>
  <c r="DS21" i="36"/>
  <c r="EC21" i="36" s="1"/>
  <c r="DV21" i="36"/>
  <c r="EF21" i="36" s="1"/>
  <c r="AS21" i="36"/>
  <c r="AA21" i="36"/>
  <c r="AB21" i="36" s="1"/>
  <c r="AE21" i="36" s="1"/>
  <c r="AF21" i="36" s="1"/>
  <c r="BN21" i="36"/>
  <c r="CL21" i="36"/>
  <c r="CM21" i="36" s="1"/>
  <c r="DU13" i="36"/>
  <c r="EE13" i="36" s="1"/>
  <c r="DT13" i="36"/>
  <c r="ED13" i="36" s="1"/>
  <c r="AA13" i="36"/>
  <c r="AB13" i="36" s="1"/>
  <c r="AE13" i="36" s="1"/>
  <c r="AF13" i="36" s="1"/>
  <c r="CL13" i="36"/>
  <c r="CM13" i="36" s="1"/>
  <c r="AS13" i="36"/>
  <c r="BQ13" i="36"/>
  <c r="BR13" i="36" s="1"/>
  <c r="DV18" i="36"/>
  <c r="EF18" i="36" s="1"/>
  <c r="DU18" i="36"/>
  <c r="EE18" i="36" s="1"/>
  <c r="DT18" i="36"/>
  <c r="ED18" i="36" s="1"/>
  <c r="DS18" i="36"/>
  <c r="EC18" i="36" s="1"/>
  <c r="BQ18" i="36"/>
  <c r="BR18" i="36" s="1"/>
  <c r="CL18" i="36"/>
  <c r="CM18" i="36" s="1"/>
  <c r="CI18" i="36"/>
  <c r="BN18" i="36"/>
  <c r="DD18" i="36"/>
  <c r="DG18" i="36"/>
  <c r="DH18" i="36" s="1"/>
  <c r="AV18" i="36"/>
  <c r="AW18" i="36" s="1"/>
  <c r="AS18" i="36"/>
  <c r="AA18" i="36"/>
  <c r="AB18" i="36" s="1"/>
  <c r="AE18" i="36" s="1"/>
  <c r="AF18" i="36" s="1"/>
  <c r="DS10" i="36"/>
  <c r="EC10" i="36" s="1"/>
  <c r="DV10" i="36"/>
  <c r="EF10" i="36" s="1"/>
  <c r="DT10" i="36"/>
  <c r="ED10" i="36" s="1"/>
  <c r="CI10" i="36"/>
  <c r="AA10" i="36"/>
  <c r="AB10" i="36" s="1"/>
  <c r="AE10" i="36" s="1"/>
  <c r="AF10" i="36" s="1"/>
  <c r="AV10" i="36"/>
  <c r="AW10" i="36" s="1"/>
  <c r="AS10" i="36"/>
  <c r="BN10" i="36"/>
  <c r="BQ10" i="36"/>
  <c r="BR10" i="36" s="1"/>
  <c r="CL10" i="36"/>
  <c r="CM10" i="36" s="1"/>
  <c r="DG10" i="36"/>
  <c r="DH10" i="36" s="1"/>
  <c r="DD10" i="36"/>
  <c r="DH52" i="36"/>
  <c r="BR52" i="36"/>
  <c r="AW52" i="36"/>
  <c r="AB52" i="36"/>
  <c r="CM52" i="36"/>
  <c r="D7" i="36"/>
  <c r="G75" i="36"/>
  <c r="DS31" i="36"/>
  <c r="EC31" i="36" s="1"/>
  <c r="DT31" i="36"/>
  <c r="ED31" i="36" s="1"/>
  <c r="DU31" i="36"/>
  <c r="EE31" i="36" s="1"/>
  <c r="AV31" i="36"/>
  <c r="AW31" i="36" s="1"/>
  <c r="AA31" i="36"/>
  <c r="AB31" i="36" s="1"/>
  <c r="AE31" i="36" s="1"/>
  <c r="AF31" i="36" s="1"/>
  <c r="BN31" i="36"/>
  <c r="BQ31" i="36"/>
  <c r="BR31" i="36" s="1"/>
  <c r="AS31" i="36"/>
  <c r="DD31" i="36"/>
  <c r="CI31" i="36"/>
  <c r="DG31" i="36"/>
  <c r="DH31" i="36" s="1"/>
  <c r="CL31" i="36"/>
  <c r="CM31" i="36" s="1"/>
  <c r="DS23" i="36"/>
  <c r="EC23" i="36" s="1"/>
  <c r="DV23" i="36"/>
  <c r="EF23" i="36" s="1"/>
  <c r="DU23" i="36"/>
  <c r="EE23" i="36" s="1"/>
  <c r="DT23" i="36"/>
  <c r="ED23" i="36" s="1"/>
  <c r="AS23" i="36"/>
  <c r="AA23" i="36"/>
  <c r="AB23" i="36" s="1"/>
  <c r="AE23" i="36" s="1"/>
  <c r="AF23" i="36" s="1"/>
  <c r="AV23" i="36"/>
  <c r="AW23" i="36" s="1"/>
  <c r="DG23" i="36"/>
  <c r="DH23" i="36" s="1"/>
  <c r="DD23" i="36"/>
  <c r="CL23" i="36"/>
  <c r="CM23" i="36" s="1"/>
  <c r="CI23" i="36"/>
  <c r="BQ23" i="36"/>
  <c r="BR23" i="36" s="1"/>
  <c r="BN23" i="36"/>
  <c r="DU15" i="36"/>
  <c r="EE15" i="36" s="1"/>
  <c r="DS15" i="36"/>
  <c r="EC15" i="36" s="1"/>
  <c r="DT15" i="36"/>
  <c r="ED15" i="36" s="1"/>
  <c r="DV15" i="36"/>
  <c r="EF15" i="36" s="1"/>
  <c r="CL15" i="36"/>
  <c r="CM15" i="36" s="1"/>
  <c r="CI15" i="36"/>
  <c r="BN15" i="36"/>
  <c r="AA15" i="36"/>
  <c r="AB15" i="36" s="1"/>
  <c r="AE15" i="36" s="1"/>
  <c r="AF15" i="36" s="1"/>
  <c r="DD15" i="36"/>
  <c r="DG15" i="36"/>
  <c r="DH15" i="36" s="1"/>
  <c r="AS15" i="36"/>
  <c r="AV15" i="36"/>
  <c r="AW15" i="36" s="1"/>
  <c r="DV24" i="36"/>
  <c r="EF24" i="36" s="1"/>
  <c r="DT24" i="36"/>
  <c r="ED24" i="36" s="1"/>
  <c r="DS24" i="36"/>
  <c r="EC24" i="36" s="1"/>
  <c r="AV24" i="36"/>
  <c r="AW24" i="36" s="1"/>
  <c r="DG24" i="36"/>
  <c r="DH24" i="36" s="1"/>
  <c r="AA24" i="36"/>
  <c r="AB24" i="36" s="1"/>
  <c r="AE24" i="36" s="1"/>
  <c r="AF24" i="36" s="1"/>
  <c r="DD24" i="36"/>
  <c r="AS24" i="36"/>
  <c r="CL24" i="36"/>
  <c r="CM24" i="36" s="1"/>
  <c r="CI24" i="36"/>
  <c r="BQ24" i="36"/>
  <c r="BN24" i="36"/>
  <c r="DT26" i="36"/>
  <c r="ED26" i="36" s="1"/>
  <c r="DS26" i="36"/>
  <c r="EC26" i="36" s="1"/>
  <c r="DU26" i="36"/>
  <c r="EE26" i="36" s="1"/>
  <c r="BQ26" i="36"/>
  <c r="BR26" i="36" s="1"/>
  <c r="BN26" i="36"/>
  <c r="DD26" i="36"/>
  <c r="DG26" i="36"/>
  <c r="DH26" i="36" s="1"/>
  <c r="AA26" i="36"/>
  <c r="AB26" i="36" s="1"/>
  <c r="AE26" i="36" s="1"/>
  <c r="AF26" i="36" s="1"/>
  <c r="CI26" i="36"/>
  <c r="AS26" i="36"/>
  <c r="CL26" i="36"/>
  <c r="CM26" i="36" s="1"/>
  <c r="AV26" i="36"/>
  <c r="DN26" i="36" s="1"/>
  <c r="DS28" i="36"/>
  <c r="EC28" i="36" s="1"/>
  <c r="DT28" i="36"/>
  <c r="ED28" i="36" s="1"/>
  <c r="AV28" i="36"/>
  <c r="AW28" i="36" s="1"/>
  <c r="AA28" i="36"/>
  <c r="AB28" i="36" s="1"/>
  <c r="AE28" i="36" s="1"/>
  <c r="AF28" i="36" s="1"/>
  <c r="BQ28" i="36"/>
  <c r="BR28" i="36" s="1"/>
  <c r="AS28" i="36"/>
  <c r="DG28" i="36"/>
  <c r="DH28" i="36" s="1"/>
  <c r="BN28" i="36"/>
  <c r="DD28" i="36"/>
  <c r="CL28" i="36"/>
  <c r="CM28" i="36" s="1"/>
  <c r="CI28" i="36"/>
  <c r="DS32" i="36"/>
  <c r="EC32" i="36" s="1"/>
  <c r="DV32" i="36"/>
  <c r="EF32" i="36" s="1"/>
  <c r="DU32" i="36"/>
  <c r="EE32" i="36" s="1"/>
  <c r="DT32" i="36"/>
  <c r="ED32" i="36" s="1"/>
  <c r="DD32" i="36"/>
  <c r="BN32" i="36"/>
  <c r="CL32" i="36"/>
  <c r="CM32" i="36" s="1"/>
  <c r="BQ32" i="36"/>
  <c r="BR32" i="36" s="1"/>
  <c r="CI32" i="36"/>
  <c r="AA32" i="36"/>
  <c r="AB32" i="36" s="1"/>
  <c r="AE32" i="36" s="1"/>
  <c r="AF32" i="36" s="1"/>
  <c r="AS32" i="36"/>
  <c r="AV32" i="36"/>
  <c r="AW32" i="36" s="1"/>
  <c r="DG32" i="36"/>
  <c r="DH32" i="36" s="1"/>
  <c r="H75" i="36"/>
  <c r="F75" i="36"/>
  <c r="DT20" i="36"/>
  <c r="ED20" i="36" s="1"/>
  <c r="DS20" i="36"/>
  <c r="EC20" i="36" s="1"/>
  <c r="DV20" i="36"/>
  <c r="EF20" i="36" s="1"/>
  <c r="DU20" i="36"/>
  <c r="EE20" i="36" s="1"/>
  <c r="AV20" i="36"/>
  <c r="AW20" i="36" s="1"/>
  <c r="AS20" i="36"/>
  <c r="CL20" i="36"/>
  <c r="CM20" i="36" s="1"/>
  <c r="CI20" i="36"/>
  <c r="DD20" i="36"/>
  <c r="DG20" i="36"/>
  <c r="DH20" i="36" s="1"/>
  <c r="AA20" i="36"/>
  <c r="AB20" i="36" s="1"/>
  <c r="AE20" i="36" s="1"/>
  <c r="AF20" i="36" s="1"/>
  <c r="BQ20" i="36"/>
  <c r="BR20" i="36" s="1"/>
  <c r="BN20" i="36"/>
  <c r="DU12" i="36"/>
  <c r="EE12" i="36" s="1"/>
  <c r="DT12" i="36"/>
  <c r="ED12" i="36" s="1"/>
  <c r="DS12" i="36"/>
  <c r="EC12" i="36" s="1"/>
  <c r="DV12" i="36"/>
  <c r="EF12" i="36" s="1"/>
  <c r="DG12" i="36"/>
  <c r="DH12" i="36" s="1"/>
  <c r="AA12" i="36"/>
  <c r="AB12" i="36" s="1"/>
  <c r="AE12" i="36" s="1"/>
  <c r="AF12" i="36" s="1"/>
  <c r="CI12" i="36"/>
  <c r="CL12" i="36"/>
  <c r="CM12" i="36" s="1"/>
  <c r="BQ12" i="36"/>
  <c r="BR12" i="36" s="1"/>
  <c r="BN12" i="36"/>
  <c r="DD12" i="36"/>
  <c r="AS12" i="36"/>
  <c r="AV12" i="36"/>
  <c r="AW12" i="36" s="1"/>
  <c r="E75" i="36"/>
  <c r="DV33" i="36"/>
  <c r="EF33" i="36" s="1"/>
  <c r="DT33" i="36"/>
  <c r="ED33" i="36" s="1"/>
  <c r="DS33" i="36"/>
  <c r="EC33" i="36" s="1"/>
  <c r="DD33" i="36"/>
  <c r="DG33" i="36"/>
  <c r="DQ33" i="36" s="1"/>
  <c r="BQ33" i="36"/>
  <c r="BN33" i="36"/>
  <c r="AA33" i="36"/>
  <c r="AB33" i="36" s="1"/>
  <c r="CI33" i="36"/>
  <c r="AS33" i="36"/>
  <c r="AV33" i="36"/>
  <c r="AW33" i="36" s="1"/>
  <c r="CL33" i="36"/>
  <c r="DP33" i="36" s="1"/>
  <c r="DU25" i="36"/>
  <c r="EE25" i="36" s="1"/>
  <c r="DV25" i="36"/>
  <c r="EF25" i="36" s="1"/>
  <c r="DS25" i="36"/>
  <c r="EC25" i="36" s="1"/>
  <c r="AS25" i="36"/>
  <c r="AA25" i="36"/>
  <c r="AB25" i="36" s="1"/>
  <c r="AE25" i="36" s="1"/>
  <c r="AF25" i="36" s="1"/>
  <c r="CI25" i="36"/>
  <c r="AV25" i="36"/>
  <c r="AW25" i="36" s="1"/>
  <c r="CL25" i="36"/>
  <c r="CM25" i="36" s="1"/>
  <c r="DD25" i="36"/>
  <c r="DG25" i="36"/>
  <c r="DH25" i="36" s="1"/>
  <c r="BQ25" i="36"/>
  <c r="BR25" i="36" s="1"/>
  <c r="BN25" i="36"/>
  <c r="DU17" i="36"/>
  <c r="EE17" i="36" s="1"/>
  <c r="DT17" i="36"/>
  <c r="ED17" i="36" s="1"/>
  <c r="DS17" i="36"/>
  <c r="EC17" i="36" s="1"/>
  <c r="DV17" i="36"/>
  <c r="EF17" i="36" s="1"/>
  <c r="CI17" i="36"/>
  <c r="BN17" i="36"/>
  <c r="BQ17" i="36"/>
  <c r="BR17" i="36" s="1"/>
  <c r="DD17" i="36"/>
  <c r="AA17" i="36"/>
  <c r="AB17" i="36" s="1"/>
  <c r="AE17" i="36" s="1"/>
  <c r="AF17" i="36" s="1"/>
  <c r="DG17" i="36"/>
  <c r="DH17" i="36" s="1"/>
  <c r="AV17" i="36"/>
  <c r="AW17" i="36" s="1"/>
  <c r="AS17" i="36"/>
  <c r="CL17" i="36"/>
  <c r="CM17" i="36" s="1"/>
  <c r="DT9" i="36"/>
  <c r="ED9" i="36" s="1"/>
  <c r="DS9" i="36"/>
  <c r="EC9" i="36" s="1"/>
  <c r="DU9" i="36"/>
  <c r="EE9" i="36" s="1"/>
  <c r="DV9" i="36"/>
  <c r="EF9" i="36" s="1"/>
  <c r="AV9" i="36"/>
  <c r="DN9" i="36" s="1"/>
  <c r="BN9" i="36"/>
  <c r="AS9" i="36"/>
  <c r="DD9" i="36"/>
  <c r="AA9" i="36"/>
  <c r="DM9" i="36" s="1"/>
  <c r="BQ9" i="36"/>
  <c r="DO9" i="36" s="1"/>
  <c r="DG9" i="36"/>
  <c r="CI9" i="36"/>
  <c r="CL9" i="36"/>
  <c r="DT16" i="36"/>
  <c r="ED16" i="36" s="1"/>
  <c r="DS16" i="36"/>
  <c r="EC16" i="36" s="1"/>
  <c r="DV16" i="36"/>
  <c r="EF16" i="36" s="1"/>
  <c r="BQ16" i="36"/>
  <c r="BR16" i="36" s="1"/>
  <c r="BN16" i="36"/>
  <c r="AS16" i="36"/>
  <c r="AV16" i="36"/>
  <c r="AW16" i="36" s="1"/>
  <c r="CI16" i="36"/>
  <c r="CL16" i="36"/>
  <c r="CM16" i="36" s="1"/>
  <c r="DD16" i="36"/>
  <c r="DG16" i="36"/>
  <c r="DH16" i="36" s="1"/>
  <c r="AA16" i="36"/>
  <c r="AB16" i="36" s="1"/>
  <c r="AE16" i="36" s="1"/>
  <c r="AF16" i="36" s="1"/>
  <c r="D75" i="36"/>
  <c r="DV30" i="36"/>
  <c r="EF30" i="36" s="1"/>
  <c r="DU30" i="36"/>
  <c r="EE30" i="36" s="1"/>
  <c r="DT30" i="36"/>
  <c r="ED30" i="36" s="1"/>
  <c r="DS30" i="36"/>
  <c r="EC30" i="36" s="1"/>
  <c r="AA30" i="36"/>
  <c r="AB30" i="36" s="1"/>
  <c r="AE30" i="36" s="1"/>
  <c r="AF30" i="36" s="1"/>
  <c r="AS30" i="36"/>
  <c r="CL30" i="36"/>
  <c r="CM30" i="36" s="1"/>
  <c r="BQ30" i="36"/>
  <c r="DO30" i="36" s="1"/>
  <c r="AV30" i="36"/>
  <c r="AW30" i="36" s="1"/>
  <c r="BN30" i="36"/>
  <c r="DD30" i="36"/>
  <c r="DG30" i="36"/>
  <c r="DH30" i="36" s="1"/>
  <c r="CI30" i="36"/>
  <c r="DV22" i="36"/>
  <c r="EF22" i="36" s="1"/>
  <c r="DS22" i="36"/>
  <c r="EC22" i="36" s="1"/>
  <c r="DT22" i="36"/>
  <c r="ED22" i="36" s="1"/>
  <c r="BN22" i="36"/>
  <c r="BQ22" i="36"/>
  <c r="DO22" i="36" s="1"/>
  <c r="AA22" i="36"/>
  <c r="DM22" i="36" s="1"/>
  <c r="AV22" i="36"/>
  <c r="DN22" i="36" s="1"/>
  <c r="AS22" i="36"/>
  <c r="DG22" i="36"/>
  <c r="DQ22" i="36" s="1"/>
  <c r="DD22" i="36"/>
  <c r="CL22" i="36"/>
  <c r="CI22" i="36"/>
  <c r="DU14" i="36"/>
  <c r="EE14" i="36" s="1"/>
  <c r="DT14" i="36"/>
  <c r="ED14" i="36" s="1"/>
  <c r="DS14" i="36"/>
  <c r="EC14" i="36" s="1"/>
  <c r="DG14" i="36"/>
  <c r="DH14" i="36" s="1"/>
  <c r="AA14" i="36"/>
  <c r="AB14" i="36" s="1"/>
  <c r="AE14" i="36" s="1"/>
  <c r="AF14" i="36" s="1"/>
  <c r="AV14" i="36"/>
  <c r="AW14" i="36" s="1"/>
  <c r="DD14" i="36"/>
  <c r="CI14" i="36"/>
  <c r="AS14" i="36"/>
  <c r="CL14" i="36"/>
  <c r="CM14" i="36" s="1"/>
  <c r="BQ14" i="36"/>
  <c r="BR14" i="36" s="1"/>
  <c r="BN14" i="36"/>
  <c r="J75" i="36"/>
  <c r="AA7" i="36"/>
  <c r="DM7" i="36" s="1"/>
  <c r="DD7" i="36"/>
  <c r="AS7" i="36"/>
  <c r="C75" i="36"/>
  <c r="DV27" i="36"/>
  <c r="EF27" i="36" s="1"/>
  <c r="DS27" i="36"/>
  <c r="EC27" i="36" s="1"/>
  <c r="DU27" i="36"/>
  <c r="EE27" i="36" s="1"/>
  <c r="DT27" i="36"/>
  <c r="ED27" i="36" s="1"/>
  <c r="BN27" i="36"/>
  <c r="DG27" i="36"/>
  <c r="DH27" i="36" s="1"/>
  <c r="DD27" i="36"/>
  <c r="BQ27" i="36"/>
  <c r="BR27" i="36" s="1"/>
  <c r="CI27" i="36"/>
  <c r="AA27" i="36"/>
  <c r="AB27" i="36" s="1"/>
  <c r="AE27" i="36" s="1"/>
  <c r="AF27" i="36" s="1"/>
  <c r="AS27" i="36"/>
  <c r="AV27" i="36"/>
  <c r="AW27" i="36" s="1"/>
  <c r="CL27" i="36"/>
  <c r="CM27" i="36" s="1"/>
  <c r="DS19" i="36"/>
  <c r="EC19" i="36" s="1"/>
  <c r="DU19" i="36"/>
  <c r="EE19" i="36" s="1"/>
  <c r="DT19" i="36"/>
  <c r="ED19" i="36" s="1"/>
  <c r="DV19" i="36"/>
  <c r="EF19" i="36" s="1"/>
  <c r="BQ19" i="36"/>
  <c r="DO19" i="36" s="1"/>
  <c r="BN19" i="36"/>
  <c r="DG19" i="36"/>
  <c r="DD19" i="36"/>
  <c r="AS19" i="36"/>
  <c r="CL19" i="36"/>
  <c r="AA19" i="36"/>
  <c r="CI19" i="36"/>
  <c r="AV19" i="36"/>
  <c r="DN19" i="36" s="1"/>
  <c r="DU11" i="36"/>
  <c r="EE11" i="36" s="1"/>
  <c r="DT11" i="36"/>
  <c r="ED11" i="36" s="1"/>
  <c r="DS11" i="36"/>
  <c r="EC11" i="36" s="1"/>
  <c r="DV11" i="36"/>
  <c r="EF11" i="36" s="1"/>
  <c r="CL11" i="36"/>
  <c r="BQ11" i="36"/>
  <c r="DO11" i="36" s="1"/>
  <c r="BN11" i="36"/>
  <c r="AA11" i="36"/>
  <c r="CI11" i="36"/>
  <c r="DG11" i="36"/>
  <c r="AV11" i="36"/>
  <c r="DD11" i="36"/>
  <c r="AS11" i="36"/>
  <c r="I75" i="36"/>
  <c r="E8" i="35"/>
  <c r="H37" i="35"/>
  <c r="D36" i="35"/>
  <c r="C35" i="35"/>
  <c r="H33" i="35"/>
  <c r="D32" i="35"/>
  <c r="C31" i="35"/>
  <c r="H29" i="35"/>
  <c r="D28" i="35"/>
  <c r="C27" i="35"/>
  <c r="H25" i="35"/>
  <c r="D24" i="35"/>
  <c r="C23" i="35"/>
  <c r="H21" i="35"/>
  <c r="D20" i="35"/>
  <c r="C19" i="35"/>
  <c r="H17" i="35"/>
  <c r="D16" i="35"/>
  <c r="C15" i="35"/>
  <c r="H13" i="35"/>
  <c r="D12" i="35"/>
  <c r="C11" i="35"/>
  <c r="H9" i="35"/>
  <c r="F8" i="35"/>
  <c r="F37" i="35"/>
  <c r="E36" i="35"/>
  <c r="G34" i="35"/>
  <c r="F33" i="35"/>
  <c r="E32" i="35"/>
  <c r="G30" i="35"/>
  <c r="F29" i="35"/>
  <c r="E28" i="35"/>
  <c r="G26" i="35"/>
  <c r="F25" i="35"/>
  <c r="E24" i="35"/>
  <c r="G22" i="35"/>
  <c r="F21" i="35"/>
  <c r="E20" i="35"/>
  <c r="G18" i="35"/>
  <c r="F17" i="35"/>
  <c r="E16" i="35"/>
  <c r="G14" i="35"/>
  <c r="F13" i="35"/>
  <c r="E12" i="35"/>
  <c r="G10" i="35"/>
  <c r="F9" i="35"/>
  <c r="J36" i="35"/>
  <c r="J34" i="35"/>
  <c r="J32" i="35"/>
  <c r="J30" i="35"/>
  <c r="J28" i="35"/>
  <c r="J26" i="35"/>
  <c r="J24" i="35"/>
  <c r="J22" i="35"/>
  <c r="J20" i="35"/>
  <c r="J18" i="35"/>
  <c r="J16" i="35"/>
  <c r="J14" i="35"/>
  <c r="J12" i="35"/>
  <c r="J10" i="35"/>
  <c r="C8" i="35"/>
  <c r="D37" i="35"/>
  <c r="C36" i="35"/>
  <c r="H34" i="35"/>
  <c r="D33" i="35"/>
  <c r="C32" i="35"/>
  <c r="H30" i="35"/>
  <c r="D29" i="35"/>
  <c r="C28" i="35"/>
  <c r="H26" i="35"/>
  <c r="D25" i="35"/>
  <c r="C24" i="35"/>
  <c r="H22" i="35"/>
  <c r="D21" i="35"/>
  <c r="C20" i="35"/>
  <c r="H18" i="35"/>
  <c r="D17" i="35"/>
  <c r="C16" i="35"/>
  <c r="H14" i="35"/>
  <c r="D13" i="35"/>
  <c r="C12" i="35"/>
  <c r="H10" i="35"/>
  <c r="D9" i="35"/>
  <c r="E37" i="35"/>
  <c r="G35" i="35"/>
  <c r="F34" i="35"/>
  <c r="E33" i="35"/>
  <c r="G31" i="35"/>
  <c r="F30" i="35"/>
  <c r="E29" i="35"/>
  <c r="G27" i="35"/>
  <c r="F26" i="35"/>
  <c r="E25" i="35"/>
  <c r="G23" i="35"/>
  <c r="F22" i="35"/>
  <c r="E21" i="35"/>
  <c r="G19" i="35"/>
  <c r="F18" i="35"/>
  <c r="E17" i="35"/>
  <c r="G15" i="35"/>
  <c r="F14" i="35"/>
  <c r="E13" i="35"/>
  <c r="G11" i="35"/>
  <c r="F10" i="35"/>
  <c r="E9" i="35"/>
  <c r="I36" i="35"/>
  <c r="I34" i="35"/>
  <c r="I32" i="35"/>
  <c r="I30" i="35"/>
  <c r="I28" i="35"/>
  <c r="I26" i="35"/>
  <c r="I24" i="35"/>
  <c r="I22" i="35"/>
  <c r="I20" i="35"/>
  <c r="I18" i="35"/>
  <c r="I16" i="35"/>
  <c r="I14" i="35"/>
  <c r="I12" i="35"/>
  <c r="I10" i="35"/>
  <c r="D8" i="35"/>
  <c r="C37" i="35"/>
  <c r="H35" i="35"/>
  <c r="D34" i="35"/>
  <c r="C33" i="35"/>
  <c r="H31" i="35"/>
  <c r="D30" i="35"/>
  <c r="C29" i="35"/>
  <c r="H27" i="35"/>
  <c r="D26" i="35"/>
  <c r="C25" i="35"/>
  <c r="H23" i="35"/>
  <c r="D22" i="35"/>
  <c r="C21" i="35"/>
  <c r="H19" i="35"/>
  <c r="D18" i="35"/>
  <c r="C17" i="35"/>
  <c r="H15" i="35"/>
  <c r="D14" i="35"/>
  <c r="C13" i="35"/>
  <c r="H11" i="35"/>
  <c r="D10" i="35"/>
  <c r="C9" i="35"/>
  <c r="G36" i="35"/>
  <c r="F35" i="35"/>
  <c r="E34" i="35"/>
  <c r="G32" i="35"/>
  <c r="F31" i="35"/>
  <c r="E30" i="35"/>
  <c r="G28" i="35"/>
  <c r="F27" i="35"/>
  <c r="E26" i="35"/>
  <c r="G24" i="35"/>
  <c r="F23" i="35"/>
  <c r="E22" i="35"/>
  <c r="G20" i="35"/>
  <c r="F19" i="35"/>
  <c r="E18" i="35"/>
  <c r="G16" i="35"/>
  <c r="F15" i="35"/>
  <c r="E14" i="35"/>
  <c r="G12" i="35"/>
  <c r="F11" i="35"/>
  <c r="E10" i="35"/>
  <c r="I8" i="35"/>
  <c r="J37" i="35"/>
  <c r="J35" i="35"/>
  <c r="J33" i="35"/>
  <c r="J31" i="35"/>
  <c r="J29" i="35"/>
  <c r="J27" i="35"/>
  <c r="J25" i="35"/>
  <c r="J23" i="35"/>
  <c r="J21" i="35"/>
  <c r="J19" i="35"/>
  <c r="J17" i="35"/>
  <c r="J15" i="35"/>
  <c r="J13" i="35"/>
  <c r="J11" i="35"/>
  <c r="J9" i="35"/>
  <c r="H8" i="35"/>
  <c r="H36" i="35"/>
  <c r="D35" i="35"/>
  <c r="C34" i="35"/>
  <c r="H32" i="35"/>
  <c r="D31" i="35"/>
  <c r="C30" i="35"/>
  <c r="H28" i="35"/>
  <c r="D27" i="35"/>
  <c r="C26" i="35"/>
  <c r="H24" i="35"/>
  <c r="D23" i="35"/>
  <c r="C22" i="35"/>
  <c r="H20" i="35"/>
  <c r="D19" i="35"/>
  <c r="C18" i="35"/>
  <c r="H16" i="35"/>
  <c r="D15" i="35"/>
  <c r="C14" i="35"/>
  <c r="H12" i="35"/>
  <c r="D11" i="35"/>
  <c r="C10" i="35"/>
  <c r="G8" i="35"/>
  <c r="G37" i="35"/>
  <c r="F36" i="35"/>
  <c r="E35" i="35"/>
  <c r="G33" i="35"/>
  <c r="F32" i="35"/>
  <c r="E31" i="35"/>
  <c r="G29" i="35"/>
  <c r="F28" i="35"/>
  <c r="E27" i="35"/>
  <c r="G25" i="35"/>
  <c r="F24" i="35"/>
  <c r="E23" i="35"/>
  <c r="G21" i="35"/>
  <c r="F20" i="35"/>
  <c r="E19" i="35"/>
  <c r="G17" i="35"/>
  <c r="F16" i="35"/>
  <c r="E15" i="35"/>
  <c r="G13" i="35"/>
  <c r="F12" i="35"/>
  <c r="E11" i="35"/>
  <c r="G9" i="35"/>
  <c r="J8" i="35"/>
  <c r="I37" i="35"/>
  <c r="I35" i="35"/>
  <c r="I33" i="35"/>
  <c r="I31" i="35"/>
  <c r="I29" i="35"/>
  <c r="I27" i="35"/>
  <c r="I25" i="35"/>
  <c r="I23" i="35"/>
  <c r="I21" i="35"/>
  <c r="I19" i="35"/>
  <c r="I17" i="35"/>
  <c r="I15" i="35"/>
  <c r="I13" i="35"/>
  <c r="I11" i="35"/>
  <c r="I9" i="35"/>
  <c r="AT7" i="13"/>
  <c r="AT8" i="13"/>
  <c r="AT9" i="13"/>
  <c r="AT10" i="13"/>
  <c r="AT11" i="13"/>
  <c r="AT12" i="13"/>
  <c r="AT13" i="13"/>
  <c r="AT14" i="13"/>
  <c r="AT15" i="13"/>
  <c r="AT16" i="13"/>
  <c r="AT17" i="13"/>
  <c r="AT18" i="13"/>
  <c r="AT19" i="13"/>
  <c r="AT20" i="13"/>
  <c r="AT21" i="13"/>
  <c r="AT22" i="13"/>
  <c r="AT23" i="13"/>
  <c r="AT24" i="13"/>
  <c r="AT25" i="13"/>
  <c r="AT26" i="13"/>
  <c r="AT27" i="13"/>
  <c r="AT28" i="13"/>
  <c r="AT29" i="13"/>
  <c r="AT30" i="13"/>
  <c r="AT31" i="13"/>
  <c r="AT32" i="13"/>
  <c r="AT33" i="13"/>
  <c r="AT34" i="13"/>
  <c r="AT35" i="13"/>
  <c r="AT36" i="13"/>
  <c r="AT37" i="13"/>
  <c r="AT38" i="13"/>
  <c r="AT39" i="13"/>
  <c r="AT40" i="13"/>
  <c r="AT41" i="13"/>
  <c r="AT42" i="13"/>
  <c r="AT43" i="13"/>
  <c r="AT44" i="13"/>
  <c r="AT45" i="13"/>
  <c r="AT46" i="13"/>
  <c r="AT47" i="13"/>
  <c r="AT48" i="13"/>
  <c r="AT49" i="13"/>
  <c r="D9" i="11"/>
  <c r="D10" i="11"/>
  <c r="D11" i="11"/>
  <c r="D12" i="11"/>
  <c r="D13" i="11"/>
  <c r="D14" i="11"/>
  <c r="D15" i="11"/>
  <c r="D16" i="11"/>
  <c r="D17" i="11"/>
  <c r="D18" i="11"/>
  <c r="D19" i="11"/>
  <c r="D20" i="11"/>
  <c r="D21" i="11"/>
  <c r="D22" i="11"/>
  <c r="D23" i="11"/>
  <c r="D24" i="11"/>
  <c r="D25" i="11"/>
  <c r="D26" i="11"/>
  <c r="D27" i="11"/>
  <c r="D28" i="11"/>
  <c r="D29" i="11"/>
  <c r="D30" i="11"/>
  <c r="D31" i="11"/>
  <c r="D32" i="11"/>
  <c r="D33" i="11"/>
  <c r="D34" i="11"/>
  <c r="D35" i="11"/>
  <c r="D36" i="11"/>
  <c r="D37" i="11"/>
  <c r="D38" i="11"/>
  <c r="D39" i="11"/>
  <c r="D40" i="11"/>
  <c r="D41" i="11"/>
  <c r="D42" i="11"/>
  <c r="D43" i="11"/>
  <c r="D44" i="11"/>
  <c r="D45" i="11"/>
  <c r="D46" i="11"/>
  <c r="D47" i="11"/>
  <c r="D48" i="11"/>
  <c r="D49" i="11"/>
  <c r="D50" i="11"/>
  <c r="D51" i="11"/>
  <c r="D52" i="11"/>
  <c r="D8" i="11"/>
  <c r="C9" i="11"/>
  <c r="C10" i="11"/>
  <c r="C11" i="11"/>
  <c r="C12" i="11"/>
  <c r="C13" i="11"/>
  <c r="C14" i="11"/>
  <c r="C15" i="11"/>
  <c r="C16" i="11"/>
  <c r="C17" i="11"/>
  <c r="C18" i="11"/>
  <c r="C19" i="11"/>
  <c r="C20" i="11"/>
  <c r="C21" i="11"/>
  <c r="C22" i="11"/>
  <c r="C23" i="11"/>
  <c r="C24" i="11"/>
  <c r="C25" i="11"/>
  <c r="C26" i="11"/>
  <c r="C27" i="11"/>
  <c r="C28" i="11"/>
  <c r="C29" i="11"/>
  <c r="C30" i="11"/>
  <c r="C31" i="11"/>
  <c r="C32" i="11"/>
  <c r="C33" i="11"/>
  <c r="C34" i="11"/>
  <c r="C35" i="11"/>
  <c r="C36" i="11"/>
  <c r="C37" i="11"/>
  <c r="C38" i="11"/>
  <c r="C39" i="11"/>
  <c r="C40" i="11"/>
  <c r="C41" i="11"/>
  <c r="C42" i="11"/>
  <c r="C43" i="11"/>
  <c r="C44" i="11"/>
  <c r="C45" i="11"/>
  <c r="C46" i="11"/>
  <c r="C47" i="11"/>
  <c r="C48" i="11"/>
  <c r="C49" i="11"/>
  <c r="C50" i="11"/>
  <c r="C51" i="11"/>
  <c r="C52" i="11"/>
  <c r="C8" i="11"/>
  <c r="FI52" i="13"/>
  <c r="FJ52" i="13"/>
  <c r="DG8" i="36" l="1"/>
  <c r="DH8" i="36" s="1"/>
  <c r="H59" i="36"/>
  <c r="AV7" i="36"/>
  <c r="DN7" i="36" s="1"/>
  <c r="CL7" i="36"/>
  <c r="DP7" i="36" s="1"/>
  <c r="DG7" i="36"/>
  <c r="CI7" i="36"/>
  <c r="DS7" i="36"/>
  <c r="EC7" i="36" s="1"/>
  <c r="BN7" i="36"/>
  <c r="DU7" i="36"/>
  <c r="EE7" i="36" s="1"/>
  <c r="BQ7" i="36"/>
  <c r="DP35" i="36"/>
  <c r="DM34" i="36"/>
  <c r="DG76" i="35"/>
  <c r="DH76" i="35" s="1"/>
  <c r="DT76" i="35"/>
  <c r="ED76" i="35" s="1"/>
  <c r="AS76" i="35"/>
  <c r="DG13" i="36"/>
  <c r="DH13" i="36" s="1"/>
  <c r="DS13" i="36"/>
  <c r="EC13" i="36" s="1"/>
  <c r="AV21" i="36"/>
  <c r="AW21" i="36" s="1"/>
  <c r="AA29" i="36"/>
  <c r="AB29" i="36" s="1"/>
  <c r="AE29" i="36" s="1"/>
  <c r="AF29" i="36" s="1"/>
  <c r="CL29" i="36"/>
  <c r="CM29" i="36" s="1"/>
  <c r="AS36" i="36"/>
  <c r="DV36" i="36"/>
  <c r="EF36" i="36" s="1"/>
  <c r="BN13" i="36"/>
  <c r="CI21" i="36"/>
  <c r="DD21" i="36"/>
  <c r="AV29" i="36"/>
  <c r="AW29" i="36" s="1"/>
  <c r="DS29" i="36"/>
  <c r="EC29" i="36" s="1"/>
  <c r="BQ36" i="36"/>
  <c r="BR36" i="36" s="1"/>
  <c r="DT36" i="36"/>
  <c r="ED36" i="36" s="1"/>
  <c r="AV13" i="36"/>
  <c r="AW13" i="36" s="1"/>
  <c r="BQ21" i="36"/>
  <c r="BR21" i="36" s="1"/>
  <c r="DU21" i="36"/>
  <c r="EE21" i="36" s="1"/>
  <c r="DG29" i="36"/>
  <c r="DQ29" i="36" s="1"/>
  <c r="DU29" i="36"/>
  <c r="EE29" i="36" s="1"/>
  <c r="CL36" i="36"/>
  <c r="CM36" i="36" s="1"/>
  <c r="DM36" i="36"/>
  <c r="DD13" i="36"/>
  <c r="DG21" i="36"/>
  <c r="DH21" i="36" s="1"/>
  <c r="AS35" i="36"/>
  <c r="DN34" i="36"/>
  <c r="DQ35" i="36"/>
  <c r="EA35" i="36" s="1"/>
  <c r="DR36" i="36"/>
  <c r="EB36" i="36" s="1"/>
  <c r="DP34" i="36"/>
  <c r="DZ34" i="36" s="1"/>
  <c r="AA35" i="36"/>
  <c r="AB35" i="36" s="1"/>
  <c r="AE35" i="36" s="1"/>
  <c r="CL76" i="35"/>
  <c r="CM76" i="35" s="1"/>
  <c r="BQ76" i="35"/>
  <c r="BR76" i="35" s="1"/>
  <c r="DS76" i="35"/>
  <c r="EC76" i="35" s="1"/>
  <c r="DV76" i="35"/>
  <c r="EF76" i="35" s="1"/>
  <c r="DD76" i="35"/>
  <c r="DU76" i="35"/>
  <c r="EE76" i="35" s="1"/>
  <c r="BN76" i="35"/>
  <c r="EQ76" i="35"/>
  <c r="AV76" i="35"/>
  <c r="AW76" i="35" s="1"/>
  <c r="DV38" i="35"/>
  <c r="EF38" i="35" s="1"/>
  <c r="DU38" i="35"/>
  <c r="EE38" i="35" s="1"/>
  <c r="DS38" i="35"/>
  <c r="EC38" i="35" s="1"/>
  <c r="DT38" i="35"/>
  <c r="ED38" i="35" s="1"/>
  <c r="DD38" i="35"/>
  <c r="DG38" i="35"/>
  <c r="DH38" i="35" s="1"/>
  <c r="AA38" i="35"/>
  <c r="AB38" i="35" s="1"/>
  <c r="AE38" i="35" s="1"/>
  <c r="AF38" i="35" s="1"/>
  <c r="CL38" i="35"/>
  <c r="CM38" i="35" s="1"/>
  <c r="BQ38" i="35"/>
  <c r="BR38" i="35" s="1"/>
  <c r="AV38" i="35"/>
  <c r="AW38" i="35" s="1"/>
  <c r="CI38" i="35"/>
  <c r="BN38" i="35"/>
  <c r="AS38" i="35"/>
  <c r="DV46" i="35"/>
  <c r="EF46" i="35" s="1"/>
  <c r="DU46" i="35"/>
  <c r="EE46" i="35" s="1"/>
  <c r="DS46" i="35"/>
  <c r="EC46" i="35" s="1"/>
  <c r="CI46" i="35"/>
  <c r="BN46" i="35"/>
  <c r="DD46" i="35"/>
  <c r="AA46" i="35"/>
  <c r="AB46" i="35" s="1"/>
  <c r="AE46" i="35" s="1"/>
  <c r="AF46" i="35" s="1"/>
  <c r="DG46" i="35"/>
  <c r="DH46" i="35" s="1"/>
  <c r="CL46" i="35"/>
  <c r="CM46" i="35" s="1"/>
  <c r="BQ46" i="35"/>
  <c r="BR46" i="35" s="1"/>
  <c r="BU46" i="35" s="1"/>
  <c r="DT46" i="35" s="1"/>
  <c r="ED46" i="35" s="1"/>
  <c r="AS46" i="35"/>
  <c r="AV46" i="35"/>
  <c r="AW46" i="35" s="1"/>
  <c r="DV40" i="36"/>
  <c r="EF40" i="36" s="1"/>
  <c r="DS40" i="36"/>
  <c r="EC40" i="36" s="1"/>
  <c r="DU40" i="36"/>
  <c r="EE40" i="36" s="1"/>
  <c r="DT40" i="36"/>
  <c r="ED40" i="36" s="1"/>
  <c r="CL40" i="36"/>
  <c r="CM40" i="36" s="1"/>
  <c r="BQ40" i="36"/>
  <c r="BR40" i="36" s="1"/>
  <c r="DD40" i="36"/>
  <c r="BN40" i="36"/>
  <c r="CI40" i="36"/>
  <c r="DG40" i="36"/>
  <c r="DH40" i="36" s="1"/>
  <c r="AS40" i="36"/>
  <c r="AA40" i="36"/>
  <c r="AB40" i="36" s="1"/>
  <c r="AE40" i="36" s="1"/>
  <c r="AF40" i="36" s="1"/>
  <c r="AV40" i="36"/>
  <c r="AW40" i="36" s="1"/>
  <c r="ER48" i="36"/>
  <c r="ET48" i="36"/>
  <c r="DU48" i="36"/>
  <c r="EE48" i="36" s="1"/>
  <c r="DS48" i="36"/>
  <c r="EC48" i="36" s="1"/>
  <c r="EQ48" i="36"/>
  <c r="ES48" i="36" s="1"/>
  <c r="CI48" i="36"/>
  <c r="DV48" i="36"/>
  <c r="EF48" i="36" s="1"/>
  <c r="EW48" i="36"/>
  <c r="FB48" i="36" s="1"/>
  <c r="DT48" i="36"/>
  <c r="ED48" i="36" s="1"/>
  <c r="DG48" i="36"/>
  <c r="DH48" i="36" s="1"/>
  <c r="BN48" i="36"/>
  <c r="BQ48" i="36"/>
  <c r="BR48" i="36" s="1"/>
  <c r="AA48" i="36"/>
  <c r="AB48" i="36" s="1"/>
  <c r="AE48" i="36" s="1"/>
  <c r="AF48" i="36" s="1"/>
  <c r="CL48" i="36"/>
  <c r="CM48" i="36" s="1"/>
  <c r="DD48" i="36"/>
  <c r="AV48" i="36"/>
  <c r="AW48" i="36" s="1"/>
  <c r="DQ48" i="36"/>
  <c r="AS48" i="36"/>
  <c r="DV43" i="35"/>
  <c r="EF43" i="35" s="1"/>
  <c r="DS43" i="35"/>
  <c r="EC43" i="35" s="1"/>
  <c r="DT43" i="35"/>
  <c r="ED43" i="35" s="1"/>
  <c r="AV43" i="35"/>
  <c r="AW43" i="35" s="1"/>
  <c r="AS43" i="35"/>
  <c r="BN43" i="35"/>
  <c r="BQ43" i="35"/>
  <c r="BR43" i="35" s="1"/>
  <c r="DD43" i="35"/>
  <c r="CL43" i="35"/>
  <c r="CM43" i="35" s="1"/>
  <c r="DG43" i="35"/>
  <c r="DH43" i="35" s="1"/>
  <c r="CI43" i="35"/>
  <c r="DN43" i="35"/>
  <c r="AA43" i="35"/>
  <c r="AB43" i="35" s="1"/>
  <c r="AE43" i="35" s="1"/>
  <c r="AF43" i="35" s="1"/>
  <c r="EJ35" i="36"/>
  <c r="EO35" i="36" s="1"/>
  <c r="DZ35" i="36"/>
  <c r="DU43" i="36"/>
  <c r="EE43" i="36" s="1"/>
  <c r="DV43" i="36"/>
  <c r="EF43" i="36" s="1"/>
  <c r="DT43" i="36"/>
  <c r="ED43" i="36" s="1"/>
  <c r="DS43" i="36"/>
  <c r="EC43" i="36" s="1"/>
  <c r="CL43" i="36"/>
  <c r="CM43" i="36" s="1"/>
  <c r="AV43" i="36"/>
  <c r="AW43" i="36" s="1"/>
  <c r="DG43" i="36"/>
  <c r="DH43" i="36" s="1"/>
  <c r="AS43" i="36"/>
  <c r="DD43" i="36"/>
  <c r="CI43" i="36"/>
  <c r="BN43" i="36"/>
  <c r="BQ43" i="36"/>
  <c r="BR43" i="36" s="1"/>
  <c r="AA43" i="36"/>
  <c r="AB43" i="36" s="1"/>
  <c r="AE43" i="36" s="1"/>
  <c r="AF43" i="36" s="1"/>
  <c r="DS46" i="36"/>
  <c r="EC46" i="36" s="1"/>
  <c r="DT46" i="36"/>
  <c r="ED46" i="36" s="1"/>
  <c r="DV46" i="36"/>
  <c r="EF46" i="36" s="1"/>
  <c r="DU46" i="36"/>
  <c r="EE46" i="36" s="1"/>
  <c r="AV46" i="36"/>
  <c r="AW46" i="36" s="1"/>
  <c r="AS46" i="36"/>
  <c r="BN46" i="36"/>
  <c r="DG46" i="36"/>
  <c r="DH46" i="36" s="1"/>
  <c r="CL46" i="36"/>
  <c r="CM46" i="36" s="1"/>
  <c r="AA46" i="36"/>
  <c r="AB46" i="36" s="1"/>
  <c r="AE46" i="36" s="1"/>
  <c r="AF46" i="36" s="1"/>
  <c r="DD46" i="36"/>
  <c r="CI46" i="36"/>
  <c r="BQ46" i="36"/>
  <c r="BR46" i="36" s="1"/>
  <c r="DV37" i="36"/>
  <c r="EF37" i="36" s="1"/>
  <c r="DS37" i="36"/>
  <c r="EC37" i="36" s="1"/>
  <c r="DU37" i="36"/>
  <c r="EE37" i="36" s="1"/>
  <c r="DT37" i="36"/>
  <c r="ED37" i="36" s="1"/>
  <c r="DD37" i="36"/>
  <c r="AV37" i="36"/>
  <c r="AW37" i="36" s="1"/>
  <c r="CI37" i="36"/>
  <c r="CL37" i="36"/>
  <c r="CM37" i="36" s="1"/>
  <c r="DG37" i="36"/>
  <c r="DH37" i="36" s="1"/>
  <c r="AS37" i="36"/>
  <c r="DQ37" i="36"/>
  <c r="BQ37" i="36"/>
  <c r="BR37" i="36" s="1"/>
  <c r="BN37" i="36"/>
  <c r="AA37" i="36"/>
  <c r="AB37" i="36" s="1"/>
  <c r="AE37" i="36" s="1"/>
  <c r="AF37" i="36" s="1"/>
  <c r="DS45" i="36"/>
  <c r="EC45" i="36" s="1"/>
  <c r="DV45" i="36"/>
  <c r="EF45" i="36" s="1"/>
  <c r="DU45" i="36"/>
  <c r="EE45" i="36" s="1"/>
  <c r="CL45" i="36"/>
  <c r="CM45" i="36" s="1"/>
  <c r="CI45" i="36"/>
  <c r="BN45" i="36"/>
  <c r="BQ45" i="36"/>
  <c r="BR45" i="36" s="1"/>
  <c r="DG45" i="36"/>
  <c r="DH45" i="36" s="1"/>
  <c r="AS45" i="36"/>
  <c r="AA45" i="36"/>
  <c r="AB45" i="36" s="1"/>
  <c r="AE45" i="36" s="1"/>
  <c r="AF45" i="36" s="1"/>
  <c r="DD45" i="36"/>
  <c r="AV45" i="36"/>
  <c r="AW45" i="36" s="1"/>
  <c r="DW36" i="36"/>
  <c r="EG36" i="36"/>
  <c r="DU45" i="35"/>
  <c r="EE45" i="35" s="1"/>
  <c r="DV45" i="35"/>
  <c r="EF45" i="35" s="1"/>
  <c r="DS45" i="35"/>
  <c r="EC45" i="35" s="1"/>
  <c r="DT45" i="35"/>
  <c r="ED45" i="35" s="1"/>
  <c r="AA45" i="35"/>
  <c r="AB45" i="35" s="1"/>
  <c r="AE45" i="35" s="1"/>
  <c r="AF45" i="35" s="1"/>
  <c r="DD45" i="35"/>
  <c r="DG45" i="35"/>
  <c r="DH45" i="35" s="1"/>
  <c r="CL45" i="35"/>
  <c r="CM45" i="35" s="1"/>
  <c r="CI45" i="35"/>
  <c r="BQ45" i="35"/>
  <c r="BR45" i="35" s="1"/>
  <c r="AS45" i="35"/>
  <c r="BN45" i="35"/>
  <c r="AV45" i="35"/>
  <c r="AW45" i="35" s="1"/>
  <c r="DR45" i="35"/>
  <c r="EB45" i="35" s="1"/>
  <c r="DR34" i="36"/>
  <c r="EJ34" i="36"/>
  <c r="EO34" i="36" s="1"/>
  <c r="DV42" i="36"/>
  <c r="EF42" i="36" s="1"/>
  <c r="DT42" i="36"/>
  <c r="ED42" i="36" s="1"/>
  <c r="DS42" i="36"/>
  <c r="EC42" i="36" s="1"/>
  <c r="CL42" i="36"/>
  <c r="CM42" i="36" s="1"/>
  <c r="BQ42" i="36"/>
  <c r="BR42" i="36" s="1"/>
  <c r="BN42" i="36"/>
  <c r="CI42" i="36"/>
  <c r="DG42" i="36"/>
  <c r="DH42" i="36" s="1"/>
  <c r="AS42" i="36"/>
  <c r="DD42" i="36"/>
  <c r="AV42" i="36"/>
  <c r="AW42" i="36" s="1"/>
  <c r="AA42" i="36"/>
  <c r="AB42" i="36" s="1"/>
  <c r="AE42" i="36" s="1"/>
  <c r="AF42" i="36" s="1"/>
  <c r="DO35" i="36"/>
  <c r="DV40" i="35"/>
  <c r="EF40" i="35" s="1"/>
  <c r="DT40" i="35"/>
  <c r="ED40" i="35" s="1"/>
  <c r="DU40" i="35"/>
  <c r="EE40" i="35" s="1"/>
  <c r="DS40" i="35"/>
  <c r="EC40" i="35" s="1"/>
  <c r="CL40" i="35"/>
  <c r="CM40" i="35" s="1"/>
  <c r="CI40" i="35"/>
  <c r="BQ40" i="35"/>
  <c r="BR40" i="35" s="1"/>
  <c r="BN40" i="35"/>
  <c r="AS40" i="35"/>
  <c r="DD40" i="35"/>
  <c r="AV40" i="35"/>
  <c r="AW40" i="35" s="1"/>
  <c r="DG40" i="35"/>
  <c r="DH40" i="35" s="1"/>
  <c r="AA40" i="35"/>
  <c r="AB40" i="35" s="1"/>
  <c r="AE40" i="35" s="1"/>
  <c r="AF40" i="35" s="1"/>
  <c r="EW48" i="35"/>
  <c r="FB48" i="35" s="1"/>
  <c r="FC48" i="35" s="1"/>
  <c r="ER48" i="35"/>
  <c r="DT48" i="35"/>
  <c r="ED48" i="35" s="1"/>
  <c r="DU48" i="35"/>
  <c r="EE48" i="35" s="1"/>
  <c r="EU48" i="35"/>
  <c r="EQ48" i="35"/>
  <c r="ES48" i="35" s="1"/>
  <c r="BN48" i="35"/>
  <c r="DS48" i="35"/>
  <c r="EC48" i="35" s="1"/>
  <c r="BQ48" i="35"/>
  <c r="BR48" i="35" s="1"/>
  <c r="CI48" i="35"/>
  <c r="DV48" i="35"/>
  <c r="EF48" i="35" s="1"/>
  <c r="AS48" i="35"/>
  <c r="AV48" i="35"/>
  <c r="AW48" i="35" s="1"/>
  <c r="CL48" i="35"/>
  <c r="CM48" i="35" s="1"/>
  <c r="DN48" i="35"/>
  <c r="AA48" i="35"/>
  <c r="AB48" i="35" s="1"/>
  <c r="AE48" i="35" s="1"/>
  <c r="AF48" i="35" s="1"/>
  <c r="DG48" i="35"/>
  <c r="DH48" i="35" s="1"/>
  <c r="DP48" i="35"/>
  <c r="DD48" i="35"/>
  <c r="DQ48" i="35"/>
  <c r="DU39" i="35"/>
  <c r="EE39" i="35" s="1"/>
  <c r="DV39" i="35"/>
  <c r="EF39" i="35" s="1"/>
  <c r="DS39" i="35"/>
  <c r="EC39" i="35" s="1"/>
  <c r="DT39" i="35"/>
  <c r="ED39" i="35" s="1"/>
  <c r="DG39" i="35"/>
  <c r="DH39" i="35" s="1"/>
  <c r="DD39" i="35"/>
  <c r="CL39" i="35"/>
  <c r="CM39" i="35" s="1"/>
  <c r="BQ39" i="35"/>
  <c r="BR39" i="35" s="1"/>
  <c r="CI39" i="35"/>
  <c r="BN39" i="35"/>
  <c r="AA39" i="35"/>
  <c r="AB39" i="35" s="1"/>
  <c r="AE39" i="35" s="1"/>
  <c r="AF39" i="35" s="1"/>
  <c r="AS39" i="35"/>
  <c r="AV39" i="35"/>
  <c r="AW39" i="35" s="1"/>
  <c r="DU51" i="35"/>
  <c r="EE51" i="35" s="1"/>
  <c r="EQ51" i="35"/>
  <c r="ES51" i="35" s="1"/>
  <c r="EU51" i="35"/>
  <c r="DS51" i="35"/>
  <c r="EC51" i="35" s="1"/>
  <c r="DT51" i="35"/>
  <c r="ED51" i="35" s="1"/>
  <c r="EW51" i="35"/>
  <c r="FB51" i="35" s="1"/>
  <c r="FC51" i="35" s="1"/>
  <c r="ER51" i="35"/>
  <c r="BQ51" i="35"/>
  <c r="BR51" i="35" s="1"/>
  <c r="DV51" i="35"/>
  <c r="EF51" i="35" s="1"/>
  <c r="AS51" i="35"/>
  <c r="CL51" i="35"/>
  <c r="CM51" i="35" s="1"/>
  <c r="AA51" i="35"/>
  <c r="AB51" i="35" s="1"/>
  <c r="AE51" i="35" s="1"/>
  <c r="AF51" i="35" s="1"/>
  <c r="BN51" i="35"/>
  <c r="AV51" i="35"/>
  <c r="AW51" i="35" s="1"/>
  <c r="CI51" i="35"/>
  <c r="DD51" i="35"/>
  <c r="DG51" i="35"/>
  <c r="DH51" i="35" s="1"/>
  <c r="DP51" i="35"/>
  <c r="DT42" i="35"/>
  <c r="ED42" i="35" s="1"/>
  <c r="DU42" i="35"/>
  <c r="EE42" i="35" s="1"/>
  <c r="DS42" i="35"/>
  <c r="EC42" i="35" s="1"/>
  <c r="DV42" i="35"/>
  <c r="EF42" i="35" s="1"/>
  <c r="BN42" i="35"/>
  <c r="AS42" i="35"/>
  <c r="BQ42" i="35"/>
  <c r="BR42" i="35" s="1"/>
  <c r="DG42" i="35"/>
  <c r="DH42" i="35" s="1"/>
  <c r="DD42" i="35"/>
  <c r="AV42" i="35"/>
  <c r="AW42" i="35" s="1"/>
  <c r="AA42" i="35"/>
  <c r="AB42" i="35" s="1"/>
  <c r="AE42" i="35" s="1"/>
  <c r="AF42" i="35" s="1"/>
  <c r="CL42" i="35"/>
  <c r="CM42" i="35" s="1"/>
  <c r="CI42" i="35"/>
  <c r="DT50" i="35"/>
  <c r="ED50" i="35" s="1"/>
  <c r="ER50" i="35"/>
  <c r="EW50" i="35"/>
  <c r="DU50" i="35"/>
  <c r="EE50" i="35" s="1"/>
  <c r="DS50" i="35"/>
  <c r="EC50" i="35" s="1"/>
  <c r="EU50" i="35"/>
  <c r="EQ50" i="35"/>
  <c r="ES50" i="35" s="1"/>
  <c r="CI50" i="35"/>
  <c r="DV50" i="35"/>
  <c r="EF50" i="35" s="1"/>
  <c r="BN50" i="35"/>
  <c r="DG50" i="35"/>
  <c r="DH50" i="35" s="1"/>
  <c r="CL50" i="35"/>
  <c r="CM50" i="35" s="1"/>
  <c r="AA50" i="35"/>
  <c r="AB50" i="35" s="1"/>
  <c r="AE50" i="35" s="1"/>
  <c r="AF50" i="35" s="1"/>
  <c r="BQ50" i="35"/>
  <c r="BR50" i="35" s="1"/>
  <c r="DP50" i="35"/>
  <c r="DD50" i="35"/>
  <c r="AV50" i="35"/>
  <c r="AW50" i="35" s="1"/>
  <c r="AS50" i="35"/>
  <c r="DM50" i="35"/>
  <c r="DN36" i="36"/>
  <c r="DQ36" i="36"/>
  <c r="DV44" i="36"/>
  <c r="EF44" i="36" s="1"/>
  <c r="DT44" i="36"/>
  <c r="ED44" i="36" s="1"/>
  <c r="DU44" i="36"/>
  <c r="EE44" i="36" s="1"/>
  <c r="DS44" i="36"/>
  <c r="EC44" i="36" s="1"/>
  <c r="DG44" i="36"/>
  <c r="DH44" i="36" s="1"/>
  <c r="CL44" i="36"/>
  <c r="CM44" i="36" s="1"/>
  <c r="BN44" i="36"/>
  <c r="DD44" i="36"/>
  <c r="CI44" i="36"/>
  <c r="BQ44" i="36"/>
  <c r="BR44" i="36" s="1"/>
  <c r="AS44" i="36"/>
  <c r="AA44" i="36"/>
  <c r="AB44" i="36" s="1"/>
  <c r="AE44" i="36" s="1"/>
  <c r="AF44" i="36" s="1"/>
  <c r="AV44" i="36"/>
  <c r="AW44" i="36" s="1"/>
  <c r="DW34" i="36"/>
  <c r="EG34" i="36"/>
  <c r="EK34" i="36"/>
  <c r="EP34" i="36" s="1"/>
  <c r="EA34" i="36"/>
  <c r="DS39" i="36"/>
  <c r="EC39" i="36" s="1"/>
  <c r="DV39" i="36"/>
  <c r="EF39" i="36" s="1"/>
  <c r="DU39" i="36"/>
  <c r="EE39" i="36" s="1"/>
  <c r="DT39" i="36"/>
  <c r="ED39" i="36" s="1"/>
  <c r="AV39" i="36"/>
  <c r="AW39" i="36" s="1"/>
  <c r="AS39" i="36"/>
  <c r="DD39" i="36"/>
  <c r="CL39" i="36"/>
  <c r="CM39" i="36" s="1"/>
  <c r="AA39" i="36"/>
  <c r="AB39" i="36" s="1"/>
  <c r="AE39" i="36" s="1"/>
  <c r="AF39" i="36" s="1"/>
  <c r="BQ39" i="36"/>
  <c r="BR39" i="36" s="1"/>
  <c r="BN39" i="36"/>
  <c r="DG39" i="36"/>
  <c r="DH39" i="36" s="1"/>
  <c r="CI39" i="36"/>
  <c r="ER47" i="36"/>
  <c r="EW47" i="36"/>
  <c r="FA47" i="36" s="1"/>
  <c r="CI47" i="36"/>
  <c r="DS47" i="36"/>
  <c r="EC47" i="36" s="1"/>
  <c r="EQ47" i="36"/>
  <c r="ES47" i="36" s="1"/>
  <c r="ET47" i="36"/>
  <c r="DV47" i="36"/>
  <c r="EF47" i="36" s="1"/>
  <c r="DT47" i="36"/>
  <c r="ED47" i="36" s="1"/>
  <c r="DU47" i="36"/>
  <c r="EE47" i="36" s="1"/>
  <c r="BQ47" i="36"/>
  <c r="BR47" i="36" s="1"/>
  <c r="DG47" i="36"/>
  <c r="DH47" i="36" s="1"/>
  <c r="DD47" i="36"/>
  <c r="AA47" i="36"/>
  <c r="AB47" i="36" s="1"/>
  <c r="AE47" i="36" s="1"/>
  <c r="AF47" i="36" s="1"/>
  <c r="CL47" i="36"/>
  <c r="CM47" i="36" s="1"/>
  <c r="BN47" i="36"/>
  <c r="DM47" i="36"/>
  <c r="AV47" i="36"/>
  <c r="AW47" i="36" s="1"/>
  <c r="AS47" i="36"/>
  <c r="DV38" i="36"/>
  <c r="EF38" i="36" s="1"/>
  <c r="DS38" i="36"/>
  <c r="EC38" i="36" s="1"/>
  <c r="DT38" i="36"/>
  <c r="ED38" i="36" s="1"/>
  <c r="DU38" i="36"/>
  <c r="EE38" i="36" s="1"/>
  <c r="BN38" i="36"/>
  <c r="DD38" i="36"/>
  <c r="CL38" i="36"/>
  <c r="CM38" i="36" s="1"/>
  <c r="CI38" i="36"/>
  <c r="DG38" i="36"/>
  <c r="DH38" i="36" s="1"/>
  <c r="BQ38" i="36"/>
  <c r="BR38" i="36" s="1"/>
  <c r="AV38" i="36"/>
  <c r="AW38" i="36" s="1"/>
  <c r="DP38" i="36"/>
  <c r="AS38" i="36"/>
  <c r="AA38" i="36"/>
  <c r="AB38" i="36" s="1"/>
  <c r="AE38" i="36" s="1"/>
  <c r="AF38" i="36" s="1"/>
  <c r="ER50" i="36"/>
  <c r="EW50" i="36"/>
  <c r="DV50" i="36"/>
  <c r="EF50" i="36" s="1"/>
  <c r="FB50" i="36"/>
  <c r="EQ50" i="36"/>
  <c r="ES50" i="36" s="1"/>
  <c r="ET50" i="36"/>
  <c r="BN50" i="36"/>
  <c r="DS50" i="36"/>
  <c r="EC50" i="36" s="1"/>
  <c r="DT50" i="36"/>
  <c r="ED50" i="36" s="1"/>
  <c r="CL50" i="36"/>
  <c r="CM50" i="36" s="1"/>
  <c r="CI50" i="36"/>
  <c r="AS50" i="36"/>
  <c r="BQ50" i="36"/>
  <c r="BR50" i="36" s="1"/>
  <c r="AV50" i="36"/>
  <c r="AW50" i="36" s="1"/>
  <c r="DG50" i="36"/>
  <c r="DH50" i="36" s="1"/>
  <c r="DD50" i="36"/>
  <c r="DU50" i="36"/>
  <c r="EE50" i="36" s="1"/>
  <c r="AA50" i="36"/>
  <c r="AB50" i="36" s="1"/>
  <c r="AE50" i="36" s="1"/>
  <c r="AF50" i="36" s="1"/>
  <c r="DK14" i="36"/>
  <c r="DL14" i="36" s="1"/>
  <c r="DT41" i="36"/>
  <c r="ED41" i="36" s="1"/>
  <c r="DU41" i="36"/>
  <c r="EE41" i="36" s="1"/>
  <c r="DS41" i="36"/>
  <c r="EC41" i="36" s="1"/>
  <c r="DV41" i="36"/>
  <c r="EF41" i="36" s="1"/>
  <c r="DD41" i="36"/>
  <c r="CL41" i="36"/>
  <c r="CM41" i="36" s="1"/>
  <c r="CI41" i="36"/>
  <c r="DG41" i="36"/>
  <c r="DH41" i="36" s="1"/>
  <c r="AS41" i="36"/>
  <c r="DP41" i="36"/>
  <c r="BN41" i="36"/>
  <c r="AA41" i="36"/>
  <c r="AB41" i="36" s="1"/>
  <c r="AE41" i="36" s="1"/>
  <c r="AF41" i="36" s="1"/>
  <c r="BQ41" i="36"/>
  <c r="BR41" i="36" s="1"/>
  <c r="AV41" i="36"/>
  <c r="AW41" i="36" s="1"/>
  <c r="ER49" i="36"/>
  <c r="ET49" i="36"/>
  <c r="EW49" i="36"/>
  <c r="FB49" i="36" s="1"/>
  <c r="DV49" i="36"/>
  <c r="EF49" i="36" s="1"/>
  <c r="DS49" i="36"/>
  <c r="EC49" i="36" s="1"/>
  <c r="EQ49" i="36"/>
  <c r="ES49" i="36" s="1"/>
  <c r="DT49" i="36"/>
  <c r="ED49" i="36" s="1"/>
  <c r="DU49" i="36"/>
  <c r="EE49" i="36" s="1"/>
  <c r="CI49" i="36"/>
  <c r="CL49" i="36"/>
  <c r="CM49" i="36" s="1"/>
  <c r="DG49" i="36"/>
  <c r="DH49" i="36" s="1"/>
  <c r="AV49" i="36"/>
  <c r="AW49" i="36" s="1"/>
  <c r="AS49" i="36"/>
  <c r="DD49" i="36"/>
  <c r="AA49" i="36"/>
  <c r="AB49" i="36" s="1"/>
  <c r="AE49" i="36" s="1"/>
  <c r="AF49" i="36" s="1"/>
  <c r="DO49" i="36"/>
  <c r="BQ49" i="36"/>
  <c r="BR49" i="36" s="1"/>
  <c r="BN49" i="36"/>
  <c r="EU36" i="36"/>
  <c r="EV36" i="36" s="1"/>
  <c r="DU41" i="35"/>
  <c r="EE41" i="35" s="1"/>
  <c r="DV41" i="35"/>
  <c r="EF41" i="35" s="1"/>
  <c r="DS41" i="35"/>
  <c r="EC41" i="35" s="1"/>
  <c r="DT41" i="35"/>
  <c r="ED41" i="35" s="1"/>
  <c r="DD41" i="35"/>
  <c r="DG41" i="35"/>
  <c r="DH41" i="35" s="1"/>
  <c r="CL41" i="35"/>
  <c r="CM41" i="35" s="1"/>
  <c r="BQ41" i="35"/>
  <c r="BR41" i="35" s="1"/>
  <c r="CI41" i="35"/>
  <c r="BN41" i="35"/>
  <c r="AS41" i="35"/>
  <c r="AV41" i="35"/>
  <c r="AW41" i="35" s="1"/>
  <c r="AA41" i="35"/>
  <c r="AB41" i="35" s="1"/>
  <c r="AE41" i="35" s="1"/>
  <c r="AF41" i="35" s="1"/>
  <c r="ER49" i="35"/>
  <c r="EW49" i="35"/>
  <c r="FA49" i="35" s="1"/>
  <c r="DV49" i="35"/>
  <c r="EF49" i="35" s="1"/>
  <c r="DS49" i="35"/>
  <c r="EC49" i="35" s="1"/>
  <c r="EU49" i="35"/>
  <c r="DT49" i="35"/>
  <c r="ED49" i="35" s="1"/>
  <c r="DU49" i="35"/>
  <c r="EE49" i="35" s="1"/>
  <c r="EQ49" i="35"/>
  <c r="ES49" i="35" s="1"/>
  <c r="AS49" i="35"/>
  <c r="BN49" i="35"/>
  <c r="CI49" i="35"/>
  <c r="DG49" i="35"/>
  <c r="DH49" i="35" s="1"/>
  <c r="AV49" i="35"/>
  <c r="AW49" i="35" s="1"/>
  <c r="BQ49" i="35"/>
  <c r="BR49" i="35" s="1"/>
  <c r="CL49" i="35"/>
  <c r="CM49" i="35" s="1"/>
  <c r="AA49" i="35"/>
  <c r="AB49" i="35" s="1"/>
  <c r="AE49" i="35" s="1"/>
  <c r="AF49" i="35" s="1"/>
  <c r="DD49" i="35"/>
  <c r="DO34" i="36"/>
  <c r="DX34" i="36"/>
  <c r="EH34" i="36"/>
  <c r="EM34" i="36" s="1"/>
  <c r="DN35" i="36"/>
  <c r="DS44" i="35"/>
  <c r="EC44" i="35" s="1"/>
  <c r="DV44" i="35"/>
  <c r="EF44" i="35" s="1"/>
  <c r="DU44" i="35"/>
  <c r="EE44" i="35" s="1"/>
  <c r="DT44" i="35"/>
  <c r="ED44" i="35" s="1"/>
  <c r="BQ44" i="35"/>
  <c r="BR44" i="35" s="1"/>
  <c r="AS44" i="35"/>
  <c r="BN44" i="35"/>
  <c r="AV44" i="35"/>
  <c r="AW44" i="35" s="1"/>
  <c r="AA44" i="35"/>
  <c r="AB44" i="35" s="1"/>
  <c r="AE44" i="35" s="1"/>
  <c r="AF44" i="35" s="1"/>
  <c r="DD44" i="35"/>
  <c r="CL44" i="35"/>
  <c r="CM44" i="35" s="1"/>
  <c r="DG44" i="35"/>
  <c r="DH44" i="35" s="1"/>
  <c r="CI44" i="35"/>
  <c r="DS47" i="35"/>
  <c r="EC47" i="35" s="1"/>
  <c r="DU47" i="35"/>
  <c r="EE47" i="35" s="1"/>
  <c r="DT47" i="35"/>
  <c r="ED47" i="35" s="1"/>
  <c r="DV47" i="35"/>
  <c r="EF47" i="35" s="1"/>
  <c r="AA47" i="35"/>
  <c r="AB47" i="35" s="1"/>
  <c r="AE47" i="35" s="1"/>
  <c r="AF47" i="35" s="1"/>
  <c r="DG47" i="35"/>
  <c r="DH47" i="35" s="1"/>
  <c r="AS47" i="35"/>
  <c r="DD47" i="35"/>
  <c r="AV47" i="35"/>
  <c r="AW47" i="35" s="1"/>
  <c r="BN47" i="35"/>
  <c r="CI47" i="35"/>
  <c r="BQ47" i="35"/>
  <c r="BR47" i="35" s="1"/>
  <c r="CL47" i="35"/>
  <c r="CM47" i="35" s="1"/>
  <c r="DO76" i="35"/>
  <c r="DY76" i="35" s="1"/>
  <c r="ES76" i="35"/>
  <c r="CP16" i="36"/>
  <c r="CQ16" i="36" s="1"/>
  <c r="CP28" i="36"/>
  <c r="CQ28" i="36" s="1"/>
  <c r="DK26" i="36"/>
  <c r="DL26" i="36" s="1"/>
  <c r="DK13" i="36"/>
  <c r="DL13" i="36" s="1"/>
  <c r="BU25" i="36"/>
  <c r="DT25" i="36" s="1"/>
  <c r="ED25" i="36" s="1"/>
  <c r="CP10" i="36"/>
  <c r="DQ24" i="36"/>
  <c r="EA24" i="36" s="1"/>
  <c r="DN76" i="35"/>
  <c r="DM76" i="35"/>
  <c r="DP76" i="35"/>
  <c r="DZ76" i="35" s="1"/>
  <c r="AE76" i="35"/>
  <c r="AD76" i="35"/>
  <c r="U55" i="35"/>
  <c r="BK55" i="35"/>
  <c r="DA55" i="35"/>
  <c r="AK56" i="35"/>
  <c r="CA56" i="35"/>
  <c r="U57" i="35"/>
  <c r="BK57" i="35"/>
  <c r="DA57" i="35"/>
  <c r="U58" i="35"/>
  <c r="BK58" i="35"/>
  <c r="DA58" i="35"/>
  <c r="U59" i="35"/>
  <c r="BK59" i="35"/>
  <c r="DA59" i="35"/>
  <c r="AK60" i="35"/>
  <c r="CA60" i="35"/>
  <c r="AP62" i="35"/>
  <c r="CF62" i="35"/>
  <c r="U56" i="35"/>
  <c r="BK56" i="35"/>
  <c r="DA56" i="35"/>
  <c r="U60" i="35"/>
  <c r="BK60" i="35"/>
  <c r="DA60" i="35"/>
  <c r="AK61" i="35"/>
  <c r="CA61" i="35"/>
  <c r="P65" i="35"/>
  <c r="BF65" i="35"/>
  <c r="CV65" i="35"/>
  <c r="U61" i="35"/>
  <c r="BK61" i="35"/>
  <c r="DA61" i="35"/>
  <c r="P55" i="35"/>
  <c r="I55" i="35"/>
  <c r="H56" i="35"/>
  <c r="I57" i="35"/>
  <c r="I58" i="35"/>
  <c r="AP61" i="35"/>
  <c r="AK55" i="35"/>
  <c r="CA55" i="35"/>
  <c r="I56" i="35"/>
  <c r="AK57" i="35"/>
  <c r="CA57" i="35"/>
  <c r="AK58" i="35"/>
  <c r="CA58" i="35"/>
  <c r="AK59" i="35"/>
  <c r="CA59" i="35"/>
  <c r="P62" i="35"/>
  <c r="BF62" i="35"/>
  <c r="CV62" i="35"/>
  <c r="AP66" i="35"/>
  <c r="CF66" i="35"/>
  <c r="H55" i="35"/>
  <c r="CV55" i="35"/>
  <c r="BF56" i="35"/>
  <c r="BF57" i="35"/>
  <c r="P58" i="35"/>
  <c r="CF58" i="35"/>
  <c r="P59" i="35"/>
  <c r="CF59" i="35"/>
  <c r="AP60" i="35"/>
  <c r="CF65" i="35"/>
  <c r="P66" i="35"/>
  <c r="AK66" i="35"/>
  <c r="CV66" i="35"/>
  <c r="U67" i="35"/>
  <c r="BK67" i="35"/>
  <c r="DA67" i="35"/>
  <c r="AP68" i="35"/>
  <c r="CF68" i="35"/>
  <c r="CV56" i="35"/>
  <c r="BF58" i="35"/>
  <c r="BF59" i="35"/>
  <c r="P60" i="35"/>
  <c r="CF60" i="35"/>
  <c r="AP65" i="35"/>
  <c r="CV57" i="35"/>
  <c r="CV58" i="35"/>
  <c r="CV59" i="35"/>
  <c r="BF60" i="35"/>
  <c r="CA62" i="35"/>
  <c r="BK65" i="35"/>
  <c r="DA65" i="35"/>
  <c r="CV60" i="35"/>
  <c r="P61" i="35"/>
  <c r="CF61" i="35"/>
  <c r="U62" i="35"/>
  <c r="DA62" i="35"/>
  <c r="U65" i="35"/>
  <c r="U66" i="35"/>
  <c r="BF66" i="35"/>
  <c r="P67" i="35"/>
  <c r="BF67" i="35"/>
  <c r="CV67" i="35"/>
  <c r="AK68" i="35"/>
  <c r="CA68" i="35"/>
  <c r="BF61" i="35"/>
  <c r="DA66" i="35"/>
  <c r="CF67" i="35"/>
  <c r="U68" i="35"/>
  <c r="BK68" i="35"/>
  <c r="AP55" i="35"/>
  <c r="H57" i="35"/>
  <c r="AP57" i="35"/>
  <c r="CA66" i="35"/>
  <c r="H58" i="35"/>
  <c r="AP58" i="35"/>
  <c r="CF55" i="35"/>
  <c r="AP56" i="35"/>
  <c r="P57" i="35"/>
  <c r="CV61" i="35"/>
  <c r="AK62" i="35"/>
  <c r="CA65" i="35"/>
  <c r="CF56" i="35"/>
  <c r="CF57" i="35"/>
  <c r="BF55" i="35"/>
  <c r="P56" i="35"/>
  <c r="AK67" i="35"/>
  <c r="BK66" i="35"/>
  <c r="AP59" i="35"/>
  <c r="BK62" i="35"/>
  <c r="AP67" i="35"/>
  <c r="BF68" i="35"/>
  <c r="CV68" i="35"/>
  <c r="CA67" i="35"/>
  <c r="AK65" i="35"/>
  <c r="P68" i="35"/>
  <c r="DA68" i="35"/>
  <c r="I61" i="35"/>
  <c r="H60" i="35"/>
  <c r="I60" i="35"/>
  <c r="H61" i="35"/>
  <c r="DM14" i="36"/>
  <c r="DW14" i="36" s="1"/>
  <c r="CY65" i="36"/>
  <c r="DN8" i="36"/>
  <c r="DX8" i="36" s="1"/>
  <c r="DP30" i="36"/>
  <c r="DZ30" i="36" s="1"/>
  <c r="DQ8" i="36"/>
  <c r="BZ67" i="36"/>
  <c r="DQ30" i="36"/>
  <c r="EK30" i="36" s="1"/>
  <c r="EP30" i="36" s="1"/>
  <c r="DP32" i="36"/>
  <c r="EJ32" i="36" s="1"/>
  <c r="EO32" i="36" s="1"/>
  <c r="DP15" i="36"/>
  <c r="DN13" i="36"/>
  <c r="DX13" i="36" s="1"/>
  <c r="DR14" i="36"/>
  <c r="EB14" i="36" s="1"/>
  <c r="DM31" i="36"/>
  <c r="DW31" i="36" s="1"/>
  <c r="DQ25" i="36"/>
  <c r="EK25" i="36" s="1"/>
  <c r="EP25" i="36" s="1"/>
  <c r="DN21" i="36"/>
  <c r="DX21" i="36" s="1"/>
  <c r="DQ27" i="36"/>
  <c r="EK27" i="36" s="1"/>
  <c r="EP27" i="36" s="1"/>
  <c r="DM12" i="36"/>
  <c r="DN31" i="36"/>
  <c r="DX31" i="36" s="1"/>
  <c r="DM10" i="36"/>
  <c r="DW10" i="36" s="1"/>
  <c r="DP31" i="36"/>
  <c r="DZ31" i="36" s="1"/>
  <c r="DR20" i="36"/>
  <c r="EB20" i="36" s="1"/>
  <c r="DO23" i="36"/>
  <c r="EI23" i="36" s="1"/>
  <c r="EN23" i="36" s="1"/>
  <c r="DK31" i="36"/>
  <c r="DL31" i="36" s="1"/>
  <c r="DO18" i="36"/>
  <c r="EI18" i="36" s="1"/>
  <c r="EN18" i="36" s="1"/>
  <c r="DN29" i="36"/>
  <c r="EH29" i="36" s="1"/>
  <c r="EM29" i="36" s="1"/>
  <c r="DP26" i="36"/>
  <c r="EJ26" i="36" s="1"/>
  <c r="EO26" i="36" s="1"/>
  <c r="DR18" i="36"/>
  <c r="DQ13" i="36"/>
  <c r="EK13" i="36" s="1"/>
  <c r="DM13" i="36"/>
  <c r="DM26" i="36"/>
  <c r="EG26" i="36" s="1"/>
  <c r="DR10" i="36"/>
  <c r="EB10" i="36" s="1"/>
  <c r="DM18" i="36"/>
  <c r="DW18" i="36" s="1"/>
  <c r="DM17" i="36"/>
  <c r="DW17" i="36" s="1"/>
  <c r="CX66" i="36"/>
  <c r="DN27" i="36"/>
  <c r="DX27" i="36" s="1"/>
  <c r="DQ14" i="36"/>
  <c r="EA14" i="36" s="1"/>
  <c r="DO17" i="36"/>
  <c r="DQ28" i="36"/>
  <c r="EK28" i="36" s="1"/>
  <c r="DQ21" i="36"/>
  <c r="EK21" i="36" s="1"/>
  <c r="EP21" i="36" s="1"/>
  <c r="DR27" i="36"/>
  <c r="EB27" i="36" s="1"/>
  <c r="DQ17" i="36"/>
  <c r="EK17" i="36" s="1"/>
  <c r="EP17" i="36" s="1"/>
  <c r="DR25" i="36"/>
  <c r="DN33" i="36"/>
  <c r="EH33" i="36" s="1"/>
  <c r="EM33" i="36" s="1"/>
  <c r="DM20" i="36"/>
  <c r="DW20" i="36" s="1"/>
  <c r="DO32" i="36"/>
  <c r="DN28" i="36"/>
  <c r="DX28" i="36" s="1"/>
  <c r="DQ15" i="36"/>
  <c r="EA15" i="36" s="1"/>
  <c r="DP23" i="36"/>
  <c r="EJ23" i="36" s="1"/>
  <c r="EO23" i="36" s="1"/>
  <c r="DM23" i="36"/>
  <c r="DO31" i="36"/>
  <c r="EI31" i="36" s="1"/>
  <c r="EN31" i="36" s="1"/>
  <c r="DN18" i="36"/>
  <c r="DR13" i="36"/>
  <c r="DP13" i="36"/>
  <c r="EJ13" i="36" s="1"/>
  <c r="EO13" i="36" s="1"/>
  <c r="DR16" i="36"/>
  <c r="DN15" i="36"/>
  <c r="DX15" i="36" s="1"/>
  <c r="DQ31" i="36"/>
  <c r="EK31" i="36" s="1"/>
  <c r="DP16" i="36"/>
  <c r="EJ16" i="36" s="1"/>
  <c r="DO20" i="36"/>
  <c r="DY20" i="36" s="1"/>
  <c r="DP24" i="36"/>
  <c r="EJ24" i="36" s="1"/>
  <c r="DM16" i="36"/>
  <c r="EG16" i="36" s="1"/>
  <c r="DM25" i="36"/>
  <c r="EG25" i="36" s="1"/>
  <c r="DM33" i="36"/>
  <c r="DW33" i="36" s="1"/>
  <c r="DP10" i="36"/>
  <c r="DZ10" i="36" s="1"/>
  <c r="DO13" i="36"/>
  <c r="DY13" i="36" s="1"/>
  <c r="DO21" i="36"/>
  <c r="DY21" i="36" s="1"/>
  <c r="DM21" i="36"/>
  <c r="EG21" i="36" s="1"/>
  <c r="DP9" i="36"/>
  <c r="EJ9" i="36" s="1"/>
  <c r="EO9" i="36" s="1"/>
  <c r="DN20" i="36"/>
  <c r="EH20" i="36" s="1"/>
  <c r="EM20" i="36" s="1"/>
  <c r="DP21" i="36"/>
  <c r="DZ21" i="36" s="1"/>
  <c r="DO27" i="36"/>
  <c r="DY27" i="36" s="1"/>
  <c r="DR17" i="36"/>
  <c r="EB17" i="36" s="1"/>
  <c r="DO12" i="36"/>
  <c r="EI12" i="36" s="1"/>
  <c r="EN12" i="36" s="1"/>
  <c r="DK28" i="36"/>
  <c r="DL28" i="36" s="1"/>
  <c r="DR26" i="36"/>
  <c r="EB26" i="36" s="1"/>
  <c r="DO29" i="36"/>
  <c r="EI29" i="36" s="1"/>
  <c r="EN29" i="36" s="1"/>
  <c r="DP29" i="36"/>
  <c r="DZ29" i="36" s="1"/>
  <c r="DP17" i="36"/>
  <c r="EJ17" i="36" s="1"/>
  <c r="EO17" i="36" s="1"/>
  <c r="DQ20" i="36"/>
  <c r="EA20" i="36" s="1"/>
  <c r="EJ7" i="36"/>
  <c r="DZ7" i="36"/>
  <c r="EJ33" i="36"/>
  <c r="DZ33" i="36"/>
  <c r="DY22" i="36"/>
  <c r="EI22" i="36"/>
  <c r="EN22" i="36" s="1"/>
  <c r="CY67" i="36"/>
  <c r="AM67" i="36"/>
  <c r="AM66" i="36"/>
  <c r="CF54" i="36"/>
  <c r="DX26" i="36"/>
  <c r="EH26" i="36"/>
  <c r="EM26" i="36" s="1"/>
  <c r="EH7" i="36"/>
  <c r="EM7" i="36" s="1"/>
  <c r="DX7" i="36"/>
  <c r="CM22" i="36"/>
  <c r="CE67" i="36"/>
  <c r="CE66" i="36"/>
  <c r="CE64" i="36"/>
  <c r="CE65" i="36"/>
  <c r="DH9" i="36"/>
  <c r="CU66" i="36"/>
  <c r="CU67" i="36"/>
  <c r="CU64" i="36"/>
  <c r="AB11" i="36"/>
  <c r="R66" i="36"/>
  <c r="R65" i="36"/>
  <c r="R67" i="36"/>
  <c r="R64" i="36"/>
  <c r="AW19" i="36"/>
  <c r="AH64" i="36"/>
  <c r="AH67" i="36"/>
  <c r="AH66" i="36"/>
  <c r="DH19" i="36"/>
  <c r="CS64" i="36"/>
  <c r="CS66" i="36"/>
  <c r="CS65" i="36"/>
  <c r="CS67" i="36"/>
  <c r="DO14" i="36"/>
  <c r="DM30" i="36"/>
  <c r="BR9" i="36"/>
  <c r="BE65" i="36"/>
  <c r="BE64" i="36"/>
  <c r="BE66" i="36"/>
  <c r="BZ66" i="36"/>
  <c r="CD65" i="36"/>
  <c r="DA54" i="36"/>
  <c r="DY19" i="36"/>
  <c r="EI19" i="36"/>
  <c r="EN19" i="36" s="1"/>
  <c r="BR7" i="36"/>
  <c r="BU7" i="36" s="1"/>
  <c r="DT7" i="36" s="1"/>
  <c r="ED7" i="36" s="1"/>
  <c r="BI67" i="36"/>
  <c r="BI66" i="36"/>
  <c r="BI65" i="36"/>
  <c r="BI64" i="36"/>
  <c r="DW9" i="36"/>
  <c r="EG9" i="36"/>
  <c r="AB9" i="36"/>
  <c r="O64" i="36"/>
  <c r="O66" i="36"/>
  <c r="EG17" i="36"/>
  <c r="DO25" i="36"/>
  <c r="CX65" i="36"/>
  <c r="O65" i="36"/>
  <c r="BF60" i="36"/>
  <c r="BR22" i="36"/>
  <c r="BJ64" i="36"/>
  <c r="BJ67" i="36"/>
  <c r="BJ65" i="36"/>
  <c r="AW11" i="36"/>
  <c r="AM65" i="36"/>
  <c r="AM64" i="36"/>
  <c r="BR11" i="36"/>
  <c r="BH64" i="36"/>
  <c r="BH67" i="36"/>
  <c r="BH65" i="36"/>
  <c r="BR19" i="36"/>
  <c r="BC65" i="36"/>
  <c r="BC66" i="36"/>
  <c r="BC64" i="36"/>
  <c r="DO7" i="36"/>
  <c r="DQ7" i="36"/>
  <c r="I59" i="36"/>
  <c r="J59" i="36" s="1"/>
  <c r="DN14" i="36"/>
  <c r="EG22" i="36"/>
  <c r="DW22" i="36"/>
  <c r="DN16" i="36"/>
  <c r="DX9" i="36"/>
  <c r="EH9" i="36"/>
  <c r="EM9" i="36" s="1"/>
  <c r="DN17" i="36"/>
  <c r="P55" i="36"/>
  <c r="EI30" i="36"/>
  <c r="EN30" i="36" s="1"/>
  <c r="DY30" i="36"/>
  <c r="DM11" i="36"/>
  <c r="CM11" i="36"/>
  <c r="CC64" i="36"/>
  <c r="CC67" i="36"/>
  <c r="CC65" i="36"/>
  <c r="CC66" i="36"/>
  <c r="AB19" i="36"/>
  <c r="M66" i="36"/>
  <c r="M65" i="36"/>
  <c r="M64" i="36"/>
  <c r="M67" i="36"/>
  <c r="DS75" i="36"/>
  <c r="EC75" i="36" s="1"/>
  <c r="EQ75" i="36"/>
  <c r="DD75" i="36"/>
  <c r="ER75" i="36"/>
  <c r="DT75" i="36"/>
  <c r="ED75" i="36" s="1"/>
  <c r="DG75" i="36"/>
  <c r="DH75" i="36" s="1"/>
  <c r="DU75" i="36"/>
  <c r="EE75" i="36" s="1"/>
  <c r="DV75" i="36"/>
  <c r="EF75" i="36" s="1"/>
  <c r="AV75" i="36"/>
  <c r="AW75" i="36" s="1"/>
  <c r="AS75" i="36"/>
  <c r="CL75" i="36"/>
  <c r="CM75" i="36" s="1"/>
  <c r="BQ75" i="36"/>
  <c r="BR75" i="36" s="1"/>
  <c r="BN75" i="36"/>
  <c r="AA75" i="36"/>
  <c r="AB75" i="36" s="1"/>
  <c r="DP14" i="36"/>
  <c r="DP22" i="36"/>
  <c r="DH22" i="36"/>
  <c r="CZ65" i="36"/>
  <c r="CZ67" i="36"/>
  <c r="CZ66" i="36"/>
  <c r="CZ64" i="36"/>
  <c r="EJ30" i="36"/>
  <c r="EO30" i="36" s="1"/>
  <c r="DQ16" i="36"/>
  <c r="CM9" i="36"/>
  <c r="BZ65" i="36"/>
  <c r="AE33" i="36"/>
  <c r="BZ64" i="36"/>
  <c r="CX64" i="36"/>
  <c r="BH66" i="36"/>
  <c r="EA29" i="36"/>
  <c r="EK29" i="36"/>
  <c r="EP29" i="36" s="1"/>
  <c r="EI11" i="36"/>
  <c r="EN11" i="36" s="1"/>
  <c r="DY11" i="36"/>
  <c r="EK14" i="36"/>
  <c r="EK22" i="36"/>
  <c r="EP22" i="36" s="1"/>
  <c r="EA22" i="36"/>
  <c r="DY9" i="36"/>
  <c r="EI9" i="36"/>
  <c r="EN9" i="36" s="1"/>
  <c r="EI17" i="36"/>
  <c r="EN17" i="36" s="1"/>
  <c r="DY17" i="36"/>
  <c r="CM33" i="36"/>
  <c r="BY64" i="36"/>
  <c r="BY65" i="36"/>
  <c r="BY66" i="36"/>
  <c r="BY67" i="36"/>
  <c r="AI65" i="36"/>
  <c r="EH19" i="36"/>
  <c r="EM19" i="36" s="1"/>
  <c r="DX19" i="36"/>
  <c r="BX64" i="36"/>
  <c r="CM19" i="36"/>
  <c r="BX66" i="36"/>
  <c r="BX67" i="36"/>
  <c r="BX65" i="36"/>
  <c r="CM7" i="36"/>
  <c r="CD64" i="36"/>
  <c r="CD66" i="36"/>
  <c r="CD67" i="36"/>
  <c r="DN11" i="36"/>
  <c r="DH11" i="36"/>
  <c r="CX67" i="36"/>
  <c r="DM19" i="36"/>
  <c r="DQ19" i="36"/>
  <c r="DP27" i="36"/>
  <c r="DW7" i="36"/>
  <c r="EG7" i="36"/>
  <c r="AW7" i="36"/>
  <c r="AW68" i="36"/>
  <c r="AN64" i="36"/>
  <c r="AN65" i="36"/>
  <c r="AN67" i="36"/>
  <c r="H60" i="36"/>
  <c r="EG14" i="36"/>
  <c r="DX22" i="36"/>
  <c r="EH22" i="36"/>
  <c r="EM22" i="36" s="1"/>
  <c r="AW22" i="36"/>
  <c r="AO64" i="36"/>
  <c r="AO66" i="36"/>
  <c r="AO67" i="36"/>
  <c r="AO65" i="36"/>
  <c r="DN30" i="36"/>
  <c r="BE67" i="36"/>
  <c r="BR30" i="36"/>
  <c r="DQ9" i="36"/>
  <c r="AW9" i="36"/>
  <c r="AJ67" i="36"/>
  <c r="AJ66" i="36"/>
  <c r="AJ65" i="36"/>
  <c r="AJ64" i="36"/>
  <c r="DP25" i="36"/>
  <c r="EK33" i="36"/>
  <c r="EP33" i="36" s="1"/>
  <c r="EA33" i="36"/>
  <c r="BR33" i="36"/>
  <c r="BD67" i="36"/>
  <c r="AH65" i="36"/>
  <c r="DH7" i="36"/>
  <c r="CY64" i="36"/>
  <c r="CY66" i="36"/>
  <c r="AK57" i="36"/>
  <c r="CV54" i="36"/>
  <c r="P57" i="36"/>
  <c r="BF54" i="36"/>
  <c r="CV56" i="36"/>
  <c r="P54" i="36"/>
  <c r="AK58" i="36"/>
  <c r="H55" i="36"/>
  <c r="P58" i="36"/>
  <c r="CA54" i="36"/>
  <c r="CV57" i="36"/>
  <c r="AK54" i="36"/>
  <c r="CA57" i="36"/>
  <c r="I54" i="36"/>
  <c r="P67" i="36"/>
  <c r="BF59" i="36"/>
  <c r="CV66" i="36"/>
  <c r="BK60" i="36"/>
  <c r="CA66" i="36"/>
  <c r="U60" i="36"/>
  <c r="DA67" i="36"/>
  <c r="I57" i="36"/>
  <c r="CV67" i="36"/>
  <c r="CA56" i="36"/>
  <c r="CA67" i="36"/>
  <c r="BF56" i="36"/>
  <c r="BF67" i="36"/>
  <c r="AK56" i="36"/>
  <c r="AK67" i="36"/>
  <c r="P56" i="36"/>
  <c r="CA61" i="36"/>
  <c r="BF57" i="36"/>
  <c r="CF66" i="36"/>
  <c r="BK59" i="36"/>
  <c r="BK66" i="36"/>
  <c r="AP59" i="36"/>
  <c r="AP66" i="36"/>
  <c r="U59" i="36"/>
  <c r="CF67" i="36"/>
  <c r="I56" i="36"/>
  <c r="BK67" i="36"/>
  <c r="CA60" i="36"/>
  <c r="AP67" i="36"/>
  <c r="AK60" i="36"/>
  <c r="U67" i="36"/>
  <c r="DA59" i="36"/>
  <c r="DA57" i="36"/>
  <c r="I55" i="36"/>
  <c r="AK64" i="36"/>
  <c r="AP55" i="36"/>
  <c r="P64" i="36"/>
  <c r="U55" i="36"/>
  <c r="BF66" i="36"/>
  <c r="H54" i="36"/>
  <c r="U66" i="36"/>
  <c r="H57" i="36"/>
  <c r="DA65" i="36"/>
  <c r="H56" i="36"/>
  <c r="CV64" i="36"/>
  <c r="DA55" i="36"/>
  <c r="CA64" i="36"/>
  <c r="CF55" i="36"/>
  <c r="DA66" i="36"/>
  <c r="DA60" i="36"/>
  <c r="U61" i="36"/>
  <c r="AK59" i="36"/>
  <c r="P66" i="36"/>
  <c r="P59" i="36"/>
  <c r="CF65" i="36"/>
  <c r="DA58" i="36"/>
  <c r="AK66" i="36"/>
  <c r="CF60" i="36"/>
  <c r="DA61" i="36"/>
  <c r="AP60" i="36"/>
  <c r="CF61" i="36"/>
  <c r="CV59" i="36"/>
  <c r="BK61" i="36"/>
  <c r="CA59" i="36"/>
  <c r="P65" i="36"/>
  <c r="BF64" i="36"/>
  <c r="BF61" i="36"/>
  <c r="CF57" i="36"/>
  <c r="AK61" i="36"/>
  <c r="BK57" i="36"/>
  <c r="P61" i="36"/>
  <c r="AP57" i="36"/>
  <c r="BK65" i="36"/>
  <c r="CF58" i="36"/>
  <c r="AP65" i="36"/>
  <c r="BK58" i="36"/>
  <c r="U65" i="36"/>
  <c r="AP58" i="36"/>
  <c r="CV61" i="36"/>
  <c r="U58" i="36"/>
  <c r="AP56" i="36"/>
  <c r="BK55" i="36"/>
  <c r="DA64" i="36"/>
  <c r="U56" i="36"/>
  <c r="CF64" i="36"/>
  <c r="CV55" i="36"/>
  <c r="BK64" i="36"/>
  <c r="CA55" i="36"/>
  <c r="CV65" i="36"/>
  <c r="U57" i="36"/>
  <c r="CA65" i="36"/>
  <c r="DA56" i="36"/>
  <c r="BF65" i="36"/>
  <c r="CF56" i="36"/>
  <c r="AK65" i="36"/>
  <c r="BK56" i="36"/>
  <c r="P60" i="36"/>
  <c r="CF59" i="36"/>
  <c r="CV58" i="36"/>
  <c r="BK54" i="36"/>
  <c r="CA58" i="36"/>
  <c r="AP54" i="36"/>
  <c r="BF58" i="36"/>
  <c r="U54" i="36"/>
  <c r="AP64" i="36"/>
  <c r="BF55" i="36"/>
  <c r="U64" i="36"/>
  <c r="AK55" i="36"/>
  <c r="CV60" i="36"/>
  <c r="EH27" i="36"/>
  <c r="EM27" i="36" s="1"/>
  <c r="DQ11" i="36"/>
  <c r="DP11" i="36"/>
  <c r="DP19" i="36"/>
  <c r="DM27" i="36"/>
  <c r="AB7" i="36"/>
  <c r="S66" i="36"/>
  <c r="S64" i="36"/>
  <c r="S65" i="36"/>
  <c r="S67" i="36"/>
  <c r="I60" i="36"/>
  <c r="AB22" i="36"/>
  <c r="T66" i="36"/>
  <c r="T65" i="36"/>
  <c r="T64" i="36"/>
  <c r="DR30" i="36"/>
  <c r="DO16" i="36"/>
  <c r="DN25" i="36"/>
  <c r="DO33" i="36"/>
  <c r="DH33" i="36"/>
  <c r="CT67" i="36"/>
  <c r="CT65" i="36"/>
  <c r="O67" i="36"/>
  <c r="AP61" i="36"/>
  <c r="DW12" i="36"/>
  <c r="EG12" i="36"/>
  <c r="EH15" i="36"/>
  <c r="EM15" i="36" s="1"/>
  <c r="EG23" i="36"/>
  <c r="DW23" i="36"/>
  <c r="EA31" i="36"/>
  <c r="DY31" i="36"/>
  <c r="EJ21" i="36"/>
  <c r="EO21" i="36" s="1"/>
  <c r="DW21" i="36"/>
  <c r="DQ12" i="36"/>
  <c r="DR32" i="36"/>
  <c r="DM24" i="36"/>
  <c r="DO15" i="36"/>
  <c r="DQ23" i="36"/>
  <c r="DN23" i="36"/>
  <c r="DR31" i="36"/>
  <c r="EB31" i="36" s="1"/>
  <c r="DO10" i="36"/>
  <c r="EH13" i="36"/>
  <c r="EM13" i="36" s="1"/>
  <c r="DR21" i="36"/>
  <c r="DM29" i="36"/>
  <c r="EJ29" i="36"/>
  <c r="T67" i="36"/>
  <c r="DR8" i="36"/>
  <c r="DN32" i="36"/>
  <c r="DR28" i="36"/>
  <c r="EB28" i="36" s="1"/>
  <c r="BC67" i="36"/>
  <c r="BR24" i="36"/>
  <c r="EG13" i="36"/>
  <c r="DW13" i="36"/>
  <c r="DO8" i="36"/>
  <c r="EA8" i="36"/>
  <c r="EK8" i="36"/>
  <c r="EP8" i="36" s="1"/>
  <c r="DP12" i="36"/>
  <c r="DP20" i="36"/>
  <c r="DQ32" i="36"/>
  <c r="DQ26" i="36"/>
  <c r="DN10" i="36"/>
  <c r="DP18" i="36"/>
  <c r="DP8" i="36"/>
  <c r="DY32" i="36"/>
  <c r="EI32" i="36"/>
  <c r="EN32" i="36" s="1"/>
  <c r="DP28" i="36"/>
  <c r="DO26" i="36"/>
  <c r="DR24" i="36"/>
  <c r="EB24" i="36" s="1"/>
  <c r="DN24" i="36"/>
  <c r="DZ15" i="36"/>
  <c r="EJ15" i="36"/>
  <c r="EO15" i="36" s="1"/>
  <c r="BJ66" i="36"/>
  <c r="BJ58" i="36"/>
  <c r="N64" i="36"/>
  <c r="DR12" i="36"/>
  <c r="EG20" i="36"/>
  <c r="DO28" i="36"/>
  <c r="AN66" i="36"/>
  <c r="AW26" i="36"/>
  <c r="CP24" i="36"/>
  <c r="EG31" i="36"/>
  <c r="DM8" i="36"/>
  <c r="DN12" i="36"/>
  <c r="DM32" i="36"/>
  <c r="DM28" i="36"/>
  <c r="DO24" i="36"/>
  <c r="DR15" i="36"/>
  <c r="DR23" i="36"/>
  <c r="DQ10" i="36"/>
  <c r="DQ18" i="36"/>
  <c r="DR29" i="36"/>
  <c r="EK24" i="36"/>
  <c r="EP24" i="36" s="1"/>
  <c r="DM15" i="36"/>
  <c r="EH18" i="36"/>
  <c r="EM18" i="36" s="1"/>
  <c r="DX18" i="36"/>
  <c r="EI21" i="36"/>
  <c r="EN21" i="36" s="1"/>
  <c r="EH21" i="36"/>
  <c r="EM21" i="36" s="1"/>
  <c r="CU65" i="36"/>
  <c r="DH29" i="36"/>
  <c r="DV10" i="35"/>
  <c r="EF10" i="35" s="1"/>
  <c r="CL10" i="35"/>
  <c r="CM10" i="35" s="1"/>
  <c r="BQ10" i="35"/>
  <c r="BR10" i="35" s="1"/>
  <c r="AS10" i="35"/>
  <c r="DT10" i="35"/>
  <c r="ED10" i="35" s="1"/>
  <c r="DD10" i="35"/>
  <c r="AA10" i="35"/>
  <c r="AB10" i="35" s="1"/>
  <c r="AE10" i="35" s="1"/>
  <c r="AF10" i="35" s="1"/>
  <c r="DS10" i="35"/>
  <c r="EC10" i="35" s="1"/>
  <c r="DG10" i="35"/>
  <c r="DH10" i="35" s="1"/>
  <c r="CI10" i="35"/>
  <c r="BN10" i="35"/>
  <c r="DU10" i="35"/>
  <c r="EE10" i="35" s="1"/>
  <c r="AV10" i="35"/>
  <c r="AW10" i="35" s="1"/>
  <c r="DT18" i="35"/>
  <c r="ED18" i="35" s="1"/>
  <c r="DD18" i="35"/>
  <c r="AA18" i="35"/>
  <c r="AB18" i="35" s="1"/>
  <c r="AE18" i="35" s="1"/>
  <c r="AF18" i="35" s="1"/>
  <c r="DS18" i="35"/>
  <c r="EC18" i="35" s="1"/>
  <c r="DG18" i="35"/>
  <c r="DH18" i="35" s="1"/>
  <c r="CI18" i="35"/>
  <c r="BN18" i="35"/>
  <c r="CL18" i="35"/>
  <c r="CM18" i="35" s="1"/>
  <c r="AV18" i="35"/>
  <c r="AW18" i="35" s="1"/>
  <c r="DV18" i="35"/>
  <c r="EF18" i="35" s="1"/>
  <c r="AS18" i="35"/>
  <c r="DU18" i="35"/>
  <c r="EE18" i="35" s="1"/>
  <c r="BQ18" i="35"/>
  <c r="BR18" i="35" s="1"/>
  <c r="DS26" i="35"/>
  <c r="EC26" i="35" s="1"/>
  <c r="DG26" i="35"/>
  <c r="DH26" i="35" s="1"/>
  <c r="CI26" i="35"/>
  <c r="BN26" i="35"/>
  <c r="DU26" i="35"/>
  <c r="EE26" i="35" s="1"/>
  <c r="AV26" i="35"/>
  <c r="AW26" i="35" s="1"/>
  <c r="DD26" i="35"/>
  <c r="AA26" i="35"/>
  <c r="AB26" i="35" s="1"/>
  <c r="AE26" i="35" s="1"/>
  <c r="AF26" i="35" s="1"/>
  <c r="DV26" i="35"/>
  <c r="EF26" i="35" s="1"/>
  <c r="AS26" i="35"/>
  <c r="CL26" i="35"/>
  <c r="CM26" i="35" s="1"/>
  <c r="BQ26" i="35"/>
  <c r="BR26" i="35" s="1"/>
  <c r="DT34" i="35"/>
  <c r="ED34" i="35" s="1"/>
  <c r="DD34" i="35"/>
  <c r="AA34" i="35"/>
  <c r="AB34" i="35" s="1"/>
  <c r="AE34" i="35" s="1"/>
  <c r="AF34" i="35" s="1"/>
  <c r="DS34" i="35"/>
  <c r="EC34" i="35" s="1"/>
  <c r="DG34" i="35"/>
  <c r="DH34" i="35" s="1"/>
  <c r="CI34" i="35"/>
  <c r="BN34" i="35"/>
  <c r="CL34" i="35"/>
  <c r="CM34" i="35" s="1"/>
  <c r="AV34" i="35"/>
  <c r="AW34" i="35" s="1"/>
  <c r="DV34" i="35"/>
  <c r="EF34" i="35" s="1"/>
  <c r="AS34" i="35"/>
  <c r="BQ34" i="35"/>
  <c r="BR34" i="35" s="1"/>
  <c r="DV13" i="35"/>
  <c r="EF13" i="35" s="1"/>
  <c r="CL13" i="35"/>
  <c r="CM13" i="35" s="1"/>
  <c r="BQ13" i="35"/>
  <c r="BR13" i="35" s="1"/>
  <c r="AS13" i="35"/>
  <c r="DU13" i="35"/>
  <c r="EE13" i="35" s="1"/>
  <c r="DT13" i="35"/>
  <c r="ED13" i="35" s="1"/>
  <c r="DD13" i="35"/>
  <c r="AA13" i="35"/>
  <c r="AB13" i="35" s="1"/>
  <c r="AE13" i="35" s="1"/>
  <c r="AF13" i="35" s="1"/>
  <c r="DS13" i="35"/>
  <c r="EC13" i="35" s="1"/>
  <c r="DG13" i="35"/>
  <c r="DH13" i="35" s="1"/>
  <c r="CI13" i="35"/>
  <c r="BN13" i="35"/>
  <c r="AV13" i="35"/>
  <c r="AW13" i="35" s="1"/>
  <c r="DV21" i="35"/>
  <c r="EF21" i="35" s="1"/>
  <c r="CL21" i="35"/>
  <c r="CM21" i="35" s="1"/>
  <c r="BQ21" i="35"/>
  <c r="BR21" i="35" s="1"/>
  <c r="AS21" i="35"/>
  <c r="DT21" i="35"/>
  <c r="ED21" i="35" s="1"/>
  <c r="DD21" i="35"/>
  <c r="AA21" i="35"/>
  <c r="AB21" i="35" s="1"/>
  <c r="AE21" i="35" s="1"/>
  <c r="AF21" i="35" s="1"/>
  <c r="DS21" i="35"/>
  <c r="EC21" i="35" s="1"/>
  <c r="DG21" i="35"/>
  <c r="DH21" i="35" s="1"/>
  <c r="CI21" i="35"/>
  <c r="BN21" i="35"/>
  <c r="DU21" i="35"/>
  <c r="EE21" i="35" s="1"/>
  <c r="AV21" i="35"/>
  <c r="AW21" i="35" s="1"/>
  <c r="DS29" i="35"/>
  <c r="EC29" i="35" s="1"/>
  <c r="DG29" i="35"/>
  <c r="DH29" i="35" s="1"/>
  <c r="CI29" i="35"/>
  <c r="BN29" i="35"/>
  <c r="AV29" i="35"/>
  <c r="AW29" i="35" s="1"/>
  <c r="DT29" i="35"/>
  <c r="ED29" i="35" s="1"/>
  <c r="DD29" i="35"/>
  <c r="AA29" i="35"/>
  <c r="AB29" i="35" s="1"/>
  <c r="AE29" i="35" s="1"/>
  <c r="AF29" i="35" s="1"/>
  <c r="BQ29" i="35"/>
  <c r="BR29" i="35" s="1"/>
  <c r="AS29" i="35"/>
  <c r="CL29" i="35"/>
  <c r="CM29" i="35" s="1"/>
  <c r="DV37" i="35"/>
  <c r="EF37" i="35" s="1"/>
  <c r="CL37" i="35"/>
  <c r="CM37" i="35" s="1"/>
  <c r="BQ37" i="35"/>
  <c r="BR37" i="35" s="1"/>
  <c r="AS37" i="35"/>
  <c r="DT37" i="35"/>
  <c r="ED37" i="35" s="1"/>
  <c r="DD37" i="35"/>
  <c r="AA37" i="35"/>
  <c r="AB37" i="35" s="1"/>
  <c r="AE37" i="35" s="1"/>
  <c r="AF37" i="35" s="1"/>
  <c r="DS37" i="35"/>
  <c r="EC37" i="35" s="1"/>
  <c r="DG37" i="35"/>
  <c r="DH37" i="35" s="1"/>
  <c r="CI37" i="35"/>
  <c r="BN37" i="35"/>
  <c r="AV37" i="35"/>
  <c r="AW37" i="35" s="1"/>
  <c r="DU37" i="35"/>
  <c r="EE37" i="35" s="1"/>
  <c r="DS16" i="35"/>
  <c r="EC16" i="35" s="1"/>
  <c r="DG16" i="35"/>
  <c r="DH16" i="35" s="1"/>
  <c r="CI16" i="35"/>
  <c r="BN16" i="35"/>
  <c r="AS16" i="35"/>
  <c r="DV16" i="35"/>
  <c r="EF16" i="35" s="1"/>
  <c r="CL16" i="35"/>
  <c r="CM16" i="35" s="1"/>
  <c r="AV16" i="35"/>
  <c r="AW16" i="35" s="1"/>
  <c r="DU16" i="35"/>
  <c r="EE16" i="35" s="1"/>
  <c r="BQ16" i="35"/>
  <c r="BR16" i="35" s="1"/>
  <c r="DT16" i="35"/>
  <c r="ED16" i="35" s="1"/>
  <c r="DD16" i="35"/>
  <c r="AA16" i="35"/>
  <c r="AB16" i="35" s="1"/>
  <c r="AE16" i="35" s="1"/>
  <c r="AF16" i="35" s="1"/>
  <c r="DV24" i="35"/>
  <c r="EF24" i="35" s="1"/>
  <c r="CL24" i="35"/>
  <c r="CM24" i="35" s="1"/>
  <c r="BQ24" i="35"/>
  <c r="BR24" i="35" s="1"/>
  <c r="AS24" i="35"/>
  <c r="DU24" i="35"/>
  <c r="EE24" i="35" s="1"/>
  <c r="AV24" i="35"/>
  <c r="AW24" i="35" s="1"/>
  <c r="DT24" i="35"/>
  <c r="ED24" i="35" s="1"/>
  <c r="DD24" i="35"/>
  <c r="AA24" i="35"/>
  <c r="AB24" i="35" s="1"/>
  <c r="AE24" i="35" s="1"/>
  <c r="AF24" i="35" s="1"/>
  <c r="DS24" i="35"/>
  <c r="EC24" i="35" s="1"/>
  <c r="DG24" i="35"/>
  <c r="DH24" i="35" s="1"/>
  <c r="CI24" i="35"/>
  <c r="BN24" i="35"/>
  <c r="DS32" i="35"/>
  <c r="EC32" i="35" s="1"/>
  <c r="DG32" i="35"/>
  <c r="DH32" i="35" s="1"/>
  <c r="CI32" i="35"/>
  <c r="BN32" i="35"/>
  <c r="DT32" i="35"/>
  <c r="ED32" i="35" s="1"/>
  <c r="DD32" i="35"/>
  <c r="AS32" i="35"/>
  <c r="CL32" i="35"/>
  <c r="CM32" i="35" s="1"/>
  <c r="AV32" i="35"/>
  <c r="AW32" i="35" s="1"/>
  <c r="DU32" i="35"/>
  <c r="EE32" i="35" s="1"/>
  <c r="BQ32" i="35"/>
  <c r="BR32" i="35" s="1"/>
  <c r="AA32" i="35"/>
  <c r="AB32" i="35" s="1"/>
  <c r="AE32" i="35" s="1"/>
  <c r="AF32" i="35" s="1"/>
  <c r="DV11" i="35"/>
  <c r="EF11" i="35" s="1"/>
  <c r="CL11" i="35"/>
  <c r="CM11" i="35" s="1"/>
  <c r="BQ11" i="35"/>
  <c r="BR11" i="35" s="1"/>
  <c r="AS11" i="35"/>
  <c r="DT11" i="35"/>
  <c r="ED11" i="35" s="1"/>
  <c r="DD11" i="35"/>
  <c r="AA11" i="35"/>
  <c r="AB11" i="35" s="1"/>
  <c r="AE11" i="35" s="1"/>
  <c r="AF11" i="35" s="1"/>
  <c r="DS11" i="35"/>
  <c r="EC11" i="35" s="1"/>
  <c r="DG11" i="35"/>
  <c r="DH11" i="35" s="1"/>
  <c r="CI11" i="35"/>
  <c r="BN11" i="35"/>
  <c r="AV11" i="35"/>
  <c r="AW11" i="35" s="1"/>
  <c r="DV19" i="35"/>
  <c r="EF19" i="35" s="1"/>
  <c r="DT19" i="35"/>
  <c r="ED19" i="35" s="1"/>
  <c r="DD19" i="35"/>
  <c r="AA19" i="35"/>
  <c r="AB19" i="35" s="1"/>
  <c r="AE19" i="35" s="1"/>
  <c r="AF19" i="35" s="1"/>
  <c r="DS19" i="35"/>
  <c r="EC19" i="35" s="1"/>
  <c r="DG19" i="35"/>
  <c r="DH19" i="35" s="1"/>
  <c r="CI19" i="35"/>
  <c r="BN19" i="35"/>
  <c r="AS19" i="35"/>
  <c r="BQ19" i="35"/>
  <c r="BR19" i="35" s="1"/>
  <c r="DU19" i="35"/>
  <c r="EE19" i="35" s="1"/>
  <c r="CL19" i="35"/>
  <c r="CM19" i="35" s="1"/>
  <c r="AV19" i="35"/>
  <c r="AW19" i="35" s="1"/>
  <c r="DS27" i="35"/>
  <c r="EC27" i="35" s="1"/>
  <c r="DG27" i="35"/>
  <c r="DH27" i="35" s="1"/>
  <c r="DK27" i="35" s="1"/>
  <c r="DL27" i="35" s="1"/>
  <c r="CI27" i="35"/>
  <c r="BN27" i="35"/>
  <c r="DU27" i="35"/>
  <c r="EE27" i="35" s="1"/>
  <c r="AV27" i="35"/>
  <c r="AW27" i="35" s="1"/>
  <c r="DT27" i="35"/>
  <c r="ED27" i="35" s="1"/>
  <c r="DD27" i="35"/>
  <c r="AA27" i="35"/>
  <c r="AB27" i="35" s="1"/>
  <c r="AE27" i="35" s="1"/>
  <c r="AF27" i="35" s="1"/>
  <c r="AS27" i="35"/>
  <c r="CL27" i="35"/>
  <c r="CM27" i="35" s="1"/>
  <c r="BQ27" i="35"/>
  <c r="BR27" i="35" s="1"/>
  <c r="DT35" i="35"/>
  <c r="ED35" i="35" s="1"/>
  <c r="DD35" i="35"/>
  <c r="AA35" i="35"/>
  <c r="AB35" i="35" s="1"/>
  <c r="AE35" i="35" s="1"/>
  <c r="AF35" i="35" s="1"/>
  <c r="DS35" i="35"/>
  <c r="EC35" i="35" s="1"/>
  <c r="DG35" i="35"/>
  <c r="DH35" i="35" s="1"/>
  <c r="CI35" i="35"/>
  <c r="BN35" i="35"/>
  <c r="DV35" i="35"/>
  <c r="EF35" i="35" s="1"/>
  <c r="AS35" i="35"/>
  <c r="DU35" i="35"/>
  <c r="EE35" i="35" s="1"/>
  <c r="BQ35" i="35"/>
  <c r="BR35" i="35" s="1"/>
  <c r="CL35" i="35"/>
  <c r="CM35" i="35" s="1"/>
  <c r="AV35" i="35"/>
  <c r="AW35" i="35" s="1"/>
  <c r="CL14" i="35"/>
  <c r="CM14" i="35" s="1"/>
  <c r="BQ14" i="35"/>
  <c r="BR14" i="35" s="1"/>
  <c r="AS14" i="35"/>
  <c r="DU14" i="35"/>
  <c r="EE14" i="35" s="1"/>
  <c r="AV14" i="35"/>
  <c r="AW14" i="35" s="1"/>
  <c r="DT14" i="35"/>
  <c r="ED14" i="35" s="1"/>
  <c r="DD14" i="35"/>
  <c r="AA14" i="35"/>
  <c r="AB14" i="35" s="1"/>
  <c r="AE14" i="35" s="1"/>
  <c r="AF14" i="35" s="1"/>
  <c r="DS14" i="35"/>
  <c r="EC14" i="35" s="1"/>
  <c r="DG14" i="35"/>
  <c r="DH14" i="35" s="1"/>
  <c r="DK14" i="35" s="1"/>
  <c r="DL14" i="35" s="1"/>
  <c r="CI14" i="35"/>
  <c r="BN14" i="35"/>
  <c r="DV22" i="35"/>
  <c r="EF22" i="35" s="1"/>
  <c r="CL22" i="35"/>
  <c r="CM22" i="35" s="1"/>
  <c r="BQ22" i="35"/>
  <c r="BR22" i="35" s="1"/>
  <c r="AS22" i="35"/>
  <c r="DU22" i="35"/>
  <c r="EE22" i="35" s="1"/>
  <c r="DT22" i="35"/>
  <c r="ED22" i="35" s="1"/>
  <c r="DD22" i="35"/>
  <c r="AA22" i="35"/>
  <c r="AB22" i="35" s="1"/>
  <c r="AE22" i="35" s="1"/>
  <c r="AF22" i="35" s="1"/>
  <c r="DS22" i="35"/>
  <c r="EC22" i="35" s="1"/>
  <c r="DG22" i="35"/>
  <c r="DH22" i="35" s="1"/>
  <c r="CI22" i="35"/>
  <c r="BN22" i="35"/>
  <c r="AV22" i="35"/>
  <c r="AW22" i="35" s="1"/>
  <c r="DS30" i="35"/>
  <c r="EC30" i="35" s="1"/>
  <c r="DG30" i="35"/>
  <c r="DH30" i="35" s="1"/>
  <c r="CI30" i="35"/>
  <c r="BN30" i="35"/>
  <c r="DV30" i="35"/>
  <c r="EF30" i="35" s="1"/>
  <c r="CL30" i="35"/>
  <c r="CM30" i="35" s="1"/>
  <c r="BQ30" i="35"/>
  <c r="BR30" i="35" s="1"/>
  <c r="AS30" i="35"/>
  <c r="DU30" i="35"/>
  <c r="EE30" i="35" s="1"/>
  <c r="AV30" i="35"/>
  <c r="AW30" i="35" s="1"/>
  <c r="DT30" i="35"/>
  <c r="ED30" i="35" s="1"/>
  <c r="DD30" i="35"/>
  <c r="AA30" i="35"/>
  <c r="AB30" i="35" s="1"/>
  <c r="AE30" i="35" s="1"/>
  <c r="AF30" i="35" s="1"/>
  <c r="DV9" i="35"/>
  <c r="EF9" i="35" s="1"/>
  <c r="CL9" i="35"/>
  <c r="CM9" i="35" s="1"/>
  <c r="BQ9" i="35"/>
  <c r="BR9" i="35" s="1"/>
  <c r="AS9" i="35"/>
  <c r="DT9" i="35"/>
  <c r="ED9" i="35" s="1"/>
  <c r="DD9" i="35"/>
  <c r="AA9" i="35"/>
  <c r="AB9" i="35" s="1"/>
  <c r="AE9" i="35" s="1"/>
  <c r="AF9" i="35" s="1"/>
  <c r="DS9" i="35"/>
  <c r="EC9" i="35" s="1"/>
  <c r="DG9" i="35"/>
  <c r="DH9" i="35" s="1"/>
  <c r="CI9" i="35"/>
  <c r="BN9" i="35"/>
  <c r="DU9" i="35"/>
  <c r="EE9" i="35" s="1"/>
  <c r="AV9" i="35"/>
  <c r="AW9" i="35" s="1"/>
  <c r="DT17" i="35"/>
  <c r="ED17" i="35" s="1"/>
  <c r="DD17" i="35"/>
  <c r="DS17" i="35"/>
  <c r="EC17" i="35" s="1"/>
  <c r="DG17" i="35"/>
  <c r="DH17" i="35" s="1"/>
  <c r="CI17" i="35"/>
  <c r="BN17" i="35"/>
  <c r="DV17" i="35"/>
  <c r="EF17" i="35" s="1"/>
  <c r="BQ17" i="35"/>
  <c r="BR17" i="35" s="1"/>
  <c r="AA17" i="35"/>
  <c r="AB17" i="35" s="1"/>
  <c r="AE17" i="35" s="1"/>
  <c r="AF17" i="35" s="1"/>
  <c r="AS17" i="35"/>
  <c r="CL17" i="35"/>
  <c r="CM17" i="35" s="1"/>
  <c r="AV17" i="35"/>
  <c r="AW17" i="35" s="1"/>
  <c r="DT25" i="35"/>
  <c r="ED25" i="35" s="1"/>
  <c r="DD25" i="35"/>
  <c r="DV25" i="35"/>
  <c r="EF25" i="35" s="1"/>
  <c r="DG25" i="35"/>
  <c r="DH25" i="35" s="1"/>
  <c r="BN25" i="35"/>
  <c r="DS25" i="35"/>
  <c r="EC25" i="35" s="1"/>
  <c r="BQ25" i="35"/>
  <c r="BR25" i="35" s="1"/>
  <c r="AS25" i="35"/>
  <c r="CI25" i="35"/>
  <c r="AA25" i="35"/>
  <c r="AB25" i="35" s="1"/>
  <c r="AE25" i="35" s="1"/>
  <c r="AF25" i="35" s="1"/>
  <c r="CL25" i="35"/>
  <c r="CM25" i="35" s="1"/>
  <c r="AV25" i="35"/>
  <c r="AW25" i="35" s="1"/>
  <c r="DT33" i="35"/>
  <c r="ED33" i="35" s="1"/>
  <c r="DD33" i="35"/>
  <c r="DS33" i="35"/>
  <c r="EC33" i="35" s="1"/>
  <c r="DG33" i="35"/>
  <c r="DH33" i="35" s="1"/>
  <c r="CI33" i="35"/>
  <c r="BN33" i="35"/>
  <c r="DV33" i="35"/>
  <c r="EF33" i="35" s="1"/>
  <c r="AV33" i="35"/>
  <c r="AW33" i="35" s="1"/>
  <c r="DU33" i="35"/>
  <c r="EE33" i="35" s="1"/>
  <c r="BQ33" i="35"/>
  <c r="BR33" i="35" s="1"/>
  <c r="CL33" i="35"/>
  <c r="CM33" i="35" s="1"/>
  <c r="AA33" i="35"/>
  <c r="AB33" i="35" s="1"/>
  <c r="AE33" i="35" s="1"/>
  <c r="AF33" i="35" s="1"/>
  <c r="AS33" i="35"/>
  <c r="DV12" i="35"/>
  <c r="EF12" i="35" s="1"/>
  <c r="CL12" i="35"/>
  <c r="CM12" i="35" s="1"/>
  <c r="BQ12" i="35"/>
  <c r="BR12" i="35" s="1"/>
  <c r="AS12" i="35"/>
  <c r="DT12" i="35"/>
  <c r="ED12" i="35" s="1"/>
  <c r="DD12" i="35"/>
  <c r="AA12" i="35"/>
  <c r="AB12" i="35" s="1"/>
  <c r="AE12" i="35" s="1"/>
  <c r="AF12" i="35" s="1"/>
  <c r="DS12" i="35"/>
  <c r="EC12" i="35" s="1"/>
  <c r="DG12" i="35"/>
  <c r="DH12" i="35" s="1"/>
  <c r="CI12" i="35"/>
  <c r="BN12" i="35"/>
  <c r="DU12" i="35"/>
  <c r="EE12" i="35" s="1"/>
  <c r="AV12" i="35"/>
  <c r="AW12" i="35" s="1"/>
  <c r="DV20" i="35"/>
  <c r="EF20" i="35" s="1"/>
  <c r="CL20" i="35"/>
  <c r="CM20" i="35" s="1"/>
  <c r="BQ20" i="35"/>
  <c r="BR20" i="35" s="1"/>
  <c r="BU20" i="35" s="1"/>
  <c r="DT20" i="35" s="1"/>
  <c r="ED20" i="35" s="1"/>
  <c r="AS20" i="35"/>
  <c r="DD20" i="35"/>
  <c r="AA20" i="35"/>
  <c r="AB20" i="35" s="1"/>
  <c r="AE20" i="35" s="1"/>
  <c r="AF20" i="35" s="1"/>
  <c r="DS20" i="35"/>
  <c r="EC20" i="35" s="1"/>
  <c r="DG20" i="35"/>
  <c r="DH20" i="35" s="1"/>
  <c r="CI20" i="35"/>
  <c r="BN20" i="35"/>
  <c r="DU20" i="35"/>
  <c r="EE20" i="35" s="1"/>
  <c r="AV20" i="35"/>
  <c r="AW20" i="35" s="1"/>
  <c r="DS28" i="35"/>
  <c r="EC28" i="35" s="1"/>
  <c r="DG28" i="35"/>
  <c r="DH28" i="35" s="1"/>
  <c r="CI28" i="35"/>
  <c r="BN28" i="35"/>
  <c r="DU28" i="35"/>
  <c r="EE28" i="35" s="1"/>
  <c r="AV28" i="35"/>
  <c r="AW28" i="35" s="1"/>
  <c r="DT28" i="35"/>
  <c r="ED28" i="35" s="1"/>
  <c r="DD28" i="35"/>
  <c r="AA28" i="35"/>
  <c r="AB28" i="35" s="1"/>
  <c r="AE28" i="35" s="1"/>
  <c r="AF28" i="35" s="1"/>
  <c r="CL28" i="35"/>
  <c r="CM28" i="35" s="1"/>
  <c r="BQ28" i="35"/>
  <c r="BR28" i="35" s="1"/>
  <c r="DV28" i="35"/>
  <c r="EF28" i="35" s="1"/>
  <c r="AS28" i="35"/>
  <c r="DT36" i="35"/>
  <c r="ED36" i="35" s="1"/>
  <c r="DD36" i="35"/>
  <c r="AA36" i="35"/>
  <c r="AB36" i="35" s="1"/>
  <c r="AE36" i="35" s="1"/>
  <c r="AF36" i="35" s="1"/>
  <c r="DS36" i="35"/>
  <c r="EC36" i="35" s="1"/>
  <c r="DG36" i="35"/>
  <c r="DH36" i="35" s="1"/>
  <c r="CI36" i="35"/>
  <c r="BN36" i="35"/>
  <c r="CL36" i="35"/>
  <c r="CM36" i="35" s="1"/>
  <c r="AV36" i="35"/>
  <c r="AW36" i="35" s="1"/>
  <c r="DV36" i="35"/>
  <c r="EF36" i="35" s="1"/>
  <c r="AS36" i="35"/>
  <c r="DU36" i="35"/>
  <c r="EE36" i="35" s="1"/>
  <c r="BQ36" i="35"/>
  <c r="BR36" i="35" s="1"/>
  <c r="DV8" i="35"/>
  <c r="EF8" i="35" s="1"/>
  <c r="CL8" i="35"/>
  <c r="BQ8" i="35"/>
  <c r="AS8" i="35"/>
  <c r="DD8" i="35"/>
  <c r="DS8" i="35"/>
  <c r="EC8" i="35" s="1"/>
  <c r="DG8" i="35"/>
  <c r="CI8" i="35"/>
  <c r="BN8" i="35"/>
  <c r="AV8" i="35"/>
  <c r="AA8" i="35"/>
  <c r="DU8" i="35"/>
  <c r="EE8" i="35" s="1"/>
  <c r="CL15" i="35"/>
  <c r="CM15" i="35" s="1"/>
  <c r="BQ15" i="35"/>
  <c r="BR15" i="35" s="1"/>
  <c r="AS15" i="35"/>
  <c r="DU15" i="35"/>
  <c r="EE15" i="35" s="1"/>
  <c r="AV15" i="35"/>
  <c r="AW15" i="35" s="1"/>
  <c r="DT15" i="35"/>
  <c r="ED15" i="35" s="1"/>
  <c r="DD15" i="35"/>
  <c r="AA15" i="35"/>
  <c r="AB15" i="35" s="1"/>
  <c r="AE15" i="35" s="1"/>
  <c r="AF15" i="35" s="1"/>
  <c r="DS15" i="35"/>
  <c r="EC15" i="35" s="1"/>
  <c r="DG15" i="35"/>
  <c r="DH15" i="35" s="1"/>
  <c r="CI15" i="35"/>
  <c r="BN15" i="35"/>
  <c r="DV23" i="35"/>
  <c r="EF23" i="35" s="1"/>
  <c r="CL23" i="35"/>
  <c r="CM23" i="35" s="1"/>
  <c r="BQ23" i="35"/>
  <c r="BR23" i="35" s="1"/>
  <c r="AS23" i="35"/>
  <c r="AV23" i="35"/>
  <c r="AW23" i="35" s="1"/>
  <c r="DT23" i="35"/>
  <c r="ED23" i="35" s="1"/>
  <c r="DD23" i="35"/>
  <c r="AA23" i="35"/>
  <c r="AB23" i="35" s="1"/>
  <c r="AE23" i="35" s="1"/>
  <c r="AF23" i="35" s="1"/>
  <c r="DS23" i="35"/>
  <c r="EC23" i="35" s="1"/>
  <c r="DG23" i="35"/>
  <c r="DH23" i="35" s="1"/>
  <c r="CI23" i="35"/>
  <c r="BN23" i="35"/>
  <c r="DS31" i="35"/>
  <c r="EC31" i="35" s="1"/>
  <c r="DG31" i="35"/>
  <c r="DH31" i="35" s="1"/>
  <c r="CI31" i="35"/>
  <c r="BN31" i="35"/>
  <c r="DV31" i="35"/>
  <c r="EF31" i="35" s="1"/>
  <c r="CL31" i="35"/>
  <c r="CM31" i="35" s="1"/>
  <c r="BQ31" i="35"/>
  <c r="BR31" i="35" s="1"/>
  <c r="AS31" i="35"/>
  <c r="DU31" i="35"/>
  <c r="EE31" i="35" s="1"/>
  <c r="AV31" i="35"/>
  <c r="AW31" i="35" s="1"/>
  <c r="DT31" i="35"/>
  <c r="ED31" i="35" s="1"/>
  <c r="DD31" i="35"/>
  <c r="AA31" i="35"/>
  <c r="AB31" i="35" s="1"/>
  <c r="AE31" i="35" s="1"/>
  <c r="AF31" i="35" s="1"/>
  <c r="C50" i="13"/>
  <c r="D50" i="13"/>
  <c r="E50" i="13"/>
  <c r="F50" i="13"/>
  <c r="G50" i="13"/>
  <c r="H50" i="13"/>
  <c r="I50" i="13"/>
  <c r="J50" i="13"/>
  <c r="K50" i="13"/>
  <c r="L50" i="13"/>
  <c r="M50" i="13" s="1"/>
  <c r="N50" i="13"/>
  <c r="O50" i="13" s="1"/>
  <c r="P50" i="13"/>
  <c r="Q50" i="13" s="1"/>
  <c r="U50" i="13"/>
  <c r="V50" i="13"/>
  <c r="W50" i="13"/>
  <c r="Y50" i="13"/>
  <c r="Z50" i="13" s="1"/>
  <c r="AC50" i="13"/>
  <c r="AD50" i="13" s="1"/>
  <c r="AG50" i="13"/>
  <c r="AI50" i="13"/>
  <c r="AK50" i="13"/>
  <c r="AP50" i="13"/>
  <c r="AQ50" i="13"/>
  <c r="AR50" i="13"/>
  <c r="AT50" i="13"/>
  <c r="AX50" i="13"/>
  <c r="AZ50" i="13" s="1"/>
  <c r="P51" i="17" s="1"/>
  <c r="BB50" i="13"/>
  <c r="BD50" i="13"/>
  <c r="BE50" i="13" s="1"/>
  <c r="BF50" i="13"/>
  <c r="BK50" i="13"/>
  <c r="BL50" i="13"/>
  <c r="BM50" i="13"/>
  <c r="BO50" i="13"/>
  <c r="BS50" i="13"/>
  <c r="BW50" i="13"/>
  <c r="BY50" i="13"/>
  <c r="CA50" i="13"/>
  <c r="CF50" i="13"/>
  <c r="CG50" i="13"/>
  <c r="CH50" i="13"/>
  <c r="CJ50" i="13"/>
  <c r="CN50" i="13"/>
  <c r="CO50" i="13" s="1"/>
  <c r="CR50" i="13"/>
  <c r="CT50" i="13"/>
  <c r="CV50" i="13"/>
  <c r="DA50" i="13"/>
  <c r="DB50" i="13"/>
  <c r="DC50" i="13"/>
  <c r="DE50" i="13"/>
  <c r="DI50" i="13"/>
  <c r="DK50" i="13" s="1"/>
  <c r="P51" i="20" s="1"/>
  <c r="EO7" i="36" l="1"/>
  <c r="J57" i="35"/>
  <c r="EK35" i="36"/>
  <c r="EP35" i="36" s="1"/>
  <c r="DZ32" i="36"/>
  <c r="EO29" i="36"/>
  <c r="DO36" i="36"/>
  <c r="EI36" i="36" s="1"/>
  <c r="EN36" i="36" s="1"/>
  <c r="DX33" i="36"/>
  <c r="EG33" i="36"/>
  <c r="DY18" i="36"/>
  <c r="DM47" i="35"/>
  <c r="DM49" i="36"/>
  <c r="DM42" i="36"/>
  <c r="DW42" i="36" s="1"/>
  <c r="DP38" i="35"/>
  <c r="DR41" i="36"/>
  <c r="EB41" i="36" s="1"/>
  <c r="DM45" i="35"/>
  <c r="DR47" i="36"/>
  <c r="EB47" i="36" s="1"/>
  <c r="DO50" i="36"/>
  <c r="DQ46" i="35"/>
  <c r="DQ76" i="35"/>
  <c r="EA76" i="35" s="1"/>
  <c r="DQ44" i="35"/>
  <c r="EA44" i="35" s="1"/>
  <c r="DO38" i="35"/>
  <c r="DP36" i="36"/>
  <c r="DV26" i="36"/>
  <c r="EF26" i="36" s="1"/>
  <c r="DR47" i="35"/>
  <c r="EB47" i="35" s="1"/>
  <c r="DR38" i="36"/>
  <c r="EB38" i="36" s="1"/>
  <c r="DO40" i="35"/>
  <c r="DY40" i="35" s="1"/>
  <c r="DO37" i="36"/>
  <c r="DY37" i="36" s="1"/>
  <c r="DN41" i="35"/>
  <c r="EH41" i="35" s="1"/>
  <c r="EM41" i="35" s="1"/>
  <c r="DQ39" i="36"/>
  <c r="EK39" i="36" s="1"/>
  <c r="EP39" i="36" s="1"/>
  <c r="DM40" i="36"/>
  <c r="EG40" i="36" s="1"/>
  <c r="DQ38" i="35"/>
  <c r="DO44" i="36"/>
  <c r="DY44" i="36" s="1"/>
  <c r="DV14" i="36"/>
  <c r="EF14" i="36" s="1"/>
  <c r="DP44" i="36"/>
  <c r="DZ44" i="36" s="1"/>
  <c r="DN38" i="35"/>
  <c r="DX38" i="35" s="1"/>
  <c r="DM41" i="36"/>
  <c r="EG41" i="36" s="1"/>
  <c r="DM44" i="36"/>
  <c r="DW44" i="36" s="1"/>
  <c r="DO39" i="35"/>
  <c r="EI39" i="35" s="1"/>
  <c r="EN39" i="35" s="1"/>
  <c r="DM40" i="35"/>
  <c r="DQ45" i="36"/>
  <c r="EA45" i="36" s="1"/>
  <c r="AF35" i="36"/>
  <c r="DR35" i="36"/>
  <c r="DN45" i="35"/>
  <c r="DX45" i="35" s="1"/>
  <c r="DN43" i="36"/>
  <c r="EH43" i="36" s="1"/>
  <c r="EM43" i="36" s="1"/>
  <c r="DU28" i="36"/>
  <c r="EE28" i="36" s="1"/>
  <c r="DO47" i="35"/>
  <c r="DY47" i="35" s="1"/>
  <c r="DO45" i="35"/>
  <c r="DY45" i="35" s="1"/>
  <c r="DQ45" i="35"/>
  <c r="EK45" i="35" s="1"/>
  <c r="EP45" i="35" s="1"/>
  <c r="DM38" i="35"/>
  <c r="DW38" i="35" s="1"/>
  <c r="DP44" i="35"/>
  <c r="EJ44" i="35" s="1"/>
  <c r="EO44" i="35" s="1"/>
  <c r="DN47" i="35"/>
  <c r="EH47" i="35" s="1"/>
  <c r="EM47" i="35" s="1"/>
  <c r="DN44" i="35"/>
  <c r="DX44" i="35" s="1"/>
  <c r="DO41" i="36"/>
  <c r="DQ44" i="36"/>
  <c r="DP42" i="35"/>
  <c r="DM35" i="36"/>
  <c r="CT64" i="36"/>
  <c r="AI64" i="36"/>
  <c r="AI56" i="36"/>
  <c r="DO44" i="35"/>
  <c r="EI44" i="35" s="1"/>
  <c r="EN44" i="35" s="1"/>
  <c r="DR49" i="36"/>
  <c r="EB49" i="36" s="1"/>
  <c r="DN50" i="36"/>
  <c r="DM38" i="36"/>
  <c r="EG38" i="36" s="1"/>
  <c r="DP39" i="36"/>
  <c r="DZ39" i="36" s="1"/>
  <c r="DR50" i="35"/>
  <c r="EB50" i="35" s="1"/>
  <c r="DO42" i="35"/>
  <c r="EI42" i="35" s="1"/>
  <c r="EN42" i="35" s="1"/>
  <c r="DQ40" i="35"/>
  <c r="DO45" i="36"/>
  <c r="EI45" i="36" s="1"/>
  <c r="DR46" i="36"/>
  <c r="EB46" i="36" s="1"/>
  <c r="DR43" i="36"/>
  <c r="EB43" i="36" s="1"/>
  <c r="AW54" i="36"/>
  <c r="CM68" i="36"/>
  <c r="N66" i="36"/>
  <c r="DR44" i="35"/>
  <c r="EB44" i="35" s="1"/>
  <c r="DN49" i="35"/>
  <c r="EH49" i="35" s="1"/>
  <c r="EM49" i="35" s="1"/>
  <c r="DO41" i="35"/>
  <c r="DY41" i="35" s="1"/>
  <c r="DQ49" i="36"/>
  <c r="DP50" i="36"/>
  <c r="DZ50" i="36" s="1"/>
  <c r="DN38" i="36"/>
  <c r="EH38" i="36" s="1"/>
  <c r="EM38" i="36" s="1"/>
  <c r="DN50" i="35"/>
  <c r="DX50" i="35" s="1"/>
  <c r="DO51" i="35"/>
  <c r="DY51" i="35" s="1"/>
  <c r="DN40" i="35"/>
  <c r="DM46" i="36"/>
  <c r="EG46" i="36" s="1"/>
  <c r="DM43" i="36"/>
  <c r="EG43" i="36" s="1"/>
  <c r="DP40" i="36"/>
  <c r="DO46" i="35"/>
  <c r="EI46" i="35" s="1"/>
  <c r="EN46" i="35" s="1"/>
  <c r="AI67" i="36"/>
  <c r="N67" i="36"/>
  <c r="Q67" i="36" s="1"/>
  <c r="AW66" i="36"/>
  <c r="N65" i="36"/>
  <c r="J58" i="35"/>
  <c r="DP49" i="35"/>
  <c r="EJ49" i="35" s="1"/>
  <c r="EO49" i="35" s="1"/>
  <c r="DP41" i="35"/>
  <c r="DZ41" i="35" s="1"/>
  <c r="DM50" i="36"/>
  <c r="DW50" i="36" s="1"/>
  <c r="DO47" i="36"/>
  <c r="FB47" i="36"/>
  <c r="FC47" i="36" s="1"/>
  <c r="DN39" i="35"/>
  <c r="DX39" i="35" s="1"/>
  <c r="DO46" i="36"/>
  <c r="EI46" i="36" s="1"/>
  <c r="EN46" i="36" s="1"/>
  <c r="DO43" i="36"/>
  <c r="DY43" i="36" s="1"/>
  <c r="DR40" i="36"/>
  <c r="DP40" i="35"/>
  <c r="DZ40" i="35" s="1"/>
  <c r="AI66" i="36"/>
  <c r="AW53" i="36"/>
  <c r="AW55" i="36" s="1"/>
  <c r="BD64" i="36"/>
  <c r="BD69" i="36" s="1"/>
  <c r="BD68" i="36" s="1"/>
  <c r="DM44" i="35"/>
  <c r="DW44" i="35" s="1"/>
  <c r="DR41" i="35"/>
  <c r="EB41" i="35" s="1"/>
  <c r="DO38" i="36"/>
  <c r="DY38" i="36" s="1"/>
  <c r="DR44" i="36"/>
  <c r="EB44" i="36" s="1"/>
  <c r="DQ50" i="35"/>
  <c r="DN42" i="36"/>
  <c r="DX42" i="36" s="1"/>
  <c r="DR43" i="35"/>
  <c r="EB43" i="35" s="1"/>
  <c r="DR48" i="36"/>
  <c r="EB48" i="36" s="1"/>
  <c r="DN40" i="36"/>
  <c r="EH40" i="36" s="1"/>
  <c r="EM40" i="36" s="1"/>
  <c r="DR46" i="35"/>
  <c r="EB46" i="35" s="1"/>
  <c r="BD65" i="36"/>
  <c r="DM41" i="35"/>
  <c r="EG41" i="35" s="1"/>
  <c r="DP43" i="35"/>
  <c r="DM48" i="36"/>
  <c r="EG48" i="36" s="1"/>
  <c r="BD66" i="36"/>
  <c r="CT66" i="36"/>
  <c r="CT69" i="36" s="1"/>
  <c r="CT68" i="36" s="1"/>
  <c r="EU38" i="36"/>
  <c r="EV38" i="36" s="1"/>
  <c r="DR42" i="35"/>
  <c r="ET42" i="35" s="1"/>
  <c r="EV42" i="35" s="1"/>
  <c r="DO42" i="36"/>
  <c r="EI42" i="36" s="1"/>
  <c r="EN42" i="36" s="1"/>
  <c r="CP42" i="36"/>
  <c r="CQ42" i="36" s="1"/>
  <c r="DM43" i="35"/>
  <c r="DW43" i="35" s="1"/>
  <c r="DP46" i="35"/>
  <c r="DZ46" i="35" s="1"/>
  <c r="DP47" i="35"/>
  <c r="DZ47" i="35" s="1"/>
  <c r="DQ47" i="35"/>
  <c r="EA47" i="35" s="1"/>
  <c r="DR50" i="36"/>
  <c r="EB50" i="36" s="1"/>
  <c r="DN51" i="35"/>
  <c r="EH51" i="35" s="1"/>
  <c r="EM51" i="35" s="1"/>
  <c r="DQ43" i="36"/>
  <c r="EA43" i="36" s="1"/>
  <c r="DO40" i="36"/>
  <c r="FC49" i="36"/>
  <c r="FD49" i="36"/>
  <c r="DV27" i="35"/>
  <c r="EF27" i="35" s="1"/>
  <c r="EI47" i="35"/>
  <c r="EN47" i="35" s="1"/>
  <c r="DX47" i="35"/>
  <c r="EH44" i="35"/>
  <c r="EM44" i="35" s="1"/>
  <c r="DX49" i="35"/>
  <c r="DQ49" i="35"/>
  <c r="EA49" i="36"/>
  <c r="EK49" i="36"/>
  <c r="EP49" i="36" s="1"/>
  <c r="DW41" i="36"/>
  <c r="EJ50" i="36"/>
  <c r="EO50" i="36" s="1"/>
  <c r="DY50" i="36"/>
  <c r="EI50" i="36"/>
  <c r="EN50" i="36" s="1"/>
  <c r="EY50" i="36"/>
  <c r="DW38" i="36"/>
  <c r="DP47" i="36"/>
  <c r="EY47" i="36"/>
  <c r="DM39" i="36"/>
  <c r="EK36" i="36"/>
  <c r="EP36" i="36" s="1"/>
  <c r="EA36" i="36"/>
  <c r="EA50" i="35"/>
  <c r="EK50" i="35"/>
  <c r="EP50" i="35" s="1"/>
  <c r="DZ50" i="35"/>
  <c r="EJ50" i="35"/>
  <c r="EO50" i="35" s="1"/>
  <c r="DY42" i="35"/>
  <c r="DZ51" i="35"/>
  <c r="EJ51" i="35"/>
  <c r="EO51" i="35" s="1"/>
  <c r="DM39" i="35"/>
  <c r="DY39" i="35"/>
  <c r="EI40" i="35"/>
  <c r="EN40" i="35" s="1"/>
  <c r="EJ40" i="35"/>
  <c r="EO40" i="35" s="1"/>
  <c r="EG42" i="36"/>
  <c r="DP42" i="36"/>
  <c r="ET45" i="35"/>
  <c r="EV45" i="35" s="1"/>
  <c r="DP45" i="35"/>
  <c r="EG45" i="35"/>
  <c r="DW45" i="35"/>
  <c r="DM45" i="36"/>
  <c r="DP45" i="36"/>
  <c r="DW46" i="36"/>
  <c r="DX43" i="36"/>
  <c r="EG43" i="35"/>
  <c r="DW40" i="36"/>
  <c r="EI40" i="36"/>
  <c r="EN40" i="36" s="1"/>
  <c r="DY40" i="36"/>
  <c r="DR38" i="35"/>
  <c r="CP17" i="35"/>
  <c r="CQ17" i="35" s="1"/>
  <c r="DZ49" i="35"/>
  <c r="EY49" i="35"/>
  <c r="DX41" i="35"/>
  <c r="EJ41" i="35"/>
  <c r="EO41" i="35" s="1"/>
  <c r="EI49" i="36"/>
  <c r="EN49" i="36" s="1"/>
  <c r="DY49" i="36"/>
  <c r="EY49" i="36"/>
  <c r="EG50" i="36"/>
  <c r="FD50" i="36"/>
  <c r="FC50" i="36"/>
  <c r="DX38" i="36"/>
  <c r="DZ38" i="36"/>
  <c r="EJ38" i="36"/>
  <c r="EO38" i="36" s="1"/>
  <c r="EA44" i="36"/>
  <c r="EK44" i="36"/>
  <c r="EP44" i="36" s="1"/>
  <c r="DX36" i="36"/>
  <c r="EH36" i="36"/>
  <c r="EM36" i="36" s="1"/>
  <c r="FA50" i="35"/>
  <c r="EY50" i="35"/>
  <c r="EJ42" i="35"/>
  <c r="EO42" i="35" s="1"/>
  <c r="DZ42" i="35"/>
  <c r="EI51" i="35"/>
  <c r="EN51" i="35" s="1"/>
  <c r="EY51" i="35"/>
  <c r="EJ48" i="35"/>
  <c r="EO48" i="35" s="1"/>
  <c r="DZ48" i="35"/>
  <c r="DX48" i="35"/>
  <c r="EH48" i="35"/>
  <c r="EM48" i="35" s="1"/>
  <c r="FA48" i="35"/>
  <c r="EY48" i="35"/>
  <c r="EK40" i="35"/>
  <c r="EP40" i="35" s="1"/>
  <c r="EA40" i="35"/>
  <c r="EA37" i="36"/>
  <c r="EK37" i="36"/>
  <c r="EP37" i="36" s="1"/>
  <c r="DY46" i="36"/>
  <c r="FD48" i="36"/>
  <c r="FC48" i="36"/>
  <c r="FA48" i="36"/>
  <c r="EY48" i="36"/>
  <c r="DY46" i="35"/>
  <c r="EH38" i="35"/>
  <c r="EM38" i="35" s="1"/>
  <c r="EG38" i="35"/>
  <c r="BU26" i="35"/>
  <c r="DT26" i="35" s="1"/>
  <c r="ED26" i="35" s="1"/>
  <c r="EI76" i="35"/>
  <c r="EN76" i="35" s="1"/>
  <c r="EK44" i="35"/>
  <c r="EP44" i="35" s="1"/>
  <c r="DR49" i="35"/>
  <c r="DO49" i="35"/>
  <c r="FB49" i="35"/>
  <c r="FC49" i="35" s="1"/>
  <c r="DQ41" i="35"/>
  <c r="DY36" i="36"/>
  <c r="EU49" i="36"/>
  <c r="EV49" i="36" s="1"/>
  <c r="DW49" i="36"/>
  <c r="EG49" i="36"/>
  <c r="EL49" i="36" s="1"/>
  <c r="FA49" i="36"/>
  <c r="DN41" i="36"/>
  <c r="DQ41" i="36"/>
  <c r="DZ41" i="36"/>
  <c r="EJ41" i="36"/>
  <c r="EO41" i="36" s="1"/>
  <c r="DX50" i="36"/>
  <c r="EH50" i="36"/>
  <c r="EM50" i="36" s="1"/>
  <c r="FA50" i="36"/>
  <c r="DN47" i="36"/>
  <c r="DW47" i="36"/>
  <c r="EG47" i="36"/>
  <c r="DO39" i="36"/>
  <c r="EL34" i="36"/>
  <c r="DN44" i="36"/>
  <c r="EJ44" i="36"/>
  <c r="EO44" i="36" s="1"/>
  <c r="DW50" i="35"/>
  <c r="EG50" i="35"/>
  <c r="DM42" i="35"/>
  <c r="DQ42" i="35"/>
  <c r="DR51" i="35"/>
  <c r="DQ51" i="35"/>
  <c r="DR39" i="35"/>
  <c r="DQ39" i="35"/>
  <c r="DR48" i="35"/>
  <c r="DM48" i="35"/>
  <c r="DR40" i="35"/>
  <c r="DX40" i="35"/>
  <c r="EH40" i="35"/>
  <c r="EM40" i="35" s="1"/>
  <c r="DR42" i="36"/>
  <c r="DQ42" i="36"/>
  <c r="EH45" i="35"/>
  <c r="EM45" i="35" s="1"/>
  <c r="DN45" i="36"/>
  <c r="BU45" i="36"/>
  <c r="DT45" i="36" s="1"/>
  <c r="ED45" i="36" s="1"/>
  <c r="DR37" i="36"/>
  <c r="DN37" i="36"/>
  <c r="EU46" i="36"/>
  <c r="EV46" i="36" s="1"/>
  <c r="DP46" i="36"/>
  <c r="DN46" i="36"/>
  <c r="EU43" i="36"/>
  <c r="EV43" i="36" s="1"/>
  <c r="DP43" i="36"/>
  <c r="EJ43" i="35"/>
  <c r="DZ43" i="35"/>
  <c r="EH43" i="35"/>
  <c r="EM43" i="35" s="1"/>
  <c r="DX43" i="35"/>
  <c r="CP43" i="35"/>
  <c r="DN48" i="36"/>
  <c r="DO48" i="36"/>
  <c r="DP48" i="36"/>
  <c r="EJ40" i="36"/>
  <c r="EO40" i="36" s="1"/>
  <c r="DZ40" i="36"/>
  <c r="EK46" i="35"/>
  <c r="EP46" i="35" s="1"/>
  <c r="EA46" i="35"/>
  <c r="DY38" i="35"/>
  <c r="EI38" i="35"/>
  <c r="EN38" i="35" s="1"/>
  <c r="DW47" i="35"/>
  <c r="EG47" i="35"/>
  <c r="ET44" i="35"/>
  <c r="EV44" i="35" s="1"/>
  <c r="EG44" i="35"/>
  <c r="DY44" i="35"/>
  <c r="EH35" i="36"/>
  <c r="EM35" i="36" s="1"/>
  <c r="DX35" i="36"/>
  <c r="EI34" i="36"/>
  <c r="EN34" i="36" s="1"/>
  <c r="DY34" i="36"/>
  <c r="DM49" i="35"/>
  <c r="ET41" i="35"/>
  <c r="EV41" i="35" s="1"/>
  <c r="DN49" i="36"/>
  <c r="DP49" i="36"/>
  <c r="EU41" i="36"/>
  <c r="EV41" i="36" s="1"/>
  <c r="EI41" i="36"/>
  <c r="EN41" i="36" s="1"/>
  <c r="DY41" i="36"/>
  <c r="DQ50" i="36"/>
  <c r="DQ38" i="36"/>
  <c r="EI47" i="36"/>
  <c r="EN47" i="36" s="1"/>
  <c r="DY47" i="36"/>
  <c r="DQ47" i="36"/>
  <c r="DR39" i="36"/>
  <c r="DN39" i="36"/>
  <c r="EG44" i="36"/>
  <c r="ET50" i="35"/>
  <c r="EV50" i="35" s="1"/>
  <c r="DO50" i="35"/>
  <c r="FB50" i="35"/>
  <c r="FC50" i="35" s="1"/>
  <c r="DN42" i="35"/>
  <c r="DM51" i="35"/>
  <c r="FA51" i="35"/>
  <c r="DP39" i="35"/>
  <c r="EK48" i="35"/>
  <c r="EP48" i="35" s="1"/>
  <c r="EA48" i="35"/>
  <c r="DO48" i="35"/>
  <c r="DW40" i="35"/>
  <c r="EG40" i="35"/>
  <c r="DY35" i="36"/>
  <c r="EI35" i="36"/>
  <c r="EN35" i="36" s="1"/>
  <c r="EB34" i="36"/>
  <c r="EU34" i="36"/>
  <c r="EV34" i="36" s="1"/>
  <c r="EL36" i="36"/>
  <c r="DR45" i="36"/>
  <c r="DM37" i="36"/>
  <c r="DP37" i="36"/>
  <c r="DQ46" i="36"/>
  <c r="EK43" i="36"/>
  <c r="EP43" i="36" s="1"/>
  <c r="DQ43" i="35"/>
  <c r="DO43" i="35"/>
  <c r="EK48" i="36"/>
  <c r="EP48" i="36" s="1"/>
  <c r="EA48" i="36"/>
  <c r="DQ40" i="36"/>
  <c r="DN46" i="35"/>
  <c r="DM46" i="35"/>
  <c r="EJ38" i="35"/>
  <c r="EO38" i="35" s="1"/>
  <c r="DZ38" i="35"/>
  <c r="EK38" i="35"/>
  <c r="EP38" i="35" s="1"/>
  <c r="EA38" i="35"/>
  <c r="DV14" i="35"/>
  <c r="EF14" i="35" s="1"/>
  <c r="DK15" i="35"/>
  <c r="CP11" i="35"/>
  <c r="DU17" i="35"/>
  <c r="EE17" i="35" s="1"/>
  <c r="CP29" i="35"/>
  <c r="DU16" i="36"/>
  <c r="EE16" i="36" s="1"/>
  <c r="DV13" i="36"/>
  <c r="EF13" i="36" s="1"/>
  <c r="AW67" i="36"/>
  <c r="CQ10" i="36"/>
  <c r="DU10" i="36"/>
  <c r="EE10" i="36" s="1"/>
  <c r="CP25" i="35"/>
  <c r="CQ25" i="35" s="1"/>
  <c r="AI57" i="36"/>
  <c r="EA27" i="36"/>
  <c r="BY54" i="36"/>
  <c r="EJ31" i="36"/>
  <c r="EO31" i="36" s="1"/>
  <c r="DZ24" i="36"/>
  <c r="EJ10" i="36"/>
  <c r="DZ9" i="36"/>
  <c r="DW26" i="36"/>
  <c r="N56" i="36"/>
  <c r="EB18" i="36"/>
  <c r="N57" i="36"/>
  <c r="N54" i="36"/>
  <c r="EH8" i="36"/>
  <c r="EM8" i="36" s="1"/>
  <c r="AI54" i="36"/>
  <c r="EH31" i="36"/>
  <c r="EM31" i="36" s="1"/>
  <c r="AN65" i="35"/>
  <c r="EA17" i="36"/>
  <c r="EA30" i="36"/>
  <c r="DV28" i="36"/>
  <c r="EF28" i="36" s="1"/>
  <c r="EK20" i="36"/>
  <c r="EP20" i="36" s="1"/>
  <c r="EA13" i="36"/>
  <c r="DY23" i="36"/>
  <c r="EI20" i="36"/>
  <c r="EN20" i="36" s="1"/>
  <c r="BC55" i="36"/>
  <c r="BH55" i="35"/>
  <c r="EI13" i="36"/>
  <c r="EN13" i="36" s="1"/>
  <c r="AH61" i="35"/>
  <c r="CS55" i="35"/>
  <c r="AI61" i="35"/>
  <c r="CT55" i="35"/>
  <c r="EJ76" i="35"/>
  <c r="EO76" i="35" s="1"/>
  <c r="BJ60" i="35"/>
  <c r="N55" i="36"/>
  <c r="DW76" i="35"/>
  <c r="EG76" i="35"/>
  <c r="AO55" i="35"/>
  <c r="CE60" i="35"/>
  <c r="CZ55" i="35"/>
  <c r="BD59" i="35"/>
  <c r="EH76" i="35"/>
  <c r="EM76" i="35" s="1"/>
  <c r="DX76" i="35"/>
  <c r="EK76" i="35"/>
  <c r="EP76" i="35" s="1"/>
  <c r="BX55" i="35"/>
  <c r="BY61" i="35"/>
  <c r="AI58" i="36"/>
  <c r="AF76" i="35"/>
  <c r="DR76" i="35"/>
  <c r="CD66" i="35"/>
  <c r="AI55" i="36"/>
  <c r="N58" i="36"/>
  <c r="AO60" i="35"/>
  <c r="CS62" i="35"/>
  <c r="CE68" i="35"/>
  <c r="N66" i="35"/>
  <c r="AO59" i="35"/>
  <c r="N68" i="35"/>
  <c r="AH60" i="35"/>
  <c r="AI58" i="35"/>
  <c r="AO56" i="35"/>
  <c r="BC68" i="35"/>
  <c r="BX67" i="35"/>
  <c r="CS65" i="35"/>
  <c r="CT61" i="35"/>
  <c r="BX57" i="35"/>
  <c r="AI55" i="35"/>
  <c r="BY66" i="35"/>
  <c r="AH56" i="35"/>
  <c r="AH57" i="35"/>
  <c r="N67" i="35"/>
  <c r="BJ65" i="35"/>
  <c r="AH66" i="35"/>
  <c r="CZ58" i="35"/>
  <c r="T58" i="35"/>
  <c r="BX61" i="35"/>
  <c r="AI60" i="35"/>
  <c r="AI56" i="35"/>
  <c r="BC61" i="35"/>
  <c r="BD60" i="35"/>
  <c r="N56" i="35"/>
  <c r="AO65" i="35"/>
  <c r="CZ61" i="35"/>
  <c r="T61" i="35"/>
  <c r="BC60" i="35"/>
  <c r="N58" i="35"/>
  <c r="N55" i="35"/>
  <c r="AH62" i="35"/>
  <c r="CZ56" i="35"/>
  <c r="T56" i="35"/>
  <c r="BC55" i="35"/>
  <c r="BE58" i="35"/>
  <c r="N60" i="36"/>
  <c r="AI59" i="36"/>
  <c r="CZ67" i="35"/>
  <c r="CE59" i="35"/>
  <c r="BY58" i="35"/>
  <c r="CE56" i="35"/>
  <c r="BY67" i="35"/>
  <c r="M66" i="35"/>
  <c r="BX59" i="35"/>
  <c r="BY57" i="35"/>
  <c r="CE55" i="35"/>
  <c r="AH67" i="35"/>
  <c r="BY65" i="35"/>
  <c r="AO57" i="35"/>
  <c r="CZ68" i="35"/>
  <c r="T68" i="35"/>
  <c r="AO67" i="35"/>
  <c r="T62" i="35"/>
  <c r="AI68" i="35"/>
  <c r="CE66" i="35"/>
  <c r="BY68" i="35"/>
  <c r="AH68" i="35"/>
  <c r="BC67" i="35"/>
  <c r="BC66" i="35"/>
  <c r="CT62" i="35"/>
  <c r="CT65" i="35"/>
  <c r="CE62" i="35"/>
  <c r="BJ59" i="35"/>
  <c r="CZ57" i="35"/>
  <c r="T57" i="35"/>
  <c r="BJ55" i="35"/>
  <c r="N60" i="35"/>
  <c r="N59" i="35"/>
  <c r="CT57" i="35"/>
  <c r="CS56" i="35"/>
  <c r="M56" i="35"/>
  <c r="CZ60" i="35"/>
  <c r="T60" i="35"/>
  <c r="BC59" i="35"/>
  <c r="CS58" i="35"/>
  <c r="M58" i="35"/>
  <c r="BC57" i="35"/>
  <c r="S65" i="35"/>
  <c r="CC56" i="35"/>
  <c r="BZ58" i="35"/>
  <c r="AI60" i="36"/>
  <c r="N59" i="36"/>
  <c r="N61" i="36"/>
  <c r="T67" i="35"/>
  <c r="BJ67" i="35"/>
  <c r="BZ68" i="35"/>
  <c r="AI66" i="35"/>
  <c r="M62" i="35"/>
  <c r="CT66" i="35"/>
  <c r="M65" i="35"/>
  <c r="BX60" i="35"/>
  <c r="AO58" i="35"/>
  <c r="CT68" i="35"/>
  <c r="AI67" i="35"/>
  <c r="BC65" i="35"/>
  <c r="AI59" i="35"/>
  <c r="M68" i="35"/>
  <c r="AH65" i="35"/>
  <c r="AH59" i="35"/>
  <c r="BX56" i="35"/>
  <c r="BC62" i="35"/>
  <c r="AH55" i="35"/>
  <c r="T65" i="35"/>
  <c r="CE61" i="35"/>
  <c r="CT67" i="35"/>
  <c r="BD66" i="35"/>
  <c r="AO61" i="35"/>
  <c r="N62" i="35"/>
  <c r="BX66" i="35"/>
  <c r="BD65" i="35"/>
  <c r="BJ58" i="35"/>
  <c r="CS61" i="35"/>
  <c r="M61" i="35"/>
  <c r="CT56" i="35"/>
  <c r="CE65" i="35"/>
  <c r="BY62" i="35"/>
  <c r="BJ61" i="35"/>
  <c r="CS60" i="35"/>
  <c r="M60" i="35"/>
  <c r="CT58" i="35"/>
  <c r="BD57" i="35"/>
  <c r="BX62" i="35"/>
  <c r="BJ56" i="35"/>
  <c r="M55" i="35"/>
  <c r="BI66" i="35"/>
  <c r="AM55" i="35"/>
  <c r="CX62" i="35"/>
  <c r="AJ57" i="35"/>
  <c r="CU59" i="35"/>
  <c r="AI61" i="36"/>
  <c r="CE58" i="35"/>
  <c r="AO68" i="35"/>
  <c r="CS68" i="35"/>
  <c r="BJ66" i="35"/>
  <c r="BJ62" i="35"/>
  <c r="BY59" i="35"/>
  <c r="CE57" i="35"/>
  <c r="BD68" i="35"/>
  <c r="CS66" i="35"/>
  <c r="AI65" i="35"/>
  <c r="BX58" i="35"/>
  <c r="AO66" i="35"/>
  <c r="BD62" i="35"/>
  <c r="AH58" i="35"/>
  <c r="BY55" i="35"/>
  <c r="BJ68" i="35"/>
  <c r="CE67" i="35"/>
  <c r="CZ66" i="35"/>
  <c r="BX65" i="35"/>
  <c r="AI57" i="35"/>
  <c r="T66" i="35"/>
  <c r="CZ62" i="35"/>
  <c r="BD61" i="35"/>
  <c r="BD67" i="35"/>
  <c r="CZ65" i="35"/>
  <c r="N61" i="35"/>
  <c r="BX68" i="35"/>
  <c r="CS67" i="35"/>
  <c r="M67" i="35"/>
  <c r="N65" i="35"/>
  <c r="AO62" i="35"/>
  <c r="CZ59" i="35"/>
  <c r="T59" i="35"/>
  <c r="BJ57" i="35"/>
  <c r="T55" i="35"/>
  <c r="BY60" i="35"/>
  <c r="BY56" i="35"/>
  <c r="CT60" i="35"/>
  <c r="BD56" i="35"/>
  <c r="AI62" i="35"/>
  <c r="CT59" i="35"/>
  <c r="BD58" i="35"/>
  <c r="N57" i="35"/>
  <c r="BC56" i="35"/>
  <c r="BD55" i="35"/>
  <c r="CS59" i="35"/>
  <c r="M59" i="35"/>
  <c r="BC58" i="35"/>
  <c r="CS57" i="35"/>
  <c r="M57" i="35"/>
  <c r="AW69" i="36"/>
  <c r="EA21" i="36"/>
  <c r="EK15" i="36"/>
  <c r="EP15" i="36" s="1"/>
  <c r="DH53" i="36"/>
  <c r="DH55" i="36" s="1"/>
  <c r="DH54" i="36"/>
  <c r="DN75" i="36"/>
  <c r="EI27" i="36"/>
  <c r="EN27" i="36" s="1"/>
  <c r="BE66" i="35"/>
  <c r="J60" i="35"/>
  <c r="AK70" i="35"/>
  <c r="AK69" i="35" s="1"/>
  <c r="BE68" i="35"/>
  <c r="O66" i="35"/>
  <c r="AN68" i="35"/>
  <c r="J56" i="35"/>
  <c r="J61" i="35"/>
  <c r="AP63" i="35"/>
  <c r="DH54" i="35"/>
  <c r="DH56" i="35" s="1"/>
  <c r="DH55" i="35"/>
  <c r="DH67" i="35"/>
  <c r="DH69" i="35"/>
  <c r="DH68" i="35"/>
  <c r="DH70" i="35"/>
  <c r="AM61" i="35"/>
  <c r="CC66" i="35"/>
  <c r="CD68" i="35"/>
  <c r="S67" i="35"/>
  <c r="CX55" i="35"/>
  <c r="CY65" i="35"/>
  <c r="R61" i="35"/>
  <c r="AJ56" i="35"/>
  <c r="AJ58" i="35"/>
  <c r="BZ55" i="35"/>
  <c r="BZ62" i="35"/>
  <c r="O58" i="35"/>
  <c r="AJ66" i="35"/>
  <c r="CC59" i="35"/>
  <c r="CX65" i="35"/>
  <c r="CC68" i="35"/>
  <c r="R67" i="35"/>
  <c r="BZ66" i="35"/>
  <c r="R55" i="35"/>
  <c r="AM67" i="35"/>
  <c r="AP70" i="35"/>
  <c r="AP69" i="35" s="1"/>
  <c r="CF70" i="35"/>
  <c r="CF69" i="35" s="1"/>
  <c r="R57" i="35"/>
  <c r="BZ59" i="35"/>
  <c r="CX56" i="35"/>
  <c r="BE59" i="35"/>
  <c r="CU57" i="35"/>
  <c r="AM56" i="35"/>
  <c r="S66" i="35"/>
  <c r="BH62" i="35"/>
  <c r="CD65" i="35"/>
  <c r="BH66" i="35"/>
  <c r="R59" i="35"/>
  <c r="CX68" i="35"/>
  <c r="BE60" i="35"/>
  <c r="BI65" i="35"/>
  <c r="CU56" i="35"/>
  <c r="BZ60" i="35"/>
  <c r="AJ55" i="35"/>
  <c r="AJ62" i="35"/>
  <c r="CV70" i="35"/>
  <c r="CV69" i="35" s="1"/>
  <c r="AM59" i="35"/>
  <c r="CC57" i="35"/>
  <c r="BE65" i="35"/>
  <c r="BZ61" i="35"/>
  <c r="DA63" i="35"/>
  <c r="BI68" i="35"/>
  <c r="CY66" i="35"/>
  <c r="BF63" i="35"/>
  <c r="O68" i="35"/>
  <c r="AM68" i="35"/>
  <c r="BE62" i="35"/>
  <c r="CX59" i="35"/>
  <c r="AN66" i="35"/>
  <c r="BE61" i="35"/>
  <c r="BH68" i="35"/>
  <c r="CX66" i="35"/>
  <c r="CU62" i="35"/>
  <c r="R65" i="35"/>
  <c r="O60" i="35"/>
  <c r="CC65" i="35"/>
  <c r="CX60" i="35"/>
  <c r="AJ59" i="35"/>
  <c r="BH56" i="35"/>
  <c r="CC60" i="35"/>
  <c r="O59" i="35"/>
  <c r="BE57" i="35"/>
  <c r="CU55" i="35"/>
  <c r="R62" i="35"/>
  <c r="AB55" i="35"/>
  <c r="AB54" i="35"/>
  <c r="AB56" i="35" s="1"/>
  <c r="AB67" i="35"/>
  <c r="AB69" i="35"/>
  <c r="AB68" i="35"/>
  <c r="AB70" i="35"/>
  <c r="S68" i="35"/>
  <c r="CY67" i="35"/>
  <c r="CA70" i="35"/>
  <c r="CA69" i="35" s="1"/>
  <c r="O56" i="35"/>
  <c r="CU61" i="35"/>
  <c r="AM66" i="35"/>
  <c r="R58" i="35"/>
  <c r="CV63" i="35"/>
  <c r="CX61" i="35"/>
  <c r="AJ60" i="35"/>
  <c r="CA63" i="35"/>
  <c r="BZ57" i="35"/>
  <c r="I59" i="35"/>
  <c r="I62" i="35" s="1"/>
  <c r="CU58" i="35"/>
  <c r="BF70" i="35"/>
  <c r="BF69" i="35" s="1"/>
  <c r="AM57" i="35"/>
  <c r="O65" i="35"/>
  <c r="AJ61" i="35"/>
  <c r="BK63" i="35"/>
  <c r="AW54" i="35"/>
  <c r="AW56" i="35" s="1"/>
  <c r="AW55" i="35"/>
  <c r="AW68" i="35"/>
  <c r="AW70" i="35"/>
  <c r="AW67" i="35"/>
  <c r="AW69" i="35"/>
  <c r="BR54" i="35"/>
  <c r="BR56" i="35" s="1"/>
  <c r="BR55" i="35"/>
  <c r="BR67" i="35"/>
  <c r="BR69" i="35"/>
  <c r="BR70" i="35"/>
  <c r="BR68" i="35"/>
  <c r="O67" i="35"/>
  <c r="BH65" i="35"/>
  <c r="CU67" i="35"/>
  <c r="AJ68" i="35"/>
  <c r="BZ67" i="35"/>
  <c r="AJ65" i="35"/>
  <c r="CF63" i="35"/>
  <c r="CX67" i="35"/>
  <c r="CX58" i="35"/>
  <c r="R68" i="35"/>
  <c r="O62" i="35"/>
  <c r="AM62" i="35"/>
  <c r="J55" i="35"/>
  <c r="H59" i="35"/>
  <c r="AM65" i="35"/>
  <c r="BH60" i="35"/>
  <c r="R56" i="35"/>
  <c r="AM60" i="35"/>
  <c r="O57" i="35"/>
  <c r="BE55" i="35"/>
  <c r="CC58" i="35"/>
  <c r="CC55" i="35"/>
  <c r="CM54" i="35"/>
  <c r="CM56" i="35" s="1"/>
  <c r="CM55" i="35"/>
  <c r="CM68" i="35"/>
  <c r="CM70" i="35"/>
  <c r="CM69" i="35"/>
  <c r="CM67" i="35"/>
  <c r="CY68" i="35"/>
  <c r="AN67" i="35"/>
  <c r="CD67" i="35"/>
  <c r="BE56" i="35"/>
  <c r="BI67" i="35"/>
  <c r="CU65" i="35"/>
  <c r="U70" i="35"/>
  <c r="U69" i="35" s="1"/>
  <c r="BH59" i="35"/>
  <c r="DA70" i="35"/>
  <c r="DA69" i="35" s="1"/>
  <c r="O61" i="35"/>
  <c r="BH57" i="35"/>
  <c r="R66" i="35"/>
  <c r="BH61" i="35"/>
  <c r="BZ56" i="35"/>
  <c r="AK63" i="35"/>
  <c r="P63" i="35"/>
  <c r="P70" i="35"/>
  <c r="P69" i="35" s="1"/>
  <c r="U63" i="35"/>
  <c r="BE67" i="35"/>
  <c r="CU66" i="35"/>
  <c r="CU68" i="35"/>
  <c r="AJ67" i="35"/>
  <c r="BH67" i="35"/>
  <c r="BZ65" i="35"/>
  <c r="CC62" i="35"/>
  <c r="CX57" i="35"/>
  <c r="BH58" i="35"/>
  <c r="BK70" i="35"/>
  <c r="BK69" i="35" s="1"/>
  <c r="CU60" i="35"/>
  <c r="CC67" i="35"/>
  <c r="CC61" i="35"/>
  <c r="R60" i="35"/>
  <c r="O55" i="35"/>
  <c r="AM58" i="35"/>
  <c r="DO8" i="35"/>
  <c r="EI8" i="35" s="1"/>
  <c r="AB67" i="36"/>
  <c r="AB68" i="36"/>
  <c r="DH67" i="36"/>
  <c r="ES75" i="36"/>
  <c r="AB66" i="36"/>
  <c r="DY29" i="36"/>
  <c r="DH69" i="36"/>
  <c r="DZ23" i="36"/>
  <c r="AN57" i="36"/>
  <c r="EG18" i="36"/>
  <c r="EL18" i="36" s="1"/>
  <c r="DX20" i="36"/>
  <c r="AB69" i="36"/>
  <c r="DH68" i="36"/>
  <c r="DW16" i="36"/>
  <c r="EA25" i="36"/>
  <c r="AB53" i="36"/>
  <c r="AB55" i="36" s="1"/>
  <c r="DH66" i="36"/>
  <c r="DZ26" i="36"/>
  <c r="AB54" i="36"/>
  <c r="J57" i="36"/>
  <c r="DW25" i="36"/>
  <c r="DY12" i="36"/>
  <c r="DZ13" i="36"/>
  <c r="CM54" i="36"/>
  <c r="DO75" i="36"/>
  <c r="EI75" i="36" s="1"/>
  <c r="EN75" i="36" s="1"/>
  <c r="DZ16" i="36"/>
  <c r="DV31" i="36"/>
  <c r="EF31" i="36" s="1"/>
  <c r="CU57" i="36"/>
  <c r="EA28" i="36"/>
  <c r="DX29" i="36"/>
  <c r="CM53" i="36"/>
  <c r="CM55" i="36" s="1"/>
  <c r="CM69" i="36"/>
  <c r="CM67" i="36"/>
  <c r="DQ75" i="36"/>
  <c r="EA75" i="36" s="1"/>
  <c r="DZ17" i="36"/>
  <c r="BZ69" i="36"/>
  <c r="BZ68" i="36" s="1"/>
  <c r="EH28" i="36"/>
  <c r="EM28" i="36" s="1"/>
  <c r="EL13" i="36"/>
  <c r="EB13" i="36"/>
  <c r="EG10" i="36"/>
  <c r="EL10" i="36" s="1"/>
  <c r="AP62" i="36"/>
  <c r="AO69" i="36"/>
  <c r="AO68" i="36" s="1"/>
  <c r="CD69" i="36"/>
  <c r="CD68" i="36" s="1"/>
  <c r="BY69" i="36"/>
  <c r="BY68" i="36" s="1"/>
  <c r="DB66" i="36"/>
  <c r="DU25" i="35"/>
  <c r="EE25" i="35" s="1"/>
  <c r="DP37" i="35"/>
  <c r="DZ37" i="35" s="1"/>
  <c r="BI69" i="36"/>
  <c r="BI68" i="36" s="1"/>
  <c r="DQ17" i="35"/>
  <c r="EK17" i="35" s="1"/>
  <c r="EP17" i="35" s="1"/>
  <c r="EB25" i="36"/>
  <c r="DP10" i="35"/>
  <c r="DZ10" i="35" s="1"/>
  <c r="EB16" i="36"/>
  <c r="AK69" i="36"/>
  <c r="AK68" i="36" s="1"/>
  <c r="CZ69" i="36"/>
  <c r="CZ68" i="36" s="1"/>
  <c r="DQ30" i="35"/>
  <c r="EK30" i="35" s="1"/>
  <c r="EP30" i="35" s="1"/>
  <c r="BT50" i="13"/>
  <c r="BU50" i="13"/>
  <c r="CP23" i="35"/>
  <c r="EG28" i="36"/>
  <c r="DW28" i="36"/>
  <c r="EH12" i="36"/>
  <c r="EM12" i="36" s="1"/>
  <c r="DX12" i="36"/>
  <c r="EL31" i="36"/>
  <c r="EJ12" i="36"/>
  <c r="EO12" i="36" s="1"/>
  <c r="DZ12" i="36"/>
  <c r="EG24" i="36"/>
  <c r="DW24" i="36"/>
  <c r="DX25" i="36"/>
  <c r="EH25" i="36"/>
  <c r="EM25" i="36" s="1"/>
  <c r="T69" i="36"/>
  <c r="T68" i="36" s="1"/>
  <c r="DW27" i="36"/>
  <c r="EG27" i="36"/>
  <c r="BK69" i="36"/>
  <c r="BK68" i="36" s="1"/>
  <c r="J54" i="36"/>
  <c r="H58" i="36"/>
  <c r="I58" i="36"/>
  <c r="I61" i="36" s="1"/>
  <c r="P62" i="36"/>
  <c r="DZ25" i="36"/>
  <c r="EJ25" i="36"/>
  <c r="EO25" i="36" s="1"/>
  <c r="EH30" i="36"/>
  <c r="EM30" i="36" s="1"/>
  <c r="DX30" i="36"/>
  <c r="CM59" i="36"/>
  <c r="CM64" i="36"/>
  <c r="CM62" i="36"/>
  <c r="CM63" i="36"/>
  <c r="CM61" i="36"/>
  <c r="CM58" i="36"/>
  <c r="CM57" i="36"/>
  <c r="CM60" i="36"/>
  <c r="CD56" i="36"/>
  <c r="CD59" i="36"/>
  <c r="CD61" i="36"/>
  <c r="CD55" i="36"/>
  <c r="CD58" i="36"/>
  <c r="CD54" i="36"/>
  <c r="CD60" i="36"/>
  <c r="CD57" i="36"/>
  <c r="CX69" i="36"/>
  <c r="CX68" i="36" s="1"/>
  <c r="DM75" i="36"/>
  <c r="CG64" i="36"/>
  <c r="CC69" i="36"/>
  <c r="CC68" i="36" s="1"/>
  <c r="BC69" i="36"/>
  <c r="BC68" i="36" s="1"/>
  <c r="AM69" i="36"/>
  <c r="AM68" i="36" s="1"/>
  <c r="AQ64" i="36"/>
  <c r="BJ55" i="36"/>
  <c r="BJ59" i="36"/>
  <c r="BJ57" i="36"/>
  <c r="BJ54" i="36"/>
  <c r="BJ56" i="36"/>
  <c r="BJ60" i="36"/>
  <c r="BJ61" i="36"/>
  <c r="O69" i="36"/>
  <c r="O68" i="36" s="1"/>
  <c r="BR53" i="36"/>
  <c r="BR55" i="36" s="1"/>
  <c r="CS55" i="36"/>
  <c r="CS61" i="36"/>
  <c r="CS57" i="36"/>
  <c r="CS59" i="36"/>
  <c r="CS60" i="36"/>
  <c r="CS58" i="36"/>
  <c r="CS54" i="36"/>
  <c r="CS56" i="36"/>
  <c r="V66" i="36"/>
  <c r="CQ24" i="36"/>
  <c r="DU24" i="36"/>
  <c r="EE24" i="36" s="1"/>
  <c r="EI26" i="36"/>
  <c r="EN26" i="36" s="1"/>
  <c r="DY26" i="36"/>
  <c r="DZ18" i="36"/>
  <c r="EJ18" i="36"/>
  <c r="EO18" i="36" s="1"/>
  <c r="EL21" i="36"/>
  <c r="ER21" i="36" s="1"/>
  <c r="EQ21" i="36"/>
  <c r="ES21" i="36" s="1"/>
  <c r="DZ19" i="36"/>
  <c r="EJ19" i="36"/>
  <c r="EO19" i="36" s="1"/>
  <c r="CA69" i="36"/>
  <c r="CA68" i="36" s="1"/>
  <c r="EL14" i="36"/>
  <c r="EJ27" i="36"/>
  <c r="EO27" i="36" s="1"/>
  <c r="DZ27" i="36"/>
  <c r="CB65" i="36"/>
  <c r="BZ60" i="36"/>
  <c r="BZ54" i="36"/>
  <c r="BZ56" i="36"/>
  <c r="BZ58" i="36"/>
  <c r="BZ57" i="36"/>
  <c r="BZ61" i="36"/>
  <c r="BZ59" i="36"/>
  <c r="BZ55" i="36"/>
  <c r="M69" i="36"/>
  <c r="M68" i="36" s="1"/>
  <c r="Q64" i="36"/>
  <c r="CC59" i="36"/>
  <c r="CC54" i="36"/>
  <c r="CC60" i="36"/>
  <c r="CC57" i="36"/>
  <c r="CC61" i="36"/>
  <c r="CC58" i="36"/>
  <c r="CC56" i="36"/>
  <c r="CC55" i="36"/>
  <c r="AQ65" i="36"/>
  <c r="AE9" i="36"/>
  <c r="O56" i="36"/>
  <c r="O58" i="36"/>
  <c r="O61" i="36"/>
  <c r="O54" i="36"/>
  <c r="O59" i="36"/>
  <c r="O60" i="36"/>
  <c r="O55" i="36"/>
  <c r="O57" i="36"/>
  <c r="BR69" i="36"/>
  <c r="AL66" i="36"/>
  <c r="AE11" i="36"/>
  <c r="R61" i="36"/>
  <c r="R58" i="36"/>
  <c r="R60" i="36"/>
  <c r="R54" i="36"/>
  <c r="R57" i="36"/>
  <c r="R59" i="36"/>
  <c r="R56" i="36"/>
  <c r="R55" i="36"/>
  <c r="CF62" i="36"/>
  <c r="EB29" i="36"/>
  <c r="EG32" i="36"/>
  <c r="DW32" i="36"/>
  <c r="DW8" i="36"/>
  <c r="EG8" i="36"/>
  <c r="EL8" i="36" s="1"/>
  <c r="EH10" i="36"/>
  <c r="EM10" i="36" s="1"/>
  <c r="DX10" i="36"/>
  <c r="DW29" i="36"/>
  <c r="EG29" i="36"/>
  <c r="AE22" i="36"/>
  <c r="T59" i="36"/>
  <c r="T60" i="36"/>
  <c r="T58" i="36"/>
  <c r="T54" i="36"/>
  <c r="T57" i="36"/>
  <c r="T55" i="36"/>
  <c r="T56" i="36"/>
  <c r="T61" i="36"/>
  <c r="DZ11" i="36"/>
  <c r="EJ11" i="36"/>
  <c r="EO11" i="36" s="1"/>
  <c r="CF69" i="36"/>
  <c r="CF68" i="36" s="1"/>
  <c r="AK62" i="36"/>
  <c r="BF62" i="36"/>
  <c r="AJ69" i="36"/>
  <c r="AJ68" i="36" s="1"/>
  <c r="J60" i="36"/>
  <c r="EA19" i="36"/>
  <c r="EK19" i="36"/>
  <c r="EP19" i="36" s="1"/>
  <c r="CB67" i="36"/>
  <c r="EK16" i="36"/>
  <c r="EP16" i="36" s="1"/>
  <c r="EA16" i="36"/>
  <c r="AE75" i="36"/>
  <c r="AD75" i="36"/>
  <c r="Q65" i="36"/>
  <c r="DW11" i="36"/>
  <c r="EG11" i="36"/>
  <c r="DX16" i="36"/>
  <c r="EH16" i="36"/>
  <c r="EM16" i="36" s="1"/>
  <c r="BG65" i="36"/>
  <c r="AM54" i="36"/>
  <c r="AM57" i="36"/>
  <c r="AM61" i="36"/>
  <c r="AM56" i="36"/>
  <c r="AM59" i="36"/>
  <c r="AM60" i="36"/>
  <c r="AM58" i="36"/>
  <c r="AM55" i="36"/>
  <c r="BG66" i="36"/>
  <c r="EG30" i="36"/>
  <c r="DW30" i="36"/>
  <c r="AL67" i="36"/>
  <c r="CU69" i="36"/>
  <c r="CU68" i="36" s="1"/>
  <c r="CP22" i="36"/>
  <c r="CE56" i="36"/>
  <c r="CE61" i="36"/>
  <c r="CE54" i="36"/>
  <c r="CE57" i="36"/>
  <c r="CE58" i="36"/>
  <c r="CE60" i="36"/>
  <c r="CE59" i="36"/>
  <c r="CE55" i="36"/>
  <c r="AQ66" i="36"/>
  <c r="EB23" i="36"/>
  <c r="EI8" i="36"/>
  <c r="EN8" i="36" s="1"/>
  <c r="DY8" i="36"/>
  <c r="EB21" i="36"/>
  <c r="EA11" i="36"/>
  <c r="EK11" i="36"/>
  <c r="EP11" i="36" s="1"/>
  <c r="BK62" i="36"/>
  <c r="CV69" i="36"/>
  <c r="CV68" i="36" s="1"/>
  <c r="P69" i="36"/>
  <c r="P68" i="36" s="1"/>
  <c r="AQ67" i="36"/>
  <c r="DW19" i="36"/>
  <c r="EG19" i="36"/>
  <c r="CB66" i="36"/>
  <c r="AF33" i="36"/>
  <c r="DR33" i="36"/>
  <c r="EB33" i="36" s="1"/>
  <c r="CZ56" i="36"/>
  <c r="CZ59" i="36"/>
  <c r="CZ57" i="36"/>
  <c r="CZ58" i="36"/>
  <c r="CZ54" i="36"/>
  <c r="CZ55" i="36"/>
  <c r="CZ60" i="36"/>
  <c r="CZ61" i="36"/>
  <c r="Q66" i="36"/>
  <c r="BC57" i="36"/>
  <c r="BC59" i="36"/>
  <c r="BC54" i="36"/>
  <c r="BC58" i="36"/>
  <c r="BC56" i="36"/>
  <c r="BC60" i="36"/>
  <c r="BC61" i="36"/>
  <c r="BR66" i="36"/>
  <c r="BE69" i="36"/>
  <c r="BE68" i="36" s="1"/>
  <c r="DY14" i="36"/>
  <c r="EI14" i="36"/>
  <c r="EN14" i="36" s="1"/>
  <c r="AH69" i="36"/>
  <c r="AH68" i="36" s="1"/>
  <c r="AL64" i="36"/>
  <c r="DK29" i="35"/>
  <c r="EB15" i="36"/>
  <c r="EL20" i="36"/>
  <c r="EB8" i="36"/>
  <c r="EL23" i="36"/>
  <c r="DY16" i="36"/>
  <c r="EI16" i="36"/>
  <c r="EN16" i="36" s="1"/>
  <c r="U69" i="36"/>
  <c r="U68" i="36" s="1"/>
  <c r="DA69" i="36"/>
  <c r="DA68" i="36" s="1"/>
  <c r="J56" i="36"/>
  <c r="CA62" i="36"/>
  <c r="CV62" i="36"/>
  <c r="BG67" i="36"/>
  <c r="AW57" i="36"/>
  <c r="AW62" i="36"/>
  <c r="AW59" i="36"/>
  <c r="AW60" i="36"/>
  <c r="AW63" i="36"/>
  <c r="AW61" i="36"/>
  <c r="AW58" i="36"/>
  <c r="AW64" i="36"/>
  <c r="AN61" i="36"/>
  <c r="AN59" i="36"/>
  <c r="AN60" i="36"/>
  <c r="AN56" i="36"/>
  <c r="AN54" i="36"/>
  <c r="AN55" i="36"/>
  <c r="AN58" i="36"/>
  <c r="DB67" i="36"/>
  <c r="CM66" i="36"/>
  <c r="BX60" i="36"/>
  <c r="BX57" i="36"/>
  <c r="BX54" i="36"/>
  <c r="BX55" i="36"/>
  <c r="BX59" i="36"/>
  <c r="BX61" i="36"/>
  <c r="BX56" i="36"/>
  <c r="BX58" i="36"/>
  <c r="CP33" i="36"/>
  <c r="BY56" i="36"/>
  <c r="BY57" i="36"/>
  <c r="BY60" i="36"/>
  <c r="BY55" i="36"/>
  <c r="BY61" i="36"/>
  <c r="BY59" i="36"/>
  <c r="BY58" i="36"/>
  <c r="EL16" i="36"/>
  <c r="EJ22" i="36"/>
  <c r="EQ22" i="36" s="1"/>
  <c r="ES22" i="36" s="1"/>
  <c r="DZ22" i="36"/>
  <c r="AE19" i="36"/>
  <c r="M58" i="36"/>
  <c r="M60" i="36"/>
  <c r="M59" i="36"/>
  <c r="M61" i="36"/>
  <c r="M57" i="36"/>
  <c r="M55" i="36"/>
  <c r="M54" i="36"/>
  <c r="M56" i="36"/>
  <c r="EH14" i="36"/>
  <c r="EM14" i="36" s="1"/>
  <c r="DX14" i="36"/>
  <c r="BL65" i="36"/>
  <c r="EI25" i="36"/>
  <c r="EN25" i="36" s="1"/>
  <c r="DY25" i="36"/>
  <c r="BR67" i="36"/>
  <c r="DA62" i="36"/>
  <c r="CW67" i="36"/>
  <c r="AH59" i="36"/>
  <c r="AH57" i="36"/>
  <c r="AH61" i="36"/>
  <c r="AH54" i="36"/>
  <c r="AH55" i="36"/>
  <c r="AH60" i="36"/>
  <c r="AH58" i="36"/>
  <c r="AH56" i="36"/>
  <c r="EA18" i="36"/>
  <c r="EK18" i="36"/>
  <c r="EP18" i="36" s="1"/>
  <c r="EI24" i="36"/>
  <c r="EN24" i="36" s="1"/>
  <c r="DY24" i="36"/>
  <c r="EL26" i="36"/>
  <c r="DX23" i="36"/>
  <c r="EH23" i="36"/>
  <c r="EM23" i="36" s="1"/>
  <c r="EB32" i="36"/>
  <c r="EL12" i="36"/>
  <c r="AI69" i="36"/>
  <c r="AI68" i="36" s="1"/>
  <c r="BD59" i="36"/>
  <c r="BD56" i="36"/>
  <c r="BD57" i="36"/>
  <c r="BD58" i="36"/>
  <c r="BD55" i="36"/>
  <c r="BD60" i="36"/>
  <c r="BD61" i="36"/>
  <c r="BD54" i="36"/>
  <c r="AO54" i="36"/>
  <c r="AO57" i="36"/>
  <c r="AO60" i="36"/>
  <c r="AO61" i="36"/>
  <c r="AO58" i="36"/>
  <c r="AO59" i="36"/>
  <c r="AO55" i="36"/>
  <c r="AO56" i="36"/>
  <c r="AN69" i="36"/>
  <c r="AN68" i="36" s="1"/>
  <c r="CX57" i="36"/>
  <c r="CX60" i="36"/>
  <c r="CX54" i="36"/>
  <c r="CX56" i="36"/>
  <c r="CX61" i="36"/>
  <c r="CX55" i="36"/>
  <c r="CX59" i="36"/>
  <c r="CX58" i="36"/>
  <c r="BX69" i="36"/>
  <c r="BX68" i="36" s="1"/>
  <c r="CB64" i="36"/>
  <c r="DZ14" i="36"/>
  <c r="EJ14" i="36"/>
  <c r="EO14" i="36" s="1"/>
  <c r="EH75" i="36"/>
  <c r="EM75" i="36" s="1"/>
  <c r="DX75" i="36"/>
  <c r="CG66" i="36"/>
  <c r="BL67" i="36"/>
  <c r="DB65" i="36"/>
  <c r="EL17" i="36"/>
  <c r="BR61" i="36"/>
  <c r="BR63" i="36"/>
  <c r="BR60" i="36"/>
  <c r="BR58" i="36"/>
  <c r="BR57" i="36"/>
  <c r="BR59" i="36"/>
  <c r="BR62" i="36"/>
  <c r="BR64" i="36"/>
  <c r="BI58" i="36"/>
  <c r="BI55" i="36"/>
  <c r="BI56" i="36"/>
  <c r="BI54" i="36"/>
  <c r="BI59" i="36"/>
  <c r="BI60" i="36"/>
  <c r="BI61" i="36"/>
  <c r="BI57" i="36"/>
  <c r="BE61" i="36"/>
  <c r="BE57" i="36"/>
  <c r="BE60" i="36"/>
  <c r="BE55" i="36"/>
  <c r="BE56" i="36"/>
  <c r="BE59" i="36"/>
  <c r="BE58" i="36"/>
  <c r="CW65" i="36"/>
  <c r="R69" i="36"/>
  <c r="R68" i="36" s="1"/>
  <c r="V64" i="36"/>
  <c r="CU58" i="36"/>
  <c r="CU56" i="36"/>
  <c r="CU59" i="36"/>
  <c r="CU55" i="36"/>
  <c r="CU61" i="36"/>
  <c r="CU60" i="36"/>
  <c r="CU54" i="36"/>
  <c r="EA32" i="36"/>
  <c r="EK32" i="36"/>
  <c r="EP32" i="36" s="1"/>
  <c r="DK32" i="35"/>
  <c r="EG15" i="36"/>
  <c r="DW15" i="36"/>
  <c r="EA10" i="36"/>
  <c r="EK10" i="36"/>
  <c r="EP10" i="36" s="1"/>
  <c r="DY28" i="36"/>
  <c r="EI28" i="36"/>
  <c r="EN28" i="36" s="1"/>
  <c r="EB12" i="36"/>
  <c r="DZ28" i="36"/>
  <c r="EJ28" i="36"/>
  <c r="EO28" i="36" s="1"/>
  <c r="DY10" i="36"/>
  <c r="EI10" i="36"/>
  <c r="EN10" i="36" s="1"/>
  <c r="EA23" i="36"/>
  <c r="EK23" i="36"/>
  <c r="EP23" i="36" s="1"/>
  <c r="CT55" i="36"/>
  <c r="CT56" i="36"/>
  <c r="CT57" i="36"/>
  <c r="CT61" i="36"/>
  <c r="CT58" i="36"/>
  <c r="CT54" i="36"/>
  <c r="CT59" i="36"/>
  <c r="CT60" i="36"/>
  <c r="EB30" i="36"/>
  <c r="S69" i="36"/>
  <c r="S68" i="36" s="1"/>
  <c r="AB59" i="36"/>
  <c r="AE7" i="36"/>
  <c r="AB61" i="36"/>
  <c r="AB60" i="36"/>
  <c r="AB64" i="36"/>
  <c r="AB58" i="36"/>
  <c r="AB62" i="36"/>
  <c r="AB57" i="36"/>
  <c r="AB63" i="36"/>
  <c r="S61" i="36"/>
  <c r="S56" i="36"/>
  <c r="S55" i="36"/>
  <c r="S59" i="36"/>
  <c r="S58" i="36"/>
  <c r="S57" i="36"/>
  <c r="S60" i="36"/>
  <c r="S54" i="36"/>
  <c r="AP69" i="36"/>
  <c r="AP68" i="36" s="1"/>
  <c r="BF69" i="36"/>
  <c r="BF68" i="36" s="1"/>
  <c r="J55" i="36"/>
  <c r="DH62" i="36"/>
  <c r="DH60" i="36"/>
  <c r="DH64" i="36"/>
  <c r="DH59" i="36"/>
  <c r="DH57" i="36"/>
  <c r="DH58" i="36"/>
  <c r="DH63" i="36"/>
  <c r="DH61" i="36"/>
  <c r="CY54" i="36"/>
  <c r="CY58" i="36"/>
  <c r="CY56" i="36"/>
  <c r="CY61" i="36"/>
  <c r="CY57" i="36"/>
  <c r="CY59" i="36"/>
  <c r="CY60" i="36"/>
  <c r="CY55" i="36"/>
  <c r="AJ56" i="36"/>
  <c r="AJ60" i="36"/>
  <c r="AJ61" i="36"/>
  <c r="AJ54" i="36"/>
  <c r="AJ58" i="36"/>
  <c r="AJ55" i="36"/>
  <c r="AJ59" i="36"/>
  <c r="AJ57" i="36"/>
  <c r="EH11" i="36"/>
  <c r="EM11" i="36" s="1"/>
  <c r="DX11" i="36"/>
  <c r="EL25" i="36"/>
  <c r="EQ25" i="36"/>
  <c r="ES25" i="36" s="1"/>
  <c r="DP75" i="36"/>
  <c r="DZ75" i="36" s="1"/>
  <c r="CG65" i="36"/>
  <c r="EA7" i="36"/>
  <c r="EK7" i="36"/>
  <c r="EP7" i="36" s="1"/>
  <c r="BH69" i="36"/>
  <c r="BH68" i="36" s="1"/>
  <c r="BL64" i="36"/>
  <c r="BR54" i="36"/>
  <c r="V67" i="36"/>
  <c r="CP34" i="35"/>
  <c r="DQ26" i="35"/>
  <c r="EA26" i="35" s="1"/>
  <c r="DX24" i="36"/>
  <c r="EH24" i="36"/>
  <c r="EM24" i="36" s="1"/>
  <c r="DZ8" i="36"/>
  <c r="EJ8" i="36"/>
  <c r="EO8" i="36" s="1"/>
  <c r="EK26" i="36"/>
  <c r="EP26" i="36" s="1"/>
  <c r="EA26" i="36"/>
  <c r="EJ20" i="36"/>
  <c r="EO20" i="36" s="1"/>
  <c r="DZ20" i="36"/>
  <c r="EQ13" i="36"/>
  <c r="ES13" i="36" s="1"/>
  <c r="DX32" i="36"/>
  <c r="EH32" i="36"/>
  <c r="EM32" i="36" s="1"/>
  <c r="DY15" i="36"/>
  <c r="EI15" i="36"/>
  <c r="EN15" i="36" s="1"/>
  <c r="EA12" i="36"/>
  <c r="EK12" i="36"/>
  <c r="EP12" i="36" s="1"/>
  <c r="DY33" i="36"/>
  <c r="EI33" i="36"/>
  <c r="EN33" i="36" s="1"/>
  <c r="U62" i="36"/>
  <c r="DB64" i="36"/>
  <c r="CY69" i="36"/>
  <c r="CY68" i="36" s="1"/>
  <c r="AL65" i="36"/>
  <c r="EA9" i="36"/>
  <c r="EK9" i="36"/>
  <c r="EP9" i="36" s="1"/>
  <c r="BL66" i="36"/>
  <c r="CG67" i="36"/>
  <c r="EH17" i="36"/>
  <c r="EM17" i="36" s="1"/>
  <c r="DX17" i="36"/>
  <c r="EI7" i="36"/>
  <c r="EN7" i="36" s="1"/>
  <c r="DY7" i="36"/>
  <c r="BH56" i="36"/>
  <c r="BH55" i="36"/>
  <c r="BH54" i="36"/>
  <c r="BH59" i="36"/>
  <c r="BH58" i="36"/>
  <c r="BH57" i="36"/>
  <c r="BH60" i="36"/>
  <c r="BH61" i="36"/>
  <c r="BJ69" i="36"/>
  <c r="BJ68" i="36" s="1"/>
  <c r="BR68" i="36"/>
  <c r="CS69" i="36"/>
  <c r="CS68" i="36" s="1"/>
  <c r="CW64" i="36"/>
  <c r="V65" i="36"/>
  <c r="CE69" i="36"/>
  <c r="CE68" i="36" s="1"/>
  <c r="BE54" i="36"/>
  <c r="DQ19" i="35"/>
  <c r="EK19" i="35" s="1"/>
  <c r="EP19" i="35" s="1"/>
  <c r="DO15" i="35"/>
  <c r="EI15" i="35" s="1"/>
  <c r="EN15" i="35" s="1"/>
  <c r="DQ27" i="35"/>
  <c r="EA27" i="35" s="1"/>
  <c r="DQ31" i="35"/>
  <c r="EK31" i="35" s="1"/>
  <c r="EP31" i="35" s="1"/>
  <c r="DQ10" i="35"/>
  <c r="EA10" i="35" s="1"/>
  <c r="DP21" i="35"/>
  <c r="DZ21" i="35" s="1"/>
  <c r="DO10" i="35"/>
  <c r="EI10" i="35" s="1"/>
  <c r="EN10" i="35" s="1"/>
  <c r="DP12" i="35"/>
  <c r="DZ12" i="35" s="1"/>
  <c r="DN16" i="35"/>
  <c r="EH16" i="35" s="1"/>
  <c r="EM16" i="35" s="1"/>
  <c r="DR36" i="35"/>
  <c r="EB36" i="35" s="1"/>
  <c r="DO13" i="35"/>
  <c r="EI13" i="35" s="1"/>
  <c r="EN13" i="35" s="1"/>
  <c r="DM18" i="35"/>
  <c r="DW18" i="35" s="1"/>
  <c r="DP20" i="35"/>
  <c r="DZ20" i="35" s="1"/>
  <c r="DM37" i="35"/>
  <c r="DW37" i="35" s="1"/>
  <c r="DP24" i="35"/>
  <c r="EJ24" i="35" s="1"/>
  <c r="EO24" i="35" s="1"/>
  <c r="DO9" i="35"/>
  <c r="DY9" i="35" s="1"/>
  <c r="DM10" i="35"/>
  <c r="DW10" i="35" s="1"/>
  <c r="DR29" i="35"/>
  <c r="EB29" i="35" s="1"/>
  <c r="DO21" i="35"/>
  <c r="DY21" i="35" s="1"/>
  <c r="DO20" i="35"/>
  <c r="EI20" i="35" s="1"/>
  <c r="EN20" i="35" s="1"/>
  <c r="DM11" i="35"/>
  <c r="DW11" i="35" s="1"/>
  <c r="DN37" i="35"/>
  <c r="EH37" i="35" s="1"/>
  <c r="EM37" i="35" s="1"/>
  <c r="DN26" i="35"/>
  <c r="EH26" i="35" s="1"/>
  <c r="EM26" i="35" s="1"/>
  <c r="DO34" i="35"/>
  <c r="EI34" i="35" s="1"/>
  <c r="EN34" i="35" s="1"/>
  <c r="DQ8" i="35"/>
  <c r="EA8" i="35" s="1"/>
  <c r="DO12" i="35"/>
  <c r="EI12" i="35" s="1"/>
  <c r="EN12" i="35" s="1"/>
  <c r="DR33" i="35"/>
  <c r="EB33" i="35" s="1"/>
  <c r="DN33" i="35"/>
  <c r="EH33" i="35" s="1"/>
  <c r="EM33" i="35" s="1"/>
  <c r="DM25" i="35"/>
  <c r="EG25" i="35" s="1"/>
  <c r="DP30" i="35"/>
  <c r="EJ30" i="35" s="1"/>
  <c r="EO30" i="35" s="1"/>
  <c r="DP22" i="35"/>
  <c r="EJ22" i="35" s="1"/>
  <c r="EO22" i="35" s="1"/>
  <c r="DN19" i="35"/>
  <c r="EH19" i="35" s="1"/>
  <c r="EM19" i="35" s="1"/>
  <c r="DO11" i="35"/>
  <c r="EI11" i="35" s="1"/>
  <c r="EN11" i="35" s="1"/>
  <c r="DP13" i="35"/>
  <c r="DZ13" i="35" s="1"/>
  <c r="DM23" i="35"/>
  <c r="EG23" i="35" s="1"/>
  <c r="DM20" i="35"/>
  <c r="EG20" i="35" s="1"/>
  <c r="DM22" i="35"/>
  <c r="EG22" i="35" s="1"/>
  <c r="DP14" i="35"/>
  <c r="EJ14" i="35" s="1"/>
  <c r="EO14" i="35" s="1"/>
  <c r="DN35" i="35"/>
  <c r="EH35" i="35" s="1"/>
  <c r="EM35" i="35" s="1"/>
  <c r="DN27" i="35"/>
  <c r="DX27" i="35" s="1"/>
  <c r="DP27" i="35"/>
  <c r="EJ27" i="35" s="1"/>
  <c r="EO27" i="35" s="1"/>
  <c r="DO27" i="35"/>
  <c r="DY27" i="35" s="1"/>
  <c r="DM19" i="35"/>
  <c r="EG19" i="35" s="1"/>
  <c r="DO19" i="35"/>
  <c r="EI19" i="35" s="1"/>
  <c r="EN19" i="35" s="1"/>
  <c r="DM16" i="35"/>
  <c r="DW16" i="35" s="1"/>
  <c r="DR26" i="35"/>
  <c r="EB26" i="35" s="1"/>
  <c r="DP26" i="35"/>
  <c r="EJ26" i="35" s="1"/>
  <c r="EO26" i="35" s="1"/>
  <c r="DQ23" i="35"/>
  <c r="EK23" i="35" s="1"/>
  <c r="EP23" i="35" s="1"/>
  <c r="DQ36" i="35"/>
  <c r="EA36" i="35" s="1"/>
  <c r="DR28" i="35"/>
  <c r="DN28" i="35"/>
  <c r="DX28" i="35" s="1"/>
  <c r="DQ20" i="35"/>
  <c r="EA20" i="35" s="1"/>
  <c r="DR20" i="35"/>
  <c r="EB20" i="35" s="1"/>
  <c r="DR12" i="35"/>
  <c r="EB12" i="35" s="1"/>
  <c r="DQ9" i="35"/>
  <c r="EA9" i="35" s="1"/>
  <c r="DR32" i="35"/>
  <c r="EB32" i="35" s="1"/>
  <c r="DR16" i="35"/>
  <c r="EB16" i="35" s="1"/>
  <c r="DO37" i="35"/>
  <c r="DY37" i="35" s="1"/>
  <c r="DO29" i="35"/>
  <c r="EI29" i="35" s="1"/>
  <c r="EN29" i="35" s="1"/>
  <c r="DM21" i="35"/>
  <c r="DW21" i="35" s="1"/>
  <c r="DQ13" i="35"/>
  <c r="EK13" i="35" s="1"/>
  <c r="EP13" i="35" s="1"/>
  <c r="DQ34" i="35"/>
  <c r="EA34" i="35" s="1"/>
  <c r="DP31" i="35"/>
  <c r="EJ31" i="35" s="1"/>
  <c r="EO31" i="35" s="1"/>
  <c r="DO23" i="35"/>
  <c r="DY23" i="35" s="1"/>
  <c r="DN23" i="35"/>
  <c r="DX23" i="35" s="1"/>
  <c r="DR23" i="35"/>
  <c r="EB23" i="35" s="1"/>
  <c r="DM28" i="35"/>
  <c r="DW28" i="35" s="1"/>
  <c r="DR19" i="35"/>
  <c r="DQ11" i="35"/>
  <c r="EA11" i="35" s="1"/>
  <c r="DN34" i="35"/>
  <c r="EH34" i="35" s="1"/>
  <c r="EM34" i="35" s="1"/>
  <c r="FD52" i="35"/>
  <c r="DM31" i="35"/>
  <c r="DP23" i="35"/>
  <c r="DN15" i="35"/>
  <c r="DM8" i="35"/>
  <c r="DN8" i="35"/>
  <c r="DM36" i="35"/>
  <c r="DP36" i="35"/>
  <c r="DQ28" i="35"/>
  <c r="DO28" i="35"/>
  <c r="DQ12" i="35"/>
  <c r="DM33" i="35"/>
  <c r="DO33" i="35"/>
  <c r="DO25" i="35"/>
  <c r="DR25" i="35"/>
  <c r="DN25" i="35"/>
  <c r="DR17" i="35"/>
  <c r="DP17" i="35"/>
  <c r="DN9" i="35"/>
  <c r="DR30" i="35"/>
  <c r="DO22" i="35"/>
  <c r="DQ22" i="35"/>
  <c r="DN22" i="35"/>
  <c r="DO14" i="35"/>
  <c r="DM14" i="35"/>
  <c r="DQ35" i="35"/>
  <c r="DR35" i="35"/>
  <c r="DR27" i="35"/>
  <c r="DM27" i="35"/>
  <c r="DP11" i="35"/>
  <c r="DR11" i="35"/>
  <c r="DP32" i="35"/>
  <c r="DM32" i="35"/>
  <c r="DN32" i="35"/>
  <c r="DR24" i="35"/>
  <c r="DQ16" i="35"/>
  <c r="DO16" i="35"/>
  <c r="DQ37" i="35"/>
  <c r="DN29" i="35"/>
  <c r="DM29" i="35"/>
  <c r="DQ21" i="35"/>
  <c r="DN21" i="35"/>
  <c r="DM13" i="35"/>
  <c r="DM26" i="35"/>
  <c r="DN18" i="35"/>
  <c r="DQ18" i="35"/>
  <c r="DR18" i="35"/>
  <c r="DO18" i="35"/>
  <c r="DR10" i="35"/>
  <c r="DN31" i="35"/>
  <c r="DO31" i="35"/>
  <c r="DP15" i="35"/>
  <c r="DM15" i="35"/>
  <c r="DR15" i="35"/>
  <c r="DP8" i="35"/>
  <c r="DN36" i="35"/>
  <c r="DO36" i="35"/>
  <c r="DN20" i="35"/>
  <c r="DP25" i="35"/>
  <c r="DP9" i="35"/>
  <c r="DR9" i="35"/>
  <c r="DR22" i="35"/>
  <c r="DQ14" i="35"/>
  <c r="DN14" i="35"/>
  <c r="DP35" i="35"/>
  <c r="DQ29" i="35"/>
  <c r="DR21" i="35"/>
  <c r="DN13" i="35"/>
  <c r="DM34" i="35"/>
  <c r="DP34" i="35"/>
  <c r="DO26" i="35"/>
  <c r="DR31" i="35"/>
  <c r="DQ15" i="35"/>
  <c r="AB8" i="35"/>
  <c r="DH8" i="35"/>
  <c r="BR8" i="35"/>
  <c r="BU8" i="35" s="1"/>
  <c r="DT8" i="35" s="1"/>
  <c r="ED8" i="35" s="1"/>
  <c r="DP28" i="35"/>
  <c r="DM12" i="35"/>
  <c r="DN12" i="35"/>
  <c r="FD48" i="35"/>
  <c r="DQ33" i="35"/>
  <c r="DP33" i="35"/>
  <c r="DQ25" i="35"/>
  <c r="DM17" i="35"/>
  <c r="DO17" i="35"/>
  <c r="DM9" i="35"/>
  <c r="DM30" i="35"/>
  <c r="DR14" i="35"/>
  <c r="DM35" i="35"/>
  <c r="DO35" i="35"/>
  <c r="DP19" i="35"/>
  <c r="DQ32" i="35"/>
  <c r="DO32" i="35"/>
  <c r="DO24" i="35"/>
  <c r="DM24" i="35"/>
  <c r="DP16" i="35"/>
  <c r="DR13" i="35"/>
  <c r="FD49" i="35"/>
  <c r="DR34" i="35"/>
  <c r="AW8" i="35"/>
  <c r="CM8" i="35"/>
  <c r="DN17" i="35"/>
  <c r="DN30" i="35"/>
  <c r="DO30" i="35"/>
  <c r="FD50" i="35"/>
  <c r="DN11" i="35"/>
  <c r="DQ24" i="35"/>
  <c r="DN24" i="35"/>
  <c r="DR37" i="35"/>
  <c r="DP29" i="35"/>
  <c r="DP18" i="35"/>
  <c r="DN10" i="35"/>
  <c r="EW50" i="13"/>
  <c r="EU50" i="13"/>
  <c r="ER50" i="13"/>
  <c r="EQ50" i="13"/>
  <c r="S50" i="13"/>
  <c r="DL50" i="13"/>
  <c r="DV50" i="13"/>
  <c r="EF50" i="13" s="1"/>
  <c r="DJ50" i="13"/>
  <c r="CP50" i="13"/>
  <c r="BA50" i="13"/>
  <c r="DS50" i="13"/>
  <c r="EC50" i="13" s="1"/>
  <c r="R50" i="13"/>
  <c r="AY50" i="13"/>
  <c r="CW66" i="36" l="1"/>
  <c r="BG64" i="36"/>
  <c r="N69" i="36"/>
  <c r="N68" i="36" s="1"/>
  <c r="EA39" i="36"/>
  <c r="DZ44" i="35"/>
  <c r="DY15" i="35"/>
  <c r="EI45" i="35"/>
  <c r="EN45" i="35" s="1"/>
  <c r="EI37" i="36"/>
  <c r="EN37" i="36" s="1"/>
  <c r="DY45" i="36"/>
  <c r="DY42" i="36"/>
  <c r="EI41" i="35"/>
  <c r="EN41" i="35" s="1"/>
  <c r="EU44" i="36"/>
  <c r="EV44" i="36" s="1"/>
  <c r="DW43" i="36"/>
  <c r="DW41" i="35"/>
  <c r="DY75" i="36"/>
  <c r="EL47" i="36"/>
  <c r="EJ37" i="35"/>
  <c r="EO37" i="35" s="1"/>
  <c r="EL50" i="35"/>
  <c r="EU47" i="36"/>
  <c r="EV47" i="36" s="1"/>
  <c r="EU50" i="36"/>
  <c r="EV50" i="36" s="1"/>
  <c r="EL48" i="36"/>
  <c r="EI43" i="36"/>
  <c r="EN43" i="36" s="1"/>
  <c r="EI44" i="36"/>
  <c r="EN44" i="36" s="1"/>
  <c r="EI38" i="36"/>
  <c r="EN38" i="36" s="1"/>
  <c r="EJ39" i="36"/>
  <c r="EO39" i="36" s="1"/>
  <c r="EN45" i="36"/>
  <c r="EA45" i="35"/>
  <c r="EH50" i="35"/>
  <c r="EM50" i="35" s="1"/>
  <c r="ET47" i="35"/>
  <c r="EV47" i="35" s="1"/>
  <c r="EK45" i="36"/>
  <c r="EP45" i="36" s="1"/>
  <c r="DZ31" i="35"/>
  <c r="EP14" i="36"/>
  <c r="DU42" i="36"/>
  <c r="EE42" i="36" s="1"/>
  <c r="EH39" i="35"/>
  <c r="EM39" i="35" s="1"/>
  <c r="EJ36" i="36"/>
  <c r="EO36" i="36" s="1"/>
  <c r="ER36" i="36" s="1"/>
  <c r="DZ36" i="36"/>
  <c r="EB35" i="36"/>
  <c r="EU35" i="36"/>
  <c r="EV35" i="36" s="1"/>
  <c r="DW35" i="36"/>
  <c r="EG35" i="36"/>
  <c r="EL35" i="36" s="1"/>
  <c r="DX40" i="36"/>
  <c r="EJ47" i="35"/>
  <c r="EO47" i="35" s="1"/>
  <c r="EB42" i="35"/>
  <c r="EO16" i="36"/>
  <c r="EK47" i="35"/>
  <c r="EP47" i="35" s="1"/>
  <c r="EX47" i="36"/>
  <c r="EZ47" i="36" s="1"/>
  <c r="EX50" i="36"/>
  <c r="EZ50" i="36" s="1"/>
  <c r="EJ46" i="35"/>
  <c r="EO46" i="35" s="1"/>
  <c r="EU48" i="36"/>
  <c r="EV48" i="36" s="1"/>
  <c r="DX51" i="35"/>
  <c r="FD47" i="36"/>
  <c r="DW48" i="36"/>
  <c r="EH42" i="36"/>
  <c r="EM42" i="36" s="1"/>
  <c r="EL50" i="36"/>
  <c r="EB40" i="36"/>
  <c r="EU40" i="36"/>
  <c r="EV40" i="36" s="1"/>
  <c r="EG46" i="35"/>
  <c r="DW46" i="35"/>
  <c r="EL40" i="35"/>
  <c r="ER40" i="35" s="1"/>
  <c r="EQ40" i="35"/>
  <c r="ES40" i="35" s="1"/>
  <c r="DX42" i="35"/>
  <c r="EH42" i="35"/>
  <c r="EM42" i="35" s="1"/>
  <c r="EL44" i="36"/>
  <c r="EL47" i="35"/>
  <c r="ER47" i="35" s="1"/>
  <c r="EQ47" i="35"/>
  <c r="ES47" i="35" s="1"/>
  <c r="EJ48" i="36"/>
  <c r="EO48" i="36" s="1"/>
  <c r="DZ48" i="36"/>
  <c r="DZ43" i="36"/>
  <c r="EJ43" i="36"/>
  <c r="EO43" i="36" s="1"/>
  <c r="EH45" i="36"/>
  <c r="EM45" i="36" s="1"/>
  <c r="DX45" i="36"/>
  <c r="EB42" i="36"/>
  <c r="DW48" i="35"/>
  <c r="EG48" i="35"/>
  <c r="EL48" i="35" s="1"/>
  <c r="EA51" i="35"/>
  <c r="EK51" i="35"/>
  <c r="EP51" i="35" s="1"/>
  <c r="EH44" i="36"/>
  <c r="EM44" i="36" s="1"/>
  <c r="DX44" i="36"/>
  <c r="ER35" i="36"/>
  <c r="EH47" i="36"/>
  <c r="EM47" i="36" s="1"/>
  <c r="DX47" i="36"/>
  <c r="EI49" i="35"/>
  <c r="EN49" i="35" s="1"/>
  <c r="DY49" i="35"/>
  <c r="EL38" i="35"/>
  <c r="ER38" i="35" s="1"/>
  <c r="EQ38" i="35"/>
  <c r="ES38" i="35" s="1"/>
  <c r="EX50" i="35"/>
  <c r="EZ50" i="35" s="1"/>
  <c r="DW45" i="36"/>
  <c r="EG45" i="36"/>
  <c r="EL45" i="35"/>
  <c r="DW39" i="36"/>
  <c r="EG39" i="36"/>
  <c r="EA49" i="35"/>
  <c r="EK49" i="35"/>
  <c r="EP49" i="35" s="1"/>
  <c r="EH46" i="35"/>
  <c r="EM46" i="35" s="1"/>
  <c r="DX46" i="35"/>
  <c r="DY43" i="35"/>
  <c r="EI43" i="35"/>
  <c r="EN43" i="35" s="1"/>
  <c r="EK46" i="36"/>
  <c r="EP46" i="36" s="1"/>
  <c r="EA46" i="36"/>
  <c r="DZ39" i="35"/>
  <c r="EJ39" i="35"/>
  <c r="EO39" i="35" s="1"/>
  <c r="EB39" i="36"/>
  <c r="EU39" i="36"/>
  <c r="EV39" i="36" s="1"/>
  <c r="EA38" i="36"/>
  <c r="EK38" i="36"/>
  <c r="EP38" i="36" s="1"/>
  <c r="EI48" i="36"/>
  <c r="EN48" i="36" s="1"/>
  <c r="DY48" i="36"/>
  <c r="EH37" i="36"/>
  <c r="EM37" i="36" s="1"/>
  <c r="DX37" i="36"/>
  <c r="EB48" i="35"/>
  <c r="ET48" i="35"/>
  <c r="EB51" i="35"/>
  <c r="ET51" i="35"/>
  <c r="EQ34" i="36"/>
  <c r="ES34" i="36" s="1"/>
  <c r="DY39" i="36"/>
  <c r="EI39" i="36"/>
  <c r="EN39" i="36" s="1"/>
  <c r="EB49" i="35"/>
  <c r="ET49" i="35"/>
  <c r="EL40" i="36"/>
  <c r="EJ45" i="35"/>
  <c r="EO45" i="35" s="1"/>
  <c r="DZ45" i="35"/>
  <c r="EL41" i="36"/>
  <c r="EA40" i="36"/>
  <c r="EK40" i="36"/>
  <c r="EP40" i="36" s="1"/>
  <c r="EK43" i="35"/>
  <c r="EP43" i="35" s="1"/>
  <c r="EA43" i="35"/>
  <c r="EJ37" i="36"/>
  <c r="EO37" i="36" s="1"/>
  <c r="DZ37" i="36"/>
  <c r="EB45" i="36"/>
  <c r="DY48" i="35"/>
  <c r="EI48" i="35"/>
  <c r="EN48" i="35" s="1"/>
  <c r="DY50" i="35"/>
  <c r="EI50" i="35"/>
  <c r="EN50" i="35" s="1"/>
  <c r="DX39" i="36"/>
  <c r="EH39" i="36"/>
  <c r="EM39" i="36" s="1"/>
  <c r="EK47" i="36"/>
  <c r="EP47" i="36" s="1"/>
  <c r="EA47" i="36"/>
  <c r="EA50" i="36"/>
  <c r="EK50" i="36"/>
  <c r="EP50" i="36" s="1"/>
  <c r="DZ49" i="36"/>
  <c r="EJ49" i="36"/>
  <c r="EO49" i="36" s="1"/>
  <c r="DW49" i="35"/>
  <c r="EG49" i="35"/>
  <c r="EL49" i="35" s="1"/>
  <c r="EL44" i="35"/>
  <c r="ER44" i="35" s="1"/>
  <c r="EQ44" i="35"/>
  <c r="ES44" i="35" s="1"/>
  <c r="DX48" i="36"/>
  <c r="EH48" i="36"/>
  <c r="EM48" i="36" s="1"/>
  <c r="DX46" i="36"/>
  <c r="EH46" i="36"/>
  <c r="EM46" i="36" s="1"/>
  <c r="EB37" i="36"/>
  <c r="EU37" i="36"/>
  <c r="EV37" i="36" s="1"/>
  <c r="EK39" i="35"/>
  <c r="EP39" i="35" s="1"/>
  <c r="EA39" i="35"/>
  <c r="EK42" i="35"/>
  <c r="EP42" i="35" s="1"/>
  <c r="EA42" i="35"/>
  <c r="ER34" i="36"/>
  <c r="EA41" i="36"/>
  <c r="EK41" i="36"/>
  <c r="EP41" i="36" s="1"/>
  <c r="EK41" i="35"/>
  <c r="EP41" i="35" s="1"/>
  <c r="EA41" i="35"/>
  <c r="EB38" i="35"/>
  <c r="ET38" i="35"/>
  <c r="EV38" i="35" s="1"/>
  <c r="EL43" i="35"/>
  <c r="EL43" i="36"/>
  <c r="ER43" i="36" s="1"/>
  <c r="EG39" i="35"/>
  <c r="DW39" i="35"/>
  <c r="EL41" i="35"/>
  <c r="DW37" i="36"/>
  <c r="EG37" i="36"/>
  <c r="DW51" i="35"/>
  <c r="EG51" i="35"/>
  <c r="EL51" i="35" s="1"/>
  <c r="DX49" i="36"/>
  <c r="EH49" i="36"/>
  <c r="EM49" i="36" s="1"/>
  <c r="CQ43" i="35"/>
  <c r="DU43" i="35"/>
  <c r="EO43" i="35" s="1"/>
  <c r="EJ46" i="36"/>
  <c r="EO46" i="36" s="1"/>
  <c r="DZ46" i="36"/>
  <c r="EK42" i="36"/>
  <c r="EP42" i="36" s="1"/>
  <c r="EA42" i="36"/>
  <c r="EB40" i="35"/>
  <c r="ET40" i="35"/>
  <c r="EV40" i="35" s="1"/>
  <c r="EB39" i="35"/>
  <c r="ET39" i="35"/>
  <c r="EV39" i="35" s="1"/>
  <c r="EG42" i="35"/>
  <c r="DW42" i="35"/>
  <c r="EQ35" i="36"/>
  <c r="ES35" i="36" s="1"/>
  <c r="EH41" i="36"/>
  <c r="EM41" i="36" s="1"/>
  <c r="DX41" i="36"/>
  <c r="EX49" i="36"/>
  <c r="EL46" i="36"/>
  <c r="EJ45" i="36"/>
  <c r="EO45" i="36" s="1"/>
  <c r="DZ45" i="36"/>
  <c r="DZ42" i="36"/>
  <c r="EJ42" i="36"/>
  <c r="EL42" i="36"/>
  <c r="EQ42" i="36"/>
  <c r="ES42" i="36" s="1"/>
  <c r="DZ47" i="36"/>
  <c r="EJ47" i="36"/>
  <c r="EO47" i="36" s="1"/>
  <c r="EL38" i="36"/>
  <c r="ER38" i="36" s="1"/>
  <c r="DL15" i="35"/>
  <c r="DV15" i="35"/>
  <c r="EF15" i="35" s="1"/>
  <c r="EO10" i="36"/>
  <c r="CQ29" i="35"/>
  <c r="DU29" i="35"/>
  <c r="EE29" i="35" s="1"/>
  <c r="DU50" i="13"/>
  <c r="EE50" i="13" s="1"/>
  <c r="P51" i="19"/>
  <c r="CQ11" i="35"/>
  <c r="DU11" i="35"/>
  <c r="EE11" i="35" s="1"/>
  <c r="DT50" i="13"/>
  <c r="ED50" i="13" s="1"/>
  <c r="P51" i="18"/>
  <c r="EN8" i="35"/>
  <c r="AW70" i="36"/>
  <c r="EP13" i="36"/>
  <c r="ER13" i="36" s="1"/>
  <c r="EU13" i="36" s="1"/>
  <c r="EV13" i="36" s="1"/>
  <c r="EQ31" i="36"/>
  <c r="ES31" i="36" s="1"/>
  <c r="ET31" i="36" s="1"/>
  <c r="EJ10" i="35"/>
  <c r="EO10" i="35" s="1"/>
  <c r="BY70" i="35"/>
  <c r="BY69" i="35" s="1"/>
  <c r="CB58" i="35"/>
  <c r="CB61" i="35"/>
  <c r="CB60" i="35"/>
  <c r="CG66" i="35"/>
  <c r="CE70" i="35"/>
  <c r="CE69" i="35" s="1"/>
  <c r="CB62" i="35"/>
  <c r="CB66" i="35"/>
  <c r="CE63" i="35"/>
  <c r="CB57" i="35"/>
  <c r="CB67" i="35"/>
  <c r="BY63" i="35"/>
  <c r="CB56" i="35"/>
  <c r="BX70" i="35"/>
  <c r="BX69" i="35" s="1"/>
  <c r="CB59" i="35"/>
  <c r="CM70" i="36"/>
  <c r="CB55" i="35"/>
  <c r="CB68" i="35"/>
  <c r="BX63" i="35"/>
  <c r="EU21" i="36"/>
  <c r="EV21" i="36" s="1"/>
  <c r="Q56" i="35"/>
  <c r="Q60" i="35"/>
  <c r="T70" i="35"/>
  <c r="T69" i="35" s="1"/>
  <c r="ER18" i="36"/>
  <c r="Q57" i="36"/>
  <c r="Q61" i="35"/>
  <c r="Q65" i="35"/>
  <c r="Q66" i="35"/>
  <c r="Q57" i="35"/>
  <c r="M70" i="35"/>
  <c r="M69" i="35" s="1"/>
  <c r="M63" i="35"/>
  <c r="N70" i="35"/>
  <c r="N69" i="35" s="1"/>
  <c r="N62" i="36"/>
  <c r="EG10" i="35"/>
  <c r="Q58" i="35"/>
  <c r="N63" i="35"/>
  <c r="T63" i="35"/>
  <c r="Q62" i="35"/>
  <c r="Q59" i="35"/>
  <c r="Q68" i="35"/>
  <c r="Q67" i="35"/>
  <c r="Q55" i="35"/>
  <c r="V66" i="35"/>
  <c r="AH70" i="35"/>
  <c r="AH69" i="35" s="1"/>
  <c r="AI70" i="35"/>
  <c r="AI69" i="35" s="1"/>
  <c r="AL68" i="35"/>
  <c r="AL55" i="35"/>
  <c r="AL65" i="35"/>
  <c r="AQ68" i="35"/>
  <c r="AL56" i="35"/>
  <c r="AO63" i="35"/>
  <c r="AO70" i="35"/>
  <c r="AO69" i="35" s="1"/>
  <c r="AL58" i="35"/>
  <c r="AL57" i="35"/>
  <c r="AH63" i="35"/>
  <c r="AI62" i="36"/>
  <c r="AL61" i="35"/>
  <c r="AL60" i="35"/>
  <c r="AL59" i="35"/>
  <c r="AI63" i="35"/>
  <c r="AL67" i="35"/>
  <c r="AL66" i="35"/>
  <c r="EP28" i="36"/>
  <c r="CT70" i="35"/>
  <c r="CT69" i="35" s="1"/>
  <c r="EA19" i="35"/>
  <c r="CW62" i="35"/>
  <c r="CW56" i="35"/>
  <c r="CW58" i="35"/>
  <c r="CW59" i="35"/>
  <c r="CW68" i="35"/>
  <c r="CW55" i="35"/>
  <c r="CZ70" i="35"/>
  <c r="CZ69" i="35" s="1"/>
  <c r="CS70" i="35"/>
  <c r="CS69" i="35" s="1"/>
  <c r="CT63" i="35"/>
  <c r="CW66" i="35"/>
  <c r="CS63" i="35"/>
  <c r="CZ63" i="35"/>
  <c r="EK10" i="35"/>
  <c r="EP10" i="35" s="1"/>
  <c r="CW57" i="35"/>
  <c r="CW67" i="35"/>
  <c r="CW60" i="35"/>
  <c r="CW61" i="35"/>
  <c r="DB67" i="35"/>
  <c r="AL62" i="35"/>
  <c r="DY29" i="35"/>
  <c r="BG57" i="35"/>
  <c r="BD70" i="35"/>
  <c r="BD69" i="35" s="1"/>
  <c r="BC70" i="35"/>
  <c r="BC69" i="35" s="1"/>
  <c r="BG60" i="35"/>
  <c r="BG68" i="35"/>
  <c r="BD63" i="35"/>
  <c r="BJ63" i="35"/>
  <c r="BG61" i="35"/>
  <c r="BG59" i="35"/>
  <c r="BG58" i="35"/>
  <c r="BG66" i="35"/>
  <c r="DY8" i="35"/>
  <c r="BC63" i="35"/>
  <c r="BL59" i="36"/>
  <c r="BM65" i="36"/>
  <c r="BG56" i="35"/>
  <c r="BG62" i="35"/>
  <c r="BG55" i="35"/>
  <c r="BJ70" i="35"/>
  <c r="BJ69" i="35" s="1"/>
  <c r="BG67" i="35"/>
  <c r="BL66" i="35"/>
  <c r="EB76" i="35"/>
  <c r="ET76" i="35"/>
  <c r="BL68" i="35"/>
  <c r="AR65" i="36"/>
  <c r="DH70" i="36"/>
  <c r="CW68" i="36"/>
  <c r="AB70" i="36"/>
  <c r="AQ66" i="35"/>
  <c r="CG68" i="35"/>
  <c r="V67" i="35"/>
  <c r="CG67" i="35"/>
  <c r="BL67" i="35"/>
  <c r="BH63" i="35"/>
  <c r="S70" i="35"/>
  <c r="S69" i="35" s="1"/>
  <c r="AN70" i="35"/>
  <c r="AN69" i="35" s="1"/>
  <c r="CU70" i="35"/>
  <c r="CU69" i="35" s="1"/>
  <c r="V68" i="35"/>
  <c r="BR65" i="35"/>
  <c r="BR62" i="35"/>
  <c r="BR63" i="35"/>
  <c r="BR64" i="35"/>
  <c r="BR58" i="35"/>
  <c r="BR59" i="35"/>
  <c r="BR60" i="35"/>
  <c r="BR61" i="35"/>
  <c r="BI58" i="35"/>
  <c r="BL58" i="35" s="1"/>
  <c r="BI56" i="35"/>
  <c r="BL56" i="35" s="1"/>
  <c r="BI57" i="35"/>
  <c r="BL57" i="35" s="1"/>
  <c r="BI61" i="35"/>
  <c r="BL61" i="35" s="1"/>
  <c r="BI60" i="35"/>
  <c r="BL60" i="35" s="1"/>
  <c r="BI59" i="35"/>
  <c r="BL59" i="35" s="1"/>
  <c r="BI62" i="35"/>
  <c r="BL62" i="35" s="1"/>
  <c r="BI55" i="35"/>
  <c r="DH65" i="35"/>
  <c r="DH62" i="35"/>
  <c r="DH61" i="35"/>
  <c r="DH64" i="35"/>
  <c r="DH58" i="35"/>
  <c r="DH59" i="35"/>
  <c r="DH60" i="35"/>
  <c r="DH63" i="35"/>
  <c r="CY62" i="35"/>
  <c r="DB62" i="35" s="1"/>
  <c r="CY55" i="35"/>
  <c r="DB55" i="35" s="1"/>
  <c r="CY58" i="35"/>
  <c r="DB58" i="35" s="1"/>
  <c r="CY56" i="35"/>
  <c r="DB56" i="35" s="1"/>
  <c r="CY57" i="35"/>
  <c r="DB57" i="35" s="1"/>
  <c r="CY61" i="35"/>
  <c r="DB61" i="35" s="1"/>
  <c r="CY60" i="35"/>
  <c r="DB60" i="35" s="1"/>
  <c r="CY59" i="35"/>
  <c r="DB59" i="35" s="1"/>
  <c r="BE70" i="35"/>
  <c r="BE69" i="35" s="1"/>
  <c r="CD70" i="35"/>
  <c r="CD69" i="35" s="1"/>
  <c r="CM60" i="35"/>
  <c r="CM61" i="35"/>
  <c r="CM63" i="35"/>
  <c r="CM58" i="35"/>
  <c r="CM59" i="35"/>
  <c r="CM64" i="35"/>
  <c r="CM65" i="35"/>
  <c r="CM62" i="35"/>
  <c r="CD61" i="35"/>
  <c r="CG61" i="35" s="1"/>
  <c r="CD58" i="35"/>
  <c r="CG58" i="35" s="1"/>
  <c r="CD56" i="35"/>
  <c r="CG56" i="35" s="1"/>
  <c r="CD55" i="35"/>
  <c r="CG55" i="35" s="1"/>
  <c r="CD60" i="35"/>
  <c r="CG60" i="35" s="1"/>
  <c r="CD57" i="35"/>
  <c r="CG57" i="35" s="1"/>
  <c r="CD62" i="35"/>
  <c r="CG62" i="35" s="1"/>
  <c r="CD59" i="35"/>
  <c r="CG59" i="35" s="1"/>
  <c r="AB64" i="35"/>
  <c r="AB65" i="35"/>
  <c r="AB62" i="35"/>
  <c r="AB58" i="35"/>
  <c r="AB59" i="35"/>
  <c r="AB60" i="35"/>
  <c r="AB61" i="35"/>
  <c r="AB63" i="35"/>
  <c r="S57" i="35"/>
  <c r="V57" i="35" s="1"/>
  <c r="S61" i="35"/>
  <c r="V61" i="35" s="1"/>
  <c r="W61" i="35" s="1"/>
  <c r="S60" i="35"/>
  <c r="V60" i="35" s="1"/>
  <c r="S59" i="35"/>
  <c r="V59" i="35" s="1"/>
  <c r="S62" i="35"/>
  <c r="V62" i="35" s="1"/>
  <c r="S55" i="35"/>
  <c r="V55" i="35" s="1"/>
  <c r="S58" i="35"/>
  <c r="V58" i="35" s="1"/>
  <c r="S56" i="35"/>
  <c r="V56" i="35" s="1"/>
  <c r="BL65" i="35"/>
  <c r="BH70" i="35"/>
  <c r="BH69" i="35" s="1"/>
  <c r="AB71" i="35"/>
  <c r="CU63" i="35"/>
  <c r="CC70" i="35"/>
  <c r="CC69" i="35" s="1"/>
  <c r="CG65" i="35"/>
  <c r="CM71" i="35"/>
  <c r="CC63" i="35"/>
  <c r="AW71" i="35"/>
  <c r="V65" i="35"/>
  <c r="R70" i="35"/>
  <c r="R69" i="35" s="1"/>
  <c r="BI70" i="35"/>
  <c r="BI69" i="35" s="1"/>
  <c r="AW60" i="35"/>
  <c r="AW61" i="35"/>
  <c r="AW63" i="35"/>
  <c r="AW64" i="35"/>
  <c r="AW58" i="35"/>
  <c r="AW59" i="35"/>
  <c r="AW62" i="35"/>
  <c r="AW65" i="35"/>
  <c r="AN58" i="35"/>
  <c r="AQ58" i="35" s="1"/>
  <c r="AN55" i="35"/>
  <c r="AN57" i="35"/>
  <c r="AQ57" i="35" s="1"/>
  <c r="AN62" i="35"/>
  <c r="AQ62" i="35" s="1"/>
  <c r="AN56" i="35"/>
  <c r="AQ56" i="35" s="1"/>
  <c r="AN60" i="35"/>
  <c r="AQ60" i="35" s="1"/>
  <c r="AN59" i="35"/>
  <c r="AQ59" i="35" s="1"/>
  <c r="AN61" i="35"/>
  <c r="AQ61" i="35" s="1"/>
  <c r="EA23" i="35"/>
  <c r="O63" i="35"/>
  <c r="BZ70" i="35"/>
  <c r="BZ69" i="35" s="1"/>
  <c r="CB65" i="35"/>
  <c r="O70" i="35"/>
  <c r="O69" i="35" s="1"/>
  <c r="CY70" i="35"/>
  <c r="CY69" i="35" s="1"/>
  <c r="DW19" i="35"/>
  <c r="BE63" i="35"/>
  <c r="AM70" i="35"/>
  <c r="AM69" i="35" s="1"/>
  <c r="AQ65" i="35"/>
  <c r="AJ70" i="35"/>
  <c r="AJ69" i="35" s="1"/>
  <c r="DB66" i="35"/>
  <c r="DB65" i="35"/>
  <c r="CX70" i="35"/>
  <c r="CX69" i="35" s="1"/>
  <c r="BG65" i="35"/>
  <c r="DH71" i="35"/>
  <c r="H62" i="35"/>
  <c r="J59" i="35"/>
  <c r="J62" i="35" s="1"/>
  <c r="BR71" i="35"/>
  <c r="AJ63" i="35"/>
  <c r="AQ67" i="35"/>
  <c r="AM63" i="35"/>
  <c r="CW65" i="35"/>
  <c r="DB68" i="35"/>
  <c r="R63" i="35"/>
  <c r="BZ63" i="35"/>
  <c r="CX63" i="35"/>
  <c r="EA17" i="35"/>
  <c r="DX19" i="35"/>
  <c r="DX34" i="35"/>
  <c r="EK34" i="35"/>
  <c r="EP34" i="35" s="1"/>
  <c r="Q55" i="36"/>
  <c r="EG11" i="35"/>
  <c r="EA30" i="35"/>
  <c r="EK26" i="35"/>
  <c r="EP26" i="35" s="1"/>
  <c r="EI27" i="35"/>
  <c r="EN27" i="35" s="1"/>
  <c r="EK27" i="35"/>
  <c r="EP27" i="35" s="1"/>
  <c r="DX26" i="35"/>
  <c r="DX16" i="35"/>
  <c r="BL57" i="36"/>
  <c r="DW23" i="35"/>
  <c r="BL58" i="36"/>
  <c r="EG18" i="35"/>
  <c r="EL18" i="35" s="1"/>
  <c r="DW22" i="35"/>
  <c r="DZ26" i="35"/>
  <c r="EA31" i="35"/>
  <c r="EO24" i="36"/>
  <c r="BL55" i="36"/>
  <c r="EP31" i="36"/>
  <c r="DC66" i="36"/>
  <c r="CB68" i="36"/>
  <c r="DY19" i="35"/>
  <c r="DY11" i="35"/>
  <c r="DX37" i="35"/>
  <c r="Q61" i="36"/>
  <c r="Q59" i="36"/>
  <c r="ER26" i="36"/>
  <c r="BL68" i="36"/>
  <c r="ER12" i="36"/>
  <c r="EL33" i="36"/>
  <c r="BG57" i="36"/>
  <c r="EQ16" i="36"/>
  <c r="ES16" i="36" s="1"/>
  <c r="ET16" i="36" s="1"/>
  <c r="CB57" i="36"/>
  <c r="EQ17" i="36"/>
  <c r="ES17" i="36" s="1"/>
  <c r="EW17" i="36" s="1"/>
  <c r="DC67" i="36"/>
  <c r="Q60" i="36"/>
  <c r="ER16" i="36"/>
  <c r="DB69" i="36"/>
  <c r="BL60" i="36"/>
  <c r="BL69" i="36"/>
  <c r="CB59" i="36"/>
  <c r="CH67" i="36"/>
  <c r="V58" i="36"/>
  <c r="BG59" i="36"/>
  <c r="AQ55" i="36"/>
  <c r="BG68" i="36"/>
  <c r="AR66" i="36"/>
  <c r="CG58" i="36"/>
  <c r="CM65" i="36"/>
  <c r="BY62" i="36"/>
  <c r="V59" i="36"/>
  <c r="CG61" i="36"/>
  <c r="EG21" i="35"/>
  <c r="EL21" i="35" s="1"/>
  <c r="DC65" i="36"/>
  <c r="AL56" i="36"/>
  <c r="CH65" i="36"/>
  <c r="AL58" i="36"/>
  <c r="AQ56" i="36"/>
  <c r="AQ61" i="36"/>
  <c r="V60" i="36"/>
  <c r="AH62" i="36"/>
  <c r="AL54" i="36"/>
  <c r="CB61" i="36"/>
  <c r="BG61" i="36"/>
  <c r="DB59" i="36"/>
  <c r="CQ34" i="35"/>
  <c r="DU34" i="35"/>
  <c r="EE34" i="35" s="1"/>
  <c r="M62" i="36"/>
  <c r="Q54" i="36"/>
  <c r="DL29" i="35"/>
  <c r="DV29" i="35"/>
  <c r="EF29" i="35" s="1"/>
  <c r="ET22" i="36"/>
  <c r="EQ19" i="36"/>
  <c r="ES19" i="36" s="1"/>
  <c r="CQ22" i="36"/>
  <c r="DU22" i="36"/>
  <c r="EE22" i="36" s="1"/>
  <c r="EL29" i="36"/>
  <c r="ER29" i="36" s="1"/>
  <c r="EQ29" i="36"/>
  <c r="ES29" i="36" s="1"/>
  <c r="BG69" i="36"/>
  <c r="BM64" i="36"/>
  <c r="ER17" i="36"/>
  <c r="AO62" i="36"/>
  <c r="AQ58" i="36"/>
  <c r="EQ11" i="36"/>
  <c r="ES11" i="36" s="1"/>
  <c r="CG59" i="36"/>
  <c r="CW60" i="36"/>
  <c r="BJ62" i="36"/>
  <c r="H61" i="36"/>
  <c r="J58" i="36"/>
  <c r="J61" i="36" s="1"/>
  <c r="DZ27" i="35"/>
  <c r="EH27" i="35"/>
  <c r="EM27" i="35" s="1"/>
  <c r="BL61" i="36"/>
  <c r="CY62" i="36"/>
  <c r="DB61" i="36"/>
  <c r="AL57" i="36"/>
  <c r="EQ33" i="36"/>
  <c r="ES33" i="36" s="1"/>
  <c r="CB55" i="36"/>
  <c r="ER23" i="36"/>
  <c r="EQ20" i="36"/>
  <c r="ES20" i="36" s="1"/>
  <c r="AL69" i="36"/>
  <c r="AR64" i="36"/>
  <c r="BG56" i="36"/>
  <c r="AR67" i="36"/>
  <c r="AQ60" i="36"/>
  <c r="EQ10" i="36"/>
  <c r="ES10" i="36" s="1"/>
  <c r="EQ8" i="36"/>
  <c r="ES8" i="36" s="1"/>
  <c r="V61" i="36"/>
  <c r="O62" i="36"/>
  <c r="CG55" i="36"/>
  <c r="Q69" i="36"/>
  <c r="W64" i="36"/>
  <c r="CW59" i="36"/>
  <c r="CG68" i="36"/>
  <c r="EL24" i="36"/>
  <c r="EQ24" i="36"/>
  <c r="ES24" i="36" s="1"/>
  <c r="CQ23" i="35"/>
  <c r="DU23" i="35"/>
  <c r="EE23" i="35" s="1"/>
  <c r="AN62" i="36"/>
  <c r="CC62" i="36"/>
  <c r="CG54" i="36"/>
  <c r="CW58" i="36"/>
  <c r="BL56" i="36"/>
  <c r="DB55" i="36"/>
  <c r="AL61" i="36"/>
  <c r="EQ23" i="36"/>
  <c r="ES23" i="36" s="1"/>
  <c r="BG60" i="36"/>
  <c r="CD62" i="36"/>
  <c r="DW20" i="35"/>
  <c r="DZ24" i="35"/>
  <c r="BE62" i="36"/>
  <c r="AJ62" i="36"/>
  <c r="EL15" i="36"/>
  <c r="ER15" i="36" s="1"/>
  <c r="EQ15" i="36"/>
  <c r="ES15" i="36" s="1"/>
  <c r="BR65" i="36"/>
  <c r="BM67" i="36"/>
  <c r="DB56" i="36"/>
  <c r="AL59" i="36"/>
  <c r="BX62" i="36"/>
  <c r="CB54" i="36"/>
  <c r="ER20" i="36"/>
  <c r="AL68" i="36"/>
  <c r="BG58" i="36"/>
  <c r="AQ59" i="36"/>
  <c r="W65" i="36"/>
  <c r="AF22" i="36"/>
  <c r="DR22" i="36"/>
  <c r="ER10" i="36"/>
  <c r="V55" i="36"/>
  <c r="AF11" i="36"/>
  <c r="DR11" i="36"/>
  <c r="CG56" i="36"/>
  <c r="Q68" i="36"/>
  <c r="EQ14" i="36"/>
  <c r="ES14" i="36" s="1"/>
  <c r="CW57" i="36"/>
  <c r="CG69" i="36"/>
  <c r="CT62" i="36"/>
  <c r="DL32" i="35"/>
  <c r="DV32" i="35"/>
  <c r="EF32" i="35" s="1"/>
  <c r="BI62" i="36"/>
  <c r="CX62" i="36"/>
  <c r="DB54" i="36"/>
  <c r="BG54" i="36"/>
  <c r="BD62" i="36"/>
  <c r="BC62" i="36"/>
  <c r="EL30" i="36"/>
  <c r="ER30" i="36" s="1"/>
  <c r="EQ30" i="36"/>
  <c r="ES30" i="36" s="1"/>
  <c r="V56" i="36"/>
  <c r="ER14" i="36"/>
  <c r="ET21" i="36"/>
  <c r="EW21" i="36"/>
  <c r="CW61" i="36"/>
  <c r="EL27" i="36"/>
  <c r="ER27" i="36" s="1"/>
  <c r="EQ27" i="36"/>
  <c r="ES27" i="36" s="1"/>
  <c r="ET25" i="36"/>
  <c r="EW25" i="36"/>
  <c r="AF7" i="36"/>
  <c r="DR7" i="36"/>
  <c r="CB69" i="36"/>
  <c r="CH64" i="36"/>
  <c r="DB60" i="36"/>
  <c r="CQ33" i="36"/>
  <c r="DU33" i="36"/>
  <c r="CE62" i="36"/>
  <c r="AF75" i="36"/>
  <c r="DR75" i="36"/>
  <c r="EL32" i="36"/>
  <c r="ER32" i="36" s="1"/>
  <c r="EQ32" i="36"/>
  <c r="ES32" i="36" s="1"/>
  <c r="W66" i="36"/>
  <c r="CW55" i="36"/>
  <c r="AQ69" i="36"/>
  <c r="DW75" i="36"/>
  <c r="EG75" i="36"/>
  <c r="EL28" i="36"/>
  <c r="ER28" i="36" s="1"/>
  <c r="EQ28" i="36"/>
  <c r="ES28" i="36" s="1"/>
  <c r="CW69" i="36"/>
  <c r="DC64" i="36"/>
  <c r="BM66" i="36"/>
  <c r="EQ18" i="36"/>
  <c r="ES18" i="36" s="1"/>
  <c r="ER25" i="36"/>
  <c r="EU25" i="36" s="1"/>
  <c r="EV25" i="36" s="1"/>
  <c r="DH65" i="36"/>
  <c r="S62" i="36"/>
  <c r="V69" i="36"/>
  <c r="DB57" i="36"/>
  <c r="AL60" i="36"/>
  <c r="Q58" i="36"/>
  <c r="CB58" i="36"/>
  <c r="AW65" i="36"/>
  <c r="CZ62" i="36"/>
  <c r="EQ9" i="36"/>
  <c r="ES9" i="36" s="1"/>
  <c r="AQ57" i="36"/>
  <c r="V57" i="36"/>
  <c r="AF9" i="36"/>
  <c r="DR9" i="36"/>
  <c r="CG57" i="36"/>
  <c r="EJ75" i="36"/>
  <c r="EO75" i="36" s="1"/>
  <c r="BZ62" i="36"/>
  <c r="CW56" i="36"/>
  <c r="AQ68" i="36"/>
  <c r="DB68" i="36"/>
  <c r="EK36" i="35"/>
  <c r="EP36" i="35" s="1"/>
  <c r="BH62" i="36"/>
  <c r="BL54" i="36"/>
  <c r="ET13" i="36"/>
  <c r="EW13" i="36"/>
  <c r="AB65" i="36"/>
  <c r="CU62" i="36"/>
  <c r="V68" i="36"/>
  <c r="DB58" i="36"/>
  <c r="EQ7" i="36"/>
  <c r="ES7" i="36" s="1"/>
  <c r="BG55" i="36"/>
  <c r="EQ12" i="36"/>
  <c r="ES12" i="36" s="1"/>
  <c r="EQ26" i="36"/>
  <c r="ES26" i="36" s="1"/>
  <c r="AL55" i="36"/>
  <c r="Q56" i="36"/>
  <c r="AF19" i="36"/>
  <c r="DR19" i="36"/>
  <c r="CB56" i="36"/>
  <c r="ER8" i="36"/>
  <c r="BR70" i="36"/>
  <c r="CH66" i="36"/>
  <c r="AM62" i="36"/>
  <c r="AQ54" i="36"/>
  <c r="T62" i="36"/>
  <c r="R62" i="36"/>
  <c r="V54" i="36"/>
  <c r="CG60" i="36"/>
  <c r="EK75" i="36"/>
  <c r="EP75" i="36" s="1"/>
  <c r="CB60" i="36"/>
  <c r="CS62" i="36"/>
  <c r="CW54" i="36"/>
  <c r="DY20" i="35"/>
  <c r="EI21" i="35"/>
  <c r="EN21" i="35" s="1"/>
  <c r="DX33" i="35"/>
  <c r="DX35" i="35"/>
  <c r="EK20" i="35"/>
  <c r="EP20" i="35" s="1"/>
  <c r="EK8" i="35"/>
  <c r="EP8" i="35" s="1"/>
  <c r="EH23" i="35"/>
  <c r="EM23" i="35" s="1"/>
  <c r="DW25" i="35"/>
  <c r="EI23" i="35"/>
  <c r="EN23" i="35" s="1"/>
  <c r="EJ13" i="35"/>
  <c r="EO13" i="35" s="1"/>
  <c r="EG28" i="35"/>
  <c r="EL28" i="35" s="1"/>
  <c r="DY10" i="35"/>
  <c r="DZ14" i="35"/>
  <c r="EI9" i="35"/>
  <c r="EN9" i="35" s="1"/>
  <c r="DY13" i="35"/>
  <c r="EJ20" i="35"/>
  <c r="EO20" i="35" s="1"/>
  <c r="EK11" i="35"/>
  <c r="EP11" i="35" s="1"/>
  <c r="DZ30" i="35"/>
  <c r="EK9" i="35"/>
  <c r="EP9" i="35" s="1"/>
  <c r="EI37" i="35"/>
  <c r="EN37" i="35" s="1"/>
  <c r="EA13" i="35"/>
  <c r="DZ22" i="35"/>
  <c r="EJ12" i="35"/>
  <c r="EO12" i="35" s="1"/>
  <c r="EG37" i="35"/>
  <c r="EL37" i="35" s="1"/>
  <c r="DY34" i="35"/>
  <c r="EG16" i="35"/>
  <c r="EL16" i="35" s="1"/>
  <c r="EH28" i="35"/>
  <c r="EM28" i="35" s="1"/>
  <c r="EJ21" i="35"/>
  <c r="EO21" i="35" s="1"/>
  <c r="DY12" i="35"/>
  <c r="EB19" i="35"/>
  <c r="EB28" i="35"/>
  <c r="EH10" i="35"/>
  <c r="EM10" i="35" s="1"/>
  <c r="DX10" i="35"/>
  <c r="EB34" i="35"/>
  <c r="DZ16" i="35"/>
  <c r="EJ16" i="35"/>
  <c r="EO16" i="35" s="1"/>
  <c r="DY24" i="35"/>
  <c r="EI24" i="35"/>
  <c r="EN24" i="35" s="1"/>
  <c r="DW9" i="35"/>
  <c r="EG9" i="35"/>
  <c r="EJ33" i="35"/>
  <c r="EO33" i="35" s="1"/>
  <c r="DZ33" i="35"/>
  <c r="DW12" i="35"/>
  <c r="EG12" i="35"/>
  <c r="EB31" i="35"/>
  <c r="EJ34" i="35"/>
  <c r="DZ34" i="35"/>
  <c r="EA29" i="35"/>
  <c r="EK29" i="35"/>
  <c r="EK14" i="35"/>
  <c r="EP14" i="35" s="1"/>
  <c r="EA14" i="35"/>
  <c r="DZ8" i="35"/>
  <c r="EJ8" i="35"/>
  <c r="EO8" i="35" s="1"/>
  <c r="EA18" i="35"/>
  <c r="EK18" i="35"/>
  <c r="EP18" i="35" s="1"/>
  <c r="DW29" i="35"/>
  <c r="EG29" i="35"/>
  <c r="EA37" i="35"/>
  <c r="EK37" i="35"/>
  <c r="EP37" i="35" s="1"/>
  <c r="EI16" i="35"/>
  <c r="EN16" i="35" s="1"/>
  <c r="DY16" i="35"/>
  <c r="EH32" i="35"/>
  <c r="EM32" i="35" s="1"/>
  <c r="DX32" i="35"/>
  <c r="EB27" i="35"/>
  <c r="DY14" i="35"/>
  <c r="EI14" i="35"/>
  <c r="EN14" i="35" s="1"/>
  <c r="EB30" i="35"/>
  <c r="EB17" i="35"/>
  <c r="EI33" i="35"/>
  <c r="EN33" i="35" s="1"/>
  <c r="DY33" i="35"/>
  <c r="DW36" i="35"/>
  <c r="EG36" i="35"/>
  <c r="EH8" i="35"/>
  <c r="EM8" i="35" s="1"/>
  <c r="DX8" i="35"/>
  <c r="DW31" i="35"/>
  <c r="EG31" i="35"/>
  <c r="EL10" i="35"/>
  <c r="EH11" i="35"/>
  <c r="EM11" i="35" s="1"/>
  <c r="DX11" i="35"/>
  <c r="EI32" i="35"/>
  <c r="EN32" i="35" s="1"/>
  <c r="DY32" i="35"/>
  <c r="DZ19" i="35"/>
  <c r="EJ19" i="35"/>
  <c r="EO19" i="35" s="1"/>
  <c r="EB14" i="35"/>
  <c r="EI17" i="35"/>
  <c r="EN17" i="35" s="1"/>
  <c r="DY17" i="35"/>
  <c r="EA33" i="35"/>
  <c r="EK33" i="35"/>
  <c r="EP33" i="35" s="1"/>
  <c r="EJ28" i="35"/>
  <c r="EO28" i="35" s="1"/>
  <c r="DZ28" i="35"/>
  <c r="EK15" i="35"/>
  <c r="EP15" i="35" s="1"/>
  <c r="EA15" i="35"/>
  <c r="EI26" i="35"/>
  <c r="EN26" i="35" s="1"/>
  <c r="DY26" i="35"/>
  <c r="DW34" i="35"/>
  <c r="EG34" i="35"/>
  <c r="EB22" i="35"/>
  <c r="EL25" i="35"/>
  <c r="DX36" i="35"/>
  <c r="EH36" i="35"/>
  <c r="EM36" i="35" s="1"/>
  <c r="EB15" i="35"/>
  <c r="EI31" i="35"/>
  <c r="EN31" i="35" s="1"/>
  <c r="DY31" i="35"/>
  <c r="DX18" i="35"/>
  <c r="EH18" i="35"/>
  <c r="EM18" i="35" s="1"/>
  <c r="DX29" i="35"/>
  <c r="EH29" i="35"/>
  <c r="EM29" i="35" s="1"/>
  <c r="EA16" i="35"/>
  <c r="EK16" i="35"/>
  <c r="EP16" i="35" s="1"/>
  <c r="DW32" i="35"/>
  <c r="EG32" i="35"/>
  <c r="EB11" i="35"/>
  <c r="EB35" i="35"/>
  <c r="EH22" i="35"/>
  <c r="EM22" i="35" s="1"/>
  <c r="DX22" i="35"/>
  <c r="DX25" i="35"/>
  <c r="EH25" i="35"/>
  <c r="EM25" i="35" s="1"/>
  <c r="DW33" i="35"/>
  <c r="EG33" i="35"/>
  <c r="EI28" i="35"/>
  <c r="EN28" i="35" s="1"/>
  <c r="DY28" i="35"/>
  <c r="FD51" i="35"/>
  <c r="DW8" i="35"/>
  <c r="EG8" i="35"/>
  <c r="EJ29" i="35"/>
  <c r="EO29" i="35" s="1"/>
  <c r="DZ29" i="35"/>
  <c r="EH24" i="35"/>
  <c r="EM24" i="35" s="1"/>
  <c r="DX24" i="35"/>
  <c r="EL11" i="35"/>
  <c r="EI30" i="35"/>
  <c r="EN30" i="35" s="1"/>
  <c r="DY30" i="35"/>
  <c r="EL19" i="35"/>
  <c r="EI35" i="35"/>
  <c r="EN35" i="35" s="1"/>
  <c r="DY35" i="35"/>
  <c r="DW30" i="35"/>
  <c r="EG30" i="35"/>
  <c r="DW17" i="35"/>
  <c r="EG17" i="35"/>
  <c r="AE8" i="35"/>
  <c r="EH13" i="35"/>
  <c r="EM13" i="35" s="1"/>
  <c r="DX13" i="35"/>
  <c r="EB9" i="35"/>
  <c r="EJ25" i="35"/>
  <c r="EO25" i="35" s="1"/>
  <c r="DZ25" i="35"/>
  <c r="EI36" i="35"/>
  <c r="EN36" i="35" s="1"/>
  <c r="DY36" i="35"/>
  <c r="EG15" i="35"/>
  <c r="DW15" i="35"/>
  <c r="EL23" i="35"/>
  <c r="EH31" i="35"/>
  <c r="EM31" i="35" s="1"/>
  <c r="DX31" i="35"/>
  <c r="EI18" i="35"/>
  <c r="EN18" i="35" s="1"/>
  <c r="DY18" i="35"/>
  <c r="DW26" i="35"/>
  <c r="EG26" i="35"/>
  <c r="EH21" i="35"/>
  <c r="EM21" i="35" s="1"/>
  <c r="DX21" i="35"/>
  <c r="EJ32" i="35"/>
  <c r="EO32" i="35" s="1"/>
  <c r="DZ32" i="35"/>
  <c r="DZ11" i="35"/>
  <c r="EJ11" i="35"/>
  <c r="EO11" i="35" s="1"/>
  <c r="EA35" i="35"/>
  <c r="EK35" i="35"/>
  <c r="EP35" i="35" s="1"/>
  <c r="EK22" i="35"/>
  <c r="EP22" i="35" s="1"/>
  <c r="EA22" i="35"/>
  <c r="EH9" i="35"/>
  <c r="EM9" i="35" s="1"/>
  <c r="DX9" i="35"/>
  <c r="EB25" i="35"/>
  <c r="EA28" i="35"/>
  <c r="EK28" i="35"/>
  <c r="EP28" i="35" s="1"/>
  <c r="EH15" i="35"/>
  <c r="EM15" i="35" s="1"/>
  <c r="DX15" i="35"/>
  <c r="EJ18" i="35"/>
  <c r="EO18" i="35" s="1"/>
  <c r="DZ18" i="35"/>
  <c r="EB37" i="35"/>
  <c r="EK24" i="35"/>
  <c r="EP24" i="35" s="1"/>
  <c r="EA24" i="35"/>
  <c r="EL22" i="35"/>
  <c r="EH30" i="35"/>
  <c r="EM30" i="35" s="1"/>
  <c r="DX30" i="35"/>
  <c r="DX17" i="35"/>
  <c r="EH17" i="35"/>
  <c r="EM17" i="35" s="1"/>
  <c r="EB13" i="35"/>
  <c r="EG24" i="35"/>
  <c r="DW24" i="35"/>
  <c r="EA32" i="35"/>
  <c r="EK32" i="35"/>
  <c r="DW35" i="35"/>
  <c r="EG35" i="35"/>
  <c r="EK25" i="35"/>
  <c r="EP25" i="35" s="1"/>
  <c r="EA25" i="35"/>
  <c r="EH12" i="35"/>
  <c r="EM12" i="35" s="1"/>
  <c r="DX12" i="35"/>
  <c r="EL20" i="35"/>
  <c r="EB21" i="35"/>
  <c r="EJ35" i="35"/>
  <c r="EO35" i="35" s="1"/>
  <c r="DZ35" i="35"/>
  <c r="EH14" i="35"/>
  <c r="EM14" i="35" s="1"/>
  <c r="DX14" i="35"/>
  <c r="DZ9" i="35"/>
  <c r="EJ9" i="35"/>
  <c r="EO9" i="35" s="1"/>
  <c r="EH20" i="35"/>
  <c r="EM20" i="35" s="1"/>
  <c r="DX20" i="35"/>
  <c r="DZ15" i="35"/>
  <c r="EJ15" i="35"/>
  <c r="EO15" i="35" s="1"/>
  <c r="EB10" i="35"/>
  <c r="EB18" i="35"/>
  <c r="EG13" i="35"/>
  <c r="DW13" i="35"/>
  <c r="EA21" i="35"/>
  <c r="EK21" i="35"/>
  <c r="EP21" i="35" s="1"/>
  <c r="EB24" i="35"/>
  <c r="DW27" i="35"/>
  <c r="EG27" i="35"/>
  <c r="EG14" i="35"/>
  <c r="DW14" i="35"/>
  <c r="DY22" i="35"/>
  <c r="EI22" i="35"/>
  <c r="EN22" i="35" s="1"/>
  <c r="EJ17" i="35"/>
  <c r="EO17" i="35" s="1"/>
  <c r="DZ17" i="35"/>
  <c r="DY25" i="35"/>
  <c r="EI25" i="35"/>
  <c r="EN25" i="35" s="1"/>
  <c r="EA12" i="35"/>
  <c r="EK12" i="35"/>
  <c r="EP12" i="35" s="1"/>
  <c r="EJ36" i="35"/>
  <c r="EO36" i="35" s="1"/>
  <c r="DZ36" i="35"/>
  <c r="DZ23" i="35"/>
  <c r="EJ23" i="35"/>
  <c r="T50" i="13"/>
  <c r="AA50" i="13" s="1"/>
  <c r="CQ50" i="13"/>
  <c r="EO42" i="36" l="1"/>
  <c r="EX48" i="36"/>
  <c r="EQ36" i="36"/>
  <c r="ES36" i="36" s="1"/>
  <c r="FG47" i="36"/>
  <c r="FH47" i="36" s="1"/>
  <c r="EQ38" i="36"/>
  <c r="ES38" i="36" s="1"/>
  <c r="EW38" i="36" s="1"/>
  <c r="EQ43" i="36"/>
  <c r="ES43" i="36" s="1"/>
  <c r="EW43" i="36" s="1"/>
  <c r="EQ46" i="36"/>
  <c r="ES46" i="36" s="1"/>
  <c r="ET46" i="36" s="1"/>
  <c r="ER46" i="36"/>
  <c r="EQ43" i="35"/>
  <c r="ES43" i="35" s="1"/>
  <c r="FG50" i="36"/>
  <c r="FH50" i="36" s="1"/>
  <c r="EQ41" i="35"/>
  <c r="ES41" i="35" s="1"/>
  <c r="EW44" i="35"/>
  <c r="EU44" i="35"/>
  <c r="EQ41" i="36"/>
  <c r="ES41" i="36" s="1"/>
  <c r="EQ40" i="36"/>
  <c r="ES40" i="36" s="1"/>
  <c r="EV51" i="35"/>
  <c r="EX51" i="35"/>
  <c r="EZ51" i="35" s="1"/>
  <c r="EQ45" i="35"/>
  <c r="ES45" i="35" s="1"/>
  <c r="EQ44" i="36"/>
  <c r="ES44" i="36" s="1"/>
  <c r="EW40" i="35"/>
  <c r="EU40" i="35"/>
  <c r="EW35" i="36"/>
  <c r="ET35" i="36"/>
  <c r="EE43" i="35"/>
  <c r="EL37" i="36"/>
  <c r="ER37" i="36" s="1"/>
  <c r="EQ37" i="36"/>
  <c r="ES37" i="36" s="1"/>
  <c r="ER43" i="35"/>
  <c r="ET43" i="35" s="1"/>
  <c r="EV43" i="35" s="1"/>
  <c r="ER41" i="36"/>
  <c r="ER40" i="36"/>
  <c r="ER45" i="35"/>
  <c r="EU38" i="35"/>
  <c r="EW38" i="35"/>
  <c r="ER44" i="36"/>
  <c r="ET38" i="36"/>
  <c r="EW42" i="36"/>
  <c r="ET42" i="36"/>
  <c r="EZ49" i="36"/>
  <c r="FG49" i="36"/>
  <c r="FH49" i="36" s="1"/>
  <c r="EL39" i="35"/>
  <c r="ER39" i="35" s="1"/>
  <c r="EQ39" i="35"/>
  <c r="ES39" i="35" s="1"/>
  <c r="EU43" i="35"/>
  <c r="EW43" i="35"/>
  <c r="EZ48" i="36"/>
  <c r="FG48" i="36"/>
  <c r="FH48" i="36" s="1"/>
  <c r="EV48" i="35"/>
  <c r="EX48" i="35"/>
  <c r="EZ48" i="35" s="1"/>
  <c r="EL39" i="36"/>
  <c r="ER39" i="36" s="1"/>
  <c r="EQ39" i="36"/>
  <c r="ES39" i="36" s="1"/>
  <c r="EL45" i="36"/>
  <c r="ER45" i="36" s="1"/>
  <c r="EQ45" i="36"/>
  <c r="ES45" i="36" s="1"/>
  <c r="EW47" i="35"/>
  <c r="EU47" i="35"/>
  <c r="ER42" i="36"/>
  <c r="EU42" i="36" s="1"/>
  <c r="EV42" i="36" s="1"/>
  <c r="EL42" i="35"/>
  <c r="ER42" i="35" s="1"/>
  <c r="EQ42" i="35"/>
  <c r="ES42" i="35" s="1"/>
  <c r="ER41" i="35"/>
  <c r="EV49" i="35"/>
  <c r="EX49" i="35"/>
  <c r="EZ49" i="35" s="1"/>
  <c r="EW34" i="36"/>
  <c r="ET34" i="36"/>
  <c r="EL46" i="35"/>
  <c r="ER46" i="35" s="1"/>
  <c r="EQ46" i="35"/>
  <c r="ES46" i="35" s="1"/>
  <c r="EW31" i="36"/>
  <c r="EY31" i="36" s="1"/>
  <c r="FB31" i="36" s="1"/>
  <c r="ER24" i="36"/>
  <c r="EU24" i="36" s="1"/>
  <c r="EV24" i="36" s="1"/>
  <c r="EU30" i="36"/>
  <c r="EV30" i="36" s="1"/>
  <c r="CH60" i="35"/>
  <c r="CH58" i="35"/>
  <c r="CH61" i="35"/>
  <c r="CH59" i="35"/>
  <c r="CH57" i="35"/>
  <c r="CH66" i="35"/>
  <c r="CB69" i="35"/>
  <c r="CH62" i="35"/>
  <c r="CB63" i="35"/>
  <c r="CH67" i="35"/>
  <c r="CH55" i="35"/>
  <c r="CG70" i="35"/>
  <c r="CH56" i="35"/>
  <c r="CH68" i="35"/>
  <c r="W57" i="35"/>
  <c r="EU32" i="36"/>
  <c r="EV32" i="36" s="1"/>
  <c r="EU8" i="36"/>
  <c r="EV8" i="36" s="1"/>
  <c r="EU26" i="36"/>
  <c r="EV26" i="36" s="1"/>
  <c r="W56" i="35"/>
  <c r="W60" i="35"/>
  <c r="EU29" i="36"/>
  <c r="EV29" i="36" s="1"/>
  <c r="EU27" i="36"/>
  <c r="EV27" i="36" s="1"/>
  <c r="EU17" i="36"/>
  <c r="EV17" i="36" s="1"/>
  <c r="EU23" i="36"/>
  <c r="EV23" i="36" s="1"/>
  <c r="W57" i="36"/>
  <c r="EU20" i="36"/>
  <c r="EV20" i="36" s="1"/>
  <c r="EU18" i="36"/>
  <c r="EV18" i="36" s="1"/>
  <c r="EU16" i="36"/>
  <c r="EV16" i="36" s="1"/>
  <c r="W58" i="35"/>
  <c r="EU10" i="36"/>
  <c r="EV10" i="36" s="1"/>
  <c r="W59" i="35"/>
  <c r="EU15" i="36"/>
  <c r="EV15" i="36" s="1"/>
  <c r="W66" i="35"/>
  <c r="EU14" i="36"/>
  <c r="EV14" i="36" s="1"/>
  <c r="Q63" i="35"/>
  <c r="EU12" i="36"/>
  <c r="EV12" i="36" s="1"/>
  <c r="Q69" i="35"/>
  <c r="Q70" i="35"/>
  <c r="W62" i="35"/>
  <c r="W67" i="35"/>
  <c r="V69" i="35"/>
  <c r="AR58" i="35"/>
  <c r="AR68" i="35"/>
  <c r="AL69" i="35"/>
  <c r="AR65" i="35"/>
  <c r="AR61" i="35"/>
  <c r="AR56" i="35"/>
  <c r="AR67" i="35"/>
  <c r="AR57" i="35"/>
  <c r="AL70" i="35"/>
  <c r="AR60" i="35"/>
  <c r="AR66" i="35"/>
  <c r="AL63" i="35"/>
  <c r="AQ69" i="35"/>
  <c r="AR59" i="35"/>
  <c r="AR62" i="35"/>
  <c r="DC58" i="35"/>
  <c r="DC55" i="35"/>
  <c r="DC68" i="35"/>
  <c r="DC62" i="35"/>
  <c r="DC56" i="35"/>
  <c r="DC59" i="35"/>
  <c r="CW69" i="35"/>
  <c r="EW16" i="36"/>
  <c r="DC61" i="35"/>
  <c r="CW63" i="35"/>
  <c r="DC66" i="35"/>
  <c r="DC57" i="35"/>
  <c r="DC60" i="35"/>
  <c r="DC67" i="35"/>
  <c r="BM57" i="35"/>
  <c r="ET17" i="36"/>
  <c r="BM61" i="35"/>
  <c r="BG69" i="35"/>
  <c r="BM60" i="35"/>
  <c r="BM59" i="36"/>
  <c r="BM58" i="35"/>
  <c r="BM59" i="35"/>
  <c r="BM68" i="35"/>
  <c r="BM62" i="35"/>
  <c r="BM66" i="35"/>
  <c r="BM56" i="35"/>
  <c r="BG63" i="35"/>
  <c r="BM67" i="35"/>
  <c r="ER31" i="36"/>
  <c r="EU31" i="36" s="1"/>
  <c r="EV31" i="36" s="1"/>
  <c r="DC68" i="36"/>
  <c r="W60" i="36"/>
  <c r="BM68" i="36"/>
  <c r="AR58" i="36"/>
  <c r="BM57" i="36"/>
  <c r="W55" i="36"/>
  <c r="CH59" i="36"/>
  <c r="BM58" i="36"/>
  <c r="BL70" i="35"/>
  <c r="DB69" i="35"/>
  <c r="AW66" i="35"/>
  <c r="CG69" i="35"/>
  <c r="BL69" i="35"/>
  <c r="V70" i="35"/>
  <c r="W65" i="35"/>
  <c r="V63" i="35"/>
  <c r="BM65" i="35"/>
  <c r="BG70" i="35"/>
  <c r="CH65" i="35"/>
  <c r="CB70" i="35"/>
  <c r="BR66" i="35"/>
  <c r="AQ70" i="35"/>
  <c r="W55" i="35"/>
  <c r="DB70" i="35"/>
  <c r="CY63" i="35"/>
  <c r="DB63" i="35"/>
  <c r="DC65" i="35"/>
  <c r="CW70" i="35"/>
  <c r="EP32" i="35"/>
  <c r="S63" i="35"/>
  <c r="BI63" i="35"/>
  <c r="BL55" i="35"/>
  <c r="AN63" i="35"/>
  <c r="AQ55" i="35"/>
  <c r="AB66" i="35"/>
  <c r="CD63" i="35"/>
  <c r="CG63" i="35" s="1"/>
  <c r="CM66" i="35"/>
  <c r="DH66" i="35"/>
  <c r="ER10" i="35"/>
  <c r="DC69" i="36"/>
  <c r="FG50" i="35"/>
  <c r="FH50" i="35" s="1"/>
  <c r="CH61" i="36"/>
  <c r="BM69" i="36"/>
  <c r="CH56" i="36"/>
  <c r="BM55" i="36"/>
  <c r="W61" i="36"/>
  <c r="CH68" i="36"/>
  <c r="CH57" i="36"/>
  <c r="CH58" i="36"/>
  <c r="CH60" i="36"/>
  <c r="AR61" i="36"/>
  <c r="AR55" i="36"/>
  <c r="AQ62" i="36"/>
  <c r="W59" i="36"/>
  <c r="EO23" i="35"/>
  <c r="ER23" i="35" s="1"/>
  <c r="EP29" i="35"/>
  <c r="EO34" i="35"/>
  <c r="BM60" i="36"/>
  <c r="W56" i="36"/>
  <c r="AR60" i="36"/>
  <c r="CH55" i="36"/>
  <c r="AR57" i="36"/>
  <c r="W69" i="36"/>
  <c r="W68" i="36" s="1"/>
  <c r="DC55" i="36"/>
  <c r="AR56" i="36"/>
  <c r="W58" i="36"/>
  <c r="DC61" i="36"/>
  <c r="Q62" i="36"/>
  <c r="W54" i="36"/>
  <c r="EW12" i="36"/>
  <c r="ET12" i="36"/>
  <c r="EB7" i="36"/>
  <c r="EL7" i="36"/>
  <c r="ER7" i="36" s="1"/>
  <c r="EU7" i="36" s="1"/>
  <c r="EB19" i="36"/>
  <c r="EW18" i="36"/>
  <c r="ET18" i="36"/>
  <c r="BM56" i="36"/>
  <c r="ET33" i="36"/>
  <c r="V62" i="36"/>
  <c r="EL75" i="36"/>
  <c r="EP6" i="36"/>
  <c r="EM6" i="36"/>
  <c r="EN6" i="36"/>
  <c r="EO6" i="36"/>
  <c r="EL6" i="36"/>
  <c r="ET7" i="36"/>
  <c r="EE33" i="36"/>
  <c r="EO33" i="36"/>
  <c r="ER33" i="36" s="1"/>
  <c r="EU33" i="36" s="1"/>
  <c r="EX25" i="36"/>
  <c r="EZ25" i="36" s="1"/>
  <c r="EY25" i="36"/>
  <c r="FB25" i="36" s="1"/>
  <c r="EB11" i="36"/>
  <c r="ET23" i="36"/>
  <c r="EW23" i="36"/>
  <c r="DC60" i="36"/>
  <c r="ET19" i="36"/>
  <c r="EY17" i="36"/>
  <c r="FB17" i="36" s="1"/>
  <c r="EX21" i="36"/>
  <c r="EZ21" i="36" s="1"/>
  <c r="EY21" i="36"/>
  <c r="FB21" i="36" s="1"/>
  <c r="BL62" i="36"/>
  <c r="DC56" i="36"/>
  <c r="ET9" i="36"/>
  <c r="BG62" i="36"/>
  <c r="BM54" i="36"/>
  <c r="AR59" i="36"/>
  <c r="DC58" i="36"/>
  <c r="AR69" i="36"/>
  <c r="EL19" i="36"/>
  <c r="ER19" i="36" s="1"/>
  <c r="EU19" i="36" s="1"/>
  <c r="EW30" i="36"/>
  <c r="ET30" i="36"/>
  <c r="DB62" i="36"/>
  <c r="EO22" i="36"/>
  <c r="ET24" i="36"/>
  <c r="EW24" i="36"/>
  <c r="ET20" i="36"/>
  <c r="EW20" i="36"/>
  <c r="ET11" i="36"/>
  <c r="BM61" i="36"/>
  <c r="CW62" i="36"/>
  <c r="DC54" i="36"/>
  <c r="ET32" i="36"/>
  <c r="EW32" i="36"/>
  <c r="EW27" i="36"/>
  <c r="ET27" i="36"/>
  <c r="AR68" i="36"/>
  <c r="CG62" i="36"/>
  <c r="ET8" i="36"/>
  <c r="EW8" i="36"/>
  <c r="EL11" i="36"/>
  <c r="ER11" i="36" s="1"/>
  <c r="EU11" i="36" s="1"/>
  <c r="EW28" i="36"/>
  <c r="ET28" i="36"/>
  <c r="DC57" i="36"/>
  <c r="EB22" i="36"/>
  <c r="EL22" i="36"/>
  <c r="ET10" i="36"/>
  <c r="EW10" i="36"/>
  <c r="EW29" i="36"/>
  <c r="ET29" i="36"/>
  <c r="AL62" i="36"/>
  <c r="AR54" i="36"/>
  <c r="ET26" i="36"/>
  <c r="EW26" i="36"/>
  <c r="EY13" i="36"/>
  <c r="FB13" i="36" s="1"/>
  <c r="EX13" i="36"/>
  <c r="EZ13" i="36" s="1"/>
  <c r="EB9" i="36"/>
  <c r="EL9" i="36"/>
  <c r="ER9" i="36" s="1"/>
  <c r="EU9" i="36" s="1"/>
  <c r="EU28" i="36"/>
  <c r="EV28" i="36" s="1"/>
  <c r="EB75" i="36"/>
  <c r="EU75" i="36"/>
  <c r="CH69" i="36"/>
  <c r="EW14" i="36"/>
  <c r="ET14" i="36"/>
  <c r="CB62" i="36"/>
  <c r="CH54" i="36"/>
  <c r="EW15" i="36"/>
  <c r="ET15" i="36"/>
  <c r="DC59" i="36"/>
  <c r="FG52" i="35"/>
  <c r="FH52" i="35" s="1"/>
  <c r="EQ16" i="35"/>
  <c r="ES16" i="35" s="1"/>
  <c r="EU16" i="35" s="1"/>
  <c r="EQ10" i="35"/>
  <c r="ES10" i="35" s="1"/>
  <c r="EU10" i="35" s="1"/>
  <c r="ER37" i="35"/>
  <c r="ER19" i="35"/>
  <c r="EQ19" i="35"/>
  <c r="ES19" i="35" s="1"/>
  <c r="EU19" i="35" s="1"/>
  <c r="ER20" i="35"/>
  <c r="EQ28" i="35"/>
  <c r="ES28" i="35" s="1"/>
  <c r="EU28" i="35" s="1"/>
  <c r="ER28" i="35"/>
  <c r="EL26" i="35"/>
  <c r="ER26" i="35" s="1"/>
  <c r="EQ26" i="35"/>
  <c r="ES26" i="35" s="1"/>
  <c r="EQ23" i="35"/>
  <c r="ES23" i="35" s="1"/>
  <c r="ER21" i="35"/>
  <c r="ER16" i="35"/>
  <c r="ER25" i="35"/>
  <c r="EL12" i="35"/>
  <c r="ER12" i="35" s="1"/>
  <c r="EQ12" i="35"/>
  <c r="ES12" i="35" s="1"/>
  <c r="EQ18" i="35"/>
  <c r="ES18" i="35" s="1"/>
  <c r="EL13" i="35"/>
  <c r="ER13" i="35" s="1"/>
  <c r="EQ13" i="35"/>
  <c r="ES13" i="35" s="1"/>
  <c r="EL30" i="35"/>
  <c r="ER30" i="35" s="1"/>
  <c r="EQ30" i="35"/>
  <c r="ES30" i="35" s="1"/>
  <c r="EL34" i="35"/>
  <c r="EQ34" i="35"/>
  <c r="ES34" i="35" s="1"/>
  <c r="EL31" i="35"/>
  <c r="ER31" i="35" s="1"/>
  <c r="EQ31" i="35"/>
  <c r="ES31" i="35" s="1"/>
  <c r="EL29" i="35"/>
  <c r="EQ29" i="35"/>
  <c r="ES29" i="35" s="1"/>
  <c r="ER18" i="35"/>
  <c r="EL27" i="35"/>
  <c r="ER27" i="35" s="1"/>
  <c r="EQ27" i="35"/>
  <c r="ES27" i="35" s="1"/>
  <c r="EQ20" i="35"/>
  <c r="ES20" i="35" s="1"/>
  <c r="EL35" i="35"/>
  <c r="ER35" i="35" s="1"/>
  <c r="EQ35" i="35"/>
  <c r="ES35" i="35" s="1"/>
  <c r="EQ22" i="35"/>
  <c r="ES22" i="35" s="1"/>
  <c r="EQ11" i="35"/>
  <c r="ES11" i="35" s="1"/>
  <c r="EU11" i="35" s="1"/>
  <c r="EQ37" i="35"/>
  <c r="ES37" i="35" s="1"/>
  <c r="EL9" i="35"/>
  <c r="ER9" i="35" s="1"/>
  <c r="EQ9" i="35"/>
  <c r="ES9" i="35" s="1"/>
  <c r="EL14" i="35"/>
  <c r="ER14" i="35" s="1"/>
  <c r="EQ14" i="35"/>
  <c r="ES14" i="35" s="1"/>
  <c r="EL24" i="35"/>
  <c r="ER24" i="35" s="1"/>
  <c r="EQ24" i="35"/>
  <c r="ES24" i="35" s="1"/>
  <c r="ER22" i="35"/>
  <c r="EL15" i="35"/>
  <c r="ER15" i="35" s="1"/>
  <c r="EQ15" i="35"/>
  <c r="ES15" i="35" s="1"/>
  <c r="EQ21" i="35"/>
  <c r="ES21" i="35" s="1"/>
  <c r="AF8" i="35"/>
  <c r="DR8" i="35"/>
  <c r="EL8" i="35" s="1"/>
  <c r="ER8" i="35" s="1"/>
  <c r="EL17" i="35"/>
  <c r="ER17" i="35" s="1"/>
  <c r="EQ17" i="35"/>
  <c r="ES17" i="35" s="1"/>
  <c r="ER11" i="35"/>
  <c r="EQ8" i="35"/>
  <c r="ES8" i="35" s="1"/>
  <c r="EL76" i="35" s="1"/>
  <c r="EL33" i="35"/>
  <c r="ER33" i="35" s="1"/>
  <c r="EQ33" i="35"/>
  <c r="ES33" i="35" s="1"/>
  <c r="EL32" i="35"/>
  <c r="EQ32" i="35"/>
  <c r="ES32" i="35" s="1"/>
  <c r="EQ25" i="35"/>
  <c r="ES25" i="35" s="1"/>
  <c r="EL36" i="35"/>
  <c r="ER36" i="35" s="1"/>
  <c r="EQ36" i="35"/>
  <c r="ES36" i="35" s="1"/>
  <c r="X50" i="13"/>
  <c r="AB50" i="13"/>
  <c r="AE50" i="13" s="1"/>
  <c r="P51" i="4" s="1"/>
  <c r="DM50" i="13"/>
  <c r="EG50" i="13" s="1"/>
  <c r="ET43" i="36" l="1"/>
  <c r="EW36" i="36"/>
  <c r="ET36" i="36"/>
  <c r="EW46" i="36"/>
  <c r="EX46" i="36" s="1"/>
  <c r="EZ46" i="36" s="1"/>
  <c r="EW42" i="35"/>
  <c r="EU42" i="35"/>
  <c r="EX47" i="35"/>
  <c r="EZ47" i="35" s="1"/>
  <c r="EY47" i="35"/>
  <c r="FA47" i="35" s="1"/>
  <c r="EY42" i="36"/>
  <c r="EX42" i="36"/>
  <c r="EZ42" i="36" s="1"/>
  <c r="FA42" i="36"/>
  <c r="FB42" i="36"/>
  <c r="EY38" i="35"/>
  <c r="FA38" i="35" s="1"/>
  <c r="EX38" i="35"/>
  <c r="EZ38" i="35" s="1"/>
  <c r="FB38" i="35"/>
  <c r="FC38" i="35" s="1"/>
  <c r="ET45" i="36"/>
  <c r="EW45" i="36"/>
  <c r="EY43" i="35"/>
  <c r="EX43" i="35"/>
  <c r="EZ43" i="35" s="1"/>
  <c r="FA43" i="35"/>
  <c r="FB43" i="35"/>
  <c r="FC43" i="35" s="1"/>
  <c r="EX40" i="35"/>
  <c r="EZ40" i="35" s="1"/>
  <c r="EY40" i="35"/>
  <c r="FB40" i="35" s="1"/>
  <c r="FC40" i="35" s="1"/>
  <c r="EX44" i="35"/>
  <c r="EZ44" i="35" s="1"/>
  <c r="EY44" i="35"/>
  <c r="FB44" i="35" s="1"/>
  <c r="FC44" i="35" s="1"/>
  <c r="EY34" i="36"/>
  <c r="FA34" i="36" s="1"/>
  <c r="EX34" i="36"/>
  <c r="EZ34" i="36" s="1"/>
  <c r="EX43" i="36"/>
  <c r="EZ43" i="36" s="1"/>
  <c r="EY43" i="36"/>
  <c r="FA43" i="36" s="1"/>
  <c r="FB43" i="36"/>
  <c r="FC43" i="36" s="1"/>
  <c r="EU45" i="36"/>
  <c r="EV45" i="36" s="1"/>
  <c r="EY38" i="36"/>
  <c r="FB38" i="36" s="1"/>
  <c r="FC38" i="36" s="1"/>
  <c r="EX38" i="36"/>
  <c r="EZ38" i="36" s="1"/>
  <c r="EW37" i="36"/>
  <c r="ET37" i="36"/>
  <c r="EW44" i="36"/>
  <c r="ET44" i="36"/>
  <c r="ET40" i="36"/>
  <c r="EW40" i="36"/>
  <c r="EW41" i="35"/>
  <c r="EU41" i="35"/>
  <c r="ET46" i="35"/>
  <c r="EV46" i="35" s="1"/>
  <c r="EW46" i="35"/>
  <c r="EU46" i="35"/>
  <c r="ET39" i="36"/>
  <c r="EW39" i="36"/>
  <c r="EW39" i="35"/>
  <c r="EU39" i="35"/>
  <c r="EY35" i="36"/>
  <c r="FB35" i="36" s="1"/>
  <c r="FC35" i="36" s="1"/>
  <c r="EX35" i="36"/>
  <c r="EZ35" i="36" s="1"/>
  <c r="EW45" i="35"/>
  <c r="EU45" i="35"/>
  <c r="ET41" i="36"/>
  <c r="EW41" i="36"/>
  <c r="EV7" i="36"/>
  <c r="EV33" i="36"/>
  <c r="ER29" i="35"/>
  <c r="ET29" i="35" s="1"/>
  <c r="EV29" i="35" s="1"/>
  <c r="EW22" i="36"/>
  <c r="EY22" i="36" s="1"/>
  <c r="CH69" i="35"/>
  <c r="EX16" i="36"/>
  <c r="EZ16" i="36" s="1"/>
  <c r="CH63" i="35"/>
  <c r="CH70" i="35"/>
  <c r="ET13" i="35"/>
  <c r="EV13" i="35" s="1"/>
  <c r="ET9" i="35"/>
  <c r="EV9" i="35" s="1"/>
  <c r="EV9" i="36"/>
  <c r="EX17" i="36"/>
  <c r="EZ17" i="36" s="1"/>
  <c r="ET26" i="35"/>
  <c r="EV26" i="35" s="1"/>
  <c r="ET36" i="35"/>
  <c r="EV36" i="35" s="1"/>
  <c r="ET37" i="35"/>
  <c r="EV37" i="35" s="1"/>
  <c r="ET30" i="35"/>
  <c r="EV30" i="35" s="1"/>
  <c r="ET31" i="35"/>
  <c r="EV31" i="35" s="1"/>
  <c r="ET35" i="35"/>
  <c r="EV35" i="35" s="1"/>
  <c r="ET33" i="35"/>
  <c r="EV33" i="35" s="1"/>
  <c r="ET28" i="35"/>
  <c r="EV28" i="35" s="1"/>
  <c r="EV19" i="36"/>
  <c r="ET24" i="35"/>
  <c r="EV24" i="35" s="1"/>
  <c r="ET27" i="35"/>
  <c r="EV27" i="35" s="1"/>
  <c r="ET22" i="35"/>
  <c r="EV22" i="35" s="1"/>
  <c r="ET21" i="35"/>
  <c r="EV21" i="35" s="1"/>
  <c r="ET20" i="35"/>
  <c r="EV20" i="35" s="1"/>
  <c r="ET19" i="35"/>
  <c r="EV19" i="35" s="1"/>
  <c r="ET18" i="35"/>
  <c r="EV18" i="35" s="1"/>
  <c r="ET15" i="35"/>
  <c r="EV15" i="35" s="1"/>
  <c r="ET14" i="35"/>
  <c r="EV14" i="35" s="1"/>
  <c r="EV11" i="36"/>
  <c r="ET11" i="35"/>
  <c r="EV11" i="35" s="1"/>
  <c r="ET12" i="35"/>
  <c r="EV12" i="35" s="1"/>
  <c r="ET17" i="35"/>
  <c r="EV17" i="35" s="1"/>
  <c r="ET16" i="35"/>
  <c r="EV16" i="35" s="1"/>
  <c r="W63" i="35"/>
  <c r="W70" i="35"/>
  <c r="W69" i="35" s="1"/>
  <c r="ET10" i="35"/>
  <c r="EV10" i="35" s="1"/>
  <c r="FA31" i="36"/>
  <c r="AR69" i="35"/>
  <c r="EY16" i="36"/>
  <c r="FB16" i="36" s="1"/>
  <c r="FC16" i="36" s="1"/>
  <c r="AR70" i="35"/>
  <c r="ER32" i="35"/>
  <c r="ET32" i="35" s="1"/>
  <c r="EV32" i="35" s="1"/>
  <c r="EX31" i="36"/>
  <c r="EZ31" i="36" s="1"/>
  <c r="DC69" i="35"/>
  <c r="DC63" i="35"/>
  <c r="BM69" i="35"/>
  <c r="EW33" i="36"/>
  <c r="EX33" i="36" s="1"/>
  <c r="EZ33" i="36" s="1"/>
  <c r="ER34" i="35"/>
  <c r="ET34" i="35" s="1"/>
  <c r="EV34" i="35" s="1"/>
  <c r="BM70" i="35"/>
  <c r="DC70" i="35"/>
  <c r="AQ63" i="35"/>
  <c r="AR55" i="35"/>
  <c r="AR63" i="35" s="1"/>
  <c r="BL63" i="35"/>
  <c r="BM55" i="35"/>
  <c r="BM63" i="35" s="1"/>
  <c r="FG49" i="35"/>
  <c r="FH49" i="35" s="1"/>
  <c r="AR62" i="36"/>
  <c r="CH62" i="36"/>
  <c r="W62" i="36"/>
  <c r="FA17" i="36"/>
  <c r="EW9" i="36"/>
  <c r="EX9" i="36" s="1"/>
  <c r="EX28" i="36"/>
  <c r="EY28" i="36"/>
  <c r="FA28" i="36" s="1"/>
  <c r="EY18" i="36"/>
  <c r="FB18" i="36" s="1"/>
  <c r="EX18" i="36"/>
  <c r="EY14" i="36"/>
  <c r="FB14" i="36" s="1"/>
  <c r="EX14" i="36"/>
  <c r="EZ14" i="36" s="1"/>
  <c r="EX8" i="36"/>
  <c r="EZ8" i="36" s="1"/>
  <c r="EY8" i="36"/>
  <c r="FB8" i="36" s="1"/>
  <c r="FA21" i="36"/>
  <c r="FC17" i="36"/>
  <c r="EW7" i="36"/>
  <c r="EX12" i="36"/>
  <c r="EZ12" i="36" s="1"/>
  <c r="EY12" i="36"/>
  <c r="FB12" i="36" s="1"/>
  <c r="EY27" i="36"/>
  <c r="FB27" i="36" s="1"/>
  <c r="EX27" i="36"/>
  <c r="EZ27" i="36" s="1"/>
  <c r="EY32" i="36"/>
  <c r="FB32" i="36" s="1"/>
  <c r="EX32" i="36"/>
  <c r="EZ32" i="36" s="1"/>
  <c r="ET25" i="35"/>
  <c r="EV25" i="35" s="1"/>
  <c r="ER22" i="36"/>
  <c r="EU22" i="36" s="1"/>
  <c r="DC62" i="36"/>
  <c r="EW11" i="36"/>
  <c r="EX30" i="36"/>
  <c r="EZ30" i="36" s="1"/>
  <c r="EY30" i="36"/>
  <c r="FB30" i="36" s="1"/>
  <c r="FC21" i="36"/>
  <c r="FA13" i="36"/>
  <c r="EY20" i="36"/>
  <c r="FA20" i="36" s="1"/>
  <c r="EX20" i="36"/>
  <c r="BM62" i="36"/>
  <c r="EX6" i="36"/>
  <c r="EZ6" i="36" s="1"/>
  <c r="EW19" i="36"/>
  <c r="FA25" i="36"/>
  <c r="EX10" i="36"/>
  <c r="EZ10" i="36" s="1"/>
  <c r="EY10" i="36"/>
  <c r="FA10" i="36" s="1"/>
  <c r="EX15" i="36"/>
  <c r="EY15" i="36"/>
  <c r="FA15" i="36" s="1"/>
  <c r="FC13" i="36"/>
  <c r="EX29" i="36"/>
  <c r="EY29" i="36"/>
  <c r="FA29" i="36" s="1"/>
  <c r="EY24" i="36"/>
  <c r="FB24" i="36" s="1"/>
  <c r="EX24" i="36"/>
  <c r="FC31" i="36"/>
  <c r="FC25" i="36"/>
  <c r="EY26" i="36"/>
  <c r="FB26" i="36" s="1"/>
  <c r="EX26" i="36"/>
  <c r="EZ26" i="36" s="1"/>
  <c r="EX23" i="36"/>
  <c r="EY23" i="36"/>
  <c r="FA23" i="36" s="1"/>
  <c r="ET23" i="35"/>
  <c r="EV23" i="35" s="1"/>
  <c r="EW10" i="35"/>
  <c r="EY10" i="35" s="1"/>
  <c r="FA10" i="35" s="1"/>
  <c r="EW16" i="35"/>
  <c r="EY16" i="35" s="1"/>
  <c r="FB16" i="35" s="1"/>
  <c r="EW28" i="35"/>
  <c r="EY28" i="35" s="1"/>
  <c r="EW19" i="35"/>
  <c r="EW17" i="35"/>
  <c r="EU17" i="35"/>
  <c r="EU21" i="35"/>
  <c r="EW21" i="35"/>
  <c r="EW24" i="35"/>
  <c r="EU24" i="35"/>
  <c r="EW22" i="35"/>
  <c r="EU22" i="35"/>
  <c r="EU29" i="35"/>
  <c r="EW29" i="35"/>
  <c r="EU31" i="35"/>
  <c r="EW31" i="35"/>
  <c r="EW23" i="35"/>
  <c r="EU23" i="35"/>
  <c r="EU32" i="35"/>
  <c r="EW32" i="35"/>
  <c r="EL7" i="35"/>
  <c r="EP7" i="35"/>
  <c r="EO7" i="35"/>
  <c r="EM7" i="35"/>
  <c r="EN7" i="35"/>
  <c r="EW8" i="35"/>
  <c r="EU8" i="35"/>
  <c r="EU15" i="35"/>
  <c r="EW15" i="35"/>
  <c r="EU20" i="35"/>
  <c r="EW20" i="35"/>
  <c r="EU27" i="35"/>
  <c r="EW27" i="35"/>
  <c r="EW34" i="35"/>
  <c r="EU34" i="35"/>
  <c r="EU18" i="35"/>
  <c r="EW18" i="35"/>
  <c r="EU26" i="35"/>
  <c r="EW26" i="35"/>
  <c r="EW36" i="35"/>
  <c r="EU36" i="35"/>
  <c r="EW25" i="35"/>
  <c r="EU25" i="35"/>
  <c r="EB8" i="35"/>
  <c r="ET8" i="35"/>
  <c r="EU14" i="35"/>
  <c r="EW14" i="35"/>
  <c r="EU37" i="35"/>
  <c r="EW37" i="35"/>
  <c r="EW11" i="35"/>
  <c r="FG48" i="35"/>
  <c r="FH48" i="35" s="1"/>
  <c r="EU30" i="35"/>
  <c r="EW30" i="35"/>
  <c r="EU12" i="35"/>
  <c r="EW12" i="35"/>
  <c r="EU33" i="35"/>
  <c r="EW33" i="35"/>
  <c r="EW9" i="35"/>
  <c r="EU9" i="35"/>
  <c r="FG51" i="35"/>
  <c r="FH51" i="35" s="1"/>
  <c r="EU35" i="35"/>
  <c r="EW35" i="35"/>
  <c r="EW13" i="35"/>
  <c r="EU13" i="35"/>
  <c r="AF50" i="13"/>
  <c r="DR50" i="13"/>
  <c r="DW50" i="13"/>
  <c r="EY46" i="36" l="1"/>
  <c r="FA46" i="36" s="1"/>
  <c r="FA35" i="36"/>
  <c r="FB34" i="36"/>
  <c r="FC34" i="36" s="1"/>
  <c r="EY36" i="36"/>
  <c r="EX36" i="36"/>
  <c r="EZ36" i="36" s="1"/>
  <c r="FA44" i="35"/>
  <c r="EX45" i="35"/>
  <c r="EZ45" i="35" s="1"/>
  <c r="EY45" i="35"/>
  <c r="FA45" i="35" s="1"/>
  <c r="EY40" i="36"/>
  <c r="FB40" i="36" s="1"/>
  <c r="FC40" i="36" s="1"/>
  <c r="EX40" i="36"/>
  <c r="EZ40" i="36" s="1"/>
  <c r="EX41" i="36"/>
  <c r="EZ41" i="36" s="1"/>
  <c r="EY41" i="36"/>
  <c r="FA41" i="36" s="1"/>
  <c r="EY39" i="35"/>
  <c r="FB39" i="35" s="1"/>
  <c r="FC39" i="35" s="1"/>
  <c r="EX39" i="35"/>
  <c r="EZ39" i="35" s="1"/>
  <c r="EX46" i="35"/>
  <c r="EZ46" i="35" s="1"/>
  <c r="FB46" i="35"/>
  <c r="FC46" i="35" s="1"/>
  <c r="FA46" i="35"/>
  <c r="EY46" i="35"/>
  <c r="EY37" i="36"/>
  <c r="FB37" i="36" s="1"/>
  <c r="FC37" i="36" s="1"/>
  <c r="EX37" i="36"/>
  <c r="EZ37" i="36" s="1"/>
  <c r="EY39" i="36"/>
  <c r="FA39" i="36" s="1"/>
  <c r="EX39" i="36"/>
  <c r="EZ39" i="36" s="1"/>
  <c r="FA38" i="36"/>
  <c r="EX45" i="36"/>
  <c r="EZ45" i="36" s="1"/>
  <c r="EY45" i="36"/>
  <c r="FA45" i="36"/>
  <c r="FB45" i="36"/>
  <c r="FB46" i="36"/>
  <c r="FC46" i="36" s="1"/>
  <c r="EX41" i="35"/>
  <c r="EZ41" i="35" s="1"/>
  <c r="EY41" i="35"/>
  <c r="FB41" i="35" s="1"/>
  <c r="FC41" i="35" s="1"/>
  <c r="EY44" i="36"/>
  <c r="FA44" i="36" s="1"/>
  <c r="EX44" i="36"/>
  <c r="EZ44" i="36" s="1"/>
  <c r="FA40" i="35"/>
  <c r="FD42" i="36"/>
  <c r="FC42" i="36"/>
  <c r="FB47" i="35"/>
  <c r="FC47" i="35" s="1"/>
  <c r="EY42" i="35"/>
  <c r="FA42" i="35" s="1"/>
  <c r="EX42" i="35"/>
  <c r="EZ42" i="35" s="1"/>
  <c r="FG13" i="36"/>
  <c r="FH13" i="36" s="1"/>
  <c r="FG34" i="36"/>
  <c r="FH34" i="36" s="1"/>
  <c r="FG43" i="36"/>
  <c r="FH43" i="36" s="1"/>
  <c r="FG35" i="36"/>
  <c r="FH35" i="36" s="1"/>
  <c r="FG42" i="36"/>
  <c r="FH42" i="36" s="1"/>
  <c r="FG38" i="36"/>
  <c r="FH38" i="36" s="1"/>
  <c r="FG46" i="36"/>
  <c r="FH46" i="36" s="1"/>
  <c r="EV8" i="35"/>
  <c r="FA22" i="36"/>
  <c r="FB22" i="36"/>
  <c r="FC22" i="36" s="1"/>
  <c r="EX19" i="35"/>
  <c r="EZ19" i="35" s="1"/>
  <c r="FA16" i="36"/>
  <c r="EY33" i="36"/>
  <c r="FB33" i="36" s="1"/>
  <c r="FC33" i="36" s="1"/>
  <c r="FB20" i="36"/>
  <c r="FC20" i="36" s="1"/>
  <c r="FB29" i="36"/>
  <c r="FC29" i="36" s="1"/>
  <c r="FB15" i="36"/>
  <c r="FC15" i="36" s="1"/>
  <c r="FG16" i="36"/>
  <c r="FH16" i="36" s="1"/>
  <c r="FG25" i="36"/>
  <c r="FH25" i="36" s="1"/>
  <c r="FA24" i="36"/>
  <c r="FB10" i="36"/>
  <c r="FC10" i="36" s="1"/>
  <c r="FG30" i="36"/>
  <c r="FH30" i="36" s="1"/>
  <c r="FG26" i="36"/>
  <c r="FH26" i="36" s="1"/>
  <c r="FG10" i="36"/>
  <c r="FH10" i="36" s="1"/>
  <c r="FB28" i="36"/>
  <c r="FC28" i="36" s="1"/>
  <c r="FG12" i="36"/>
  <c r="FH12" i="36" s="1"/>
  <c r="FG17" i="36"/>
  <c r="FH17" i="36" s="1"/>
  <c r="FG32" i="36"/>
  <c r="FH32" i="36" s="1"/>
  <c r="EY9" i="36"/>
  <c r="FA9" i="36" s="1"/>
  <c r="FA8" i="36"/>
  <c r="FB23" i="36"/>
  <c r="FC23" i="36" s="1"/>
  <c r="FC30" i="36"/>
  <c r="FC26" i="36"/>
  <c r="FG33" i="36"/>
  <c r="FH33" i="36" s="1"/>
  <c r="EY11" i="36"/>
  <c r="FB11" i="36" s="1"/>
  <c r="EX11" i="36"/>
  <c r="FA18" i="36"/>
  <c r="EZ9" i="36"/>
  <c r="FG9" i="36" s="1"/>
  <c r="FH9" i="36" s="1"/>
  <c r="EZ20" i="36"/>
  <c r="FG20" i="36" s="1"/>
  <c r="FH20" i="36" s="1"/>
  <c r="FC32" i="36"/>
  <c r="FC14" i="36"/>
  <c r="EZ23" i="36"/>
  <c r="FG23" i="36" s="1"/>
  <c r="FH23" i="36" s="1"/>
  <c r="FG31" i="36"/>
  <c r="FH31" i="36" s="1"/>
  <c r="FC24" i="36"/>
  <c r="EZ29" i="36"/>
  <c r="FG29" i="36" s="1"/>
  <c r="FH29" i="36" s="1"/>
  <c r="FG21" i="36"/>
  <c r="FH21" i="36" s="1"/>
  <c r="EZ18" i="36"/>
  <c r="FG18" i="36" s="1"/>
  <c r="FH18" i="36" s="1"/>
  <c r="EV22" i="36"/>
  <c r="EX22" i="36"/>
  <c r="EZ22" i="36" s="1"/>
  <c r="FA27" i="36"/>
  <c r="EY7" i="36"/>
  <c r="FB7" i="36" s="1"/>
  <c r="EX7" i="36"/>
  <c r="EZ7" i="36" s="1"/>
  <c r="FG7" i="36" s="1"/>
  <c r="FH7" i="36" s="1"/>
  <c r="FC8" i="36"/>
  <c r="FC18" i="36"/>
  <c r="EZ24" i="36"/>
  <c r="FG24" i="36" s="1"/>
  <c r="FH24" i="36" s="1"/>
  <c r="FG27" i="36"/>
  <c r="FH27" i="36" s="1"/>
  <c r="EX10" i="35"/>
  <c r="EZ10" i="35" s="1"/>
  <c r="FA30" i="36"/>
  <c r="FC27" i="36"/>
  <c r="FG8" i="36"/>
  <c r="FH8" i="36" s="1"/>
  <c r="FA26" i="36"/>
  <c r="EX19" i="36"/>
  <c r="EZ19" i="36" s="1"/>
  <c r="FG19" i="36" s="1"/>
  <c r="FH19" i="36" s="1"/>
  <c r="EY19" i="36"/>
  <c r="FA19" i="36" s="1"/>
  <c r="FA32" i="36"/>
  <c r="FA12" i="36"/>
  <c r="FA14" i="36"/>
  <c r="EZ15" i="36"/>
  <c r="FG15" i="36" s="1"/>
  <c r="FH15" i="36" s="1"/>
  <c r="FC12" i="36"/>
  <c r="FG14" i="36"/>
  <c r="FH14" i="36" s="1"/>
  <c r="EZ28" i="36"/>
  <c r="FG28" i="36" s="1"/>
  <c r="FH28" i="36" s="1"/>
  <c r="EX16" i="35"/>
  <c r="EZ16" i="35" s="1"/>
  <c r="EY19" i="35"/>
  <c r="FA19" i="35" s="1"/>
  <c r="FA28" i="35"/>
  <c r="FB28" i="35"/>
  <c r="FC28" i="35" s="1"/>
  <c r="EX28" i="35"/>
  <c r="EZ28" i="35" s="1"/>
  <c r="FA16" i="35"/>
  <c r="FC16" i="35"/>
  <c r="EX11" i="35"/>
  <c r="EY11" i="35"/>
  <c r="FA11" i="35" s="1"/>
  <c r="EY25" i="35"/>
  <c r="FA25" i="35" s="1"/>
  <c r="EX25" i="35"/>
  <c r="EX20" i="35"/>
  <c r="EY20" i="35"/>
  <c r="FA20" i="35" s="1"/>
  <c r="EY15" i="35"/>
  <c r="FB15" i="35" s="1"/>
  <c r="EX15" i="35"/>
  <c r="EX7" i="35"/>
  <c r="EZ7" i="35" s="1"/>
  <c r="FG47" i="35" s="1"/>
  <c r="FH47" i="35" s="1"/>
  <c r="FB10" i="35"/>
  <c r="EX21" i="35"/>
  <c r="EY21" i="35"/>
  <c r="FB21" i="35" s="1"/>
  <c r="EY35" i="35"/>
  <c r="FB35" i="35" s="1"/>
  <c r="EX35" i="35"/>
  <c r="EX12" i="35"/>
  <c r="EY12" i="35"/>
  <c r="FB12" i="35" s="1"/>
  <c r="EX37" i="35"/>
  <c r="EY37" i="35"/>
  <c r="FA37" i="35" s="1"/>
  <c r="EY34" i="35"/>
  <c r="FA34" i="35" s="1"/>
  <c r="EX34" i="35"/>
  <c r="EY32" i="35"/>
  <c r="FA32" i="35" s="1"/>
  <c r="EX32" i="35"/>
  <c r="EY29" i="35"/>
  <c r="FB29" i="35" s="1"/>
  <c r="EX29" i="35"/>
  <c r="EX22" i="35"/>
  <c r="EY22" i="35"/>
  <c r="FB22" i="35" s="1"/>
  <c r="EX9" i="35"/>
  <c r="EY9" i="35"/>
  <c r="FB9" i="35" s="1"/>
  <c r="EY36" i="35"/>
  <c r="FB36" i="35" s="1"/>
  <c r="EX36" i="35"/>
  <c r="EY26" i="35"/>
  <c r="FB26" i="35" s="1"/>
  <c r="EX26" i="35"/>
  <c r="EY18" i="35"/>
  <c r="FA18" i="35" s="1"/>
  <c r="EX18" i="35"/>
  <c r="EY27" i="35"/>
  <c r="FA27" i="35" s="1"/>
  <c r="EX27" i="35"/>
  <c r="EX23" i="35"/>
  <c r="EY23" i="35"/>
  <c r="FB23" i="35" s="1"/>
  <c r="EX13" i="35"/>
  <c r="EY13" i="35"/>
  <c r="FB13" i="35" s="1"/>
  <c r="EY33" i="35"/>
  <c r="FA33" i="35" s="1"/>
  <c r="EX33" i="35"/>
  <c r="EY30" i="35"/>
  <c r="FB30" i="35" s="1"/>
  <c r="EX30" i="35"/>
  <c r="EX14" i="35"/>
  <c r="EY14" i="35"/>
  <c r="FB14" i="35" s="1"/>
  <c r="EX8" i="35"/>
  <c r="EY8" i="35"/>
  <c r="FA8" i="35" s="1"/>
  <c r="EY31" i="35"/>
  <c r="FB31" i="35" s="1"/>
  <c r="EX31" i="35"/>
  <c r="EX24" i="35"/>
  <c r="EY24" i="35"/>
  <c r="FB24" i="35" s="1"/>
  <c r="EY17" i="35"/>
  <c r="FB17" i="35" s="1"/>
  <c r="EX17" i="35"/>
  <c r="EL50" i="13"/>
  <c r="ET50" i="13"/>
  <c r="EX50" i="13" s="1"/>
  <c r="EB50" i="13"/>
  <c r="FG39" i="36" l="1"/>
  <c r="FH39" i="36" s="1"/>
  <c r="FG36" i="36"/>
  <c r="FH36" i="36" s="1"/>
  <c r="FG37" i="36"/>
  <c r="FH37" i="36" s="1"/>
  <c r="FB39" i="36"/>
  <c r="FC39" i="36" s="1"/>
  <c r="FG44" i="36"/>
  <c r="FH44" i="36" s="1"/>
  <c r="FG40" i="36"/>
  <c r="FH40" i="36" s="1"/>
  <c r="FA37" i="36"/>
  <c r="FB36" i="36"/>
  <c r="FC36" i="36" s="1"/>
  <c r="FA36" i="36"/>
  <c r="FB44" i="36"/>
  <c r="FC44" i="36" s="1"/>
  <c r="FG41" i="36"/>
  <c r="FH41" i="36" s="1"/>
  <c r="FG45" i="36"/>
  <c r="FH45" i="36" s="1"/>
  <c r="FA41" i="35"/>
  <c r="FA40" i="36"/>
  <c r="FA39" i="35"/>
  <c r="FB45" i="35"/>
  <c r="FC45" i="35" s="1"/>
  <c r="FD45" i="36"/>
  <c r="FC45" i="36"/>
  <c r="FB42" i="35"/>
  <c r="FC42" i="35" s="1"/>
  <c r="FB41" i="36"/>
  <c r="FC41" i="36" s="1"/>
  <c r="FA33" i="36"/>
  <c r="FA29" i="35"/>
  <c r="FB34" i="35"/>
  <c r="FC34" i="35" s="1"/>
  <c r="FB25" i="35"/>
  <c r="FC25" i="35" s="1"/>
  <c r="FG42" i="35"/>
  <c r="FH42" i="35" s="1"/>
  <c r="FG39" i="35"/>
  <c r="FH39" i="35" s="1"/>
  <c r="FB19" i="36"/>
  <c r="FG46" i="35"/>
  <c r="FH46" i="35" s="1"/>
  <c r="FG41" i="35"/>
  <c r="FH41" i="35" s="1"/>
  <c r="FG43" i="35"/>
  <c r="FH43" i="35" s="1"/>
  <c r="FG45" i="35"/>
  <c r="FH45" i="35" s="1"/>
  <c r="FG44" i="35"/>
  <c r="FH44" i="35" s="1"/>
  <c r="FG40" i="35"/>
  <c r="FH40" i="35" s="1"/>
  <c r="FB9" i="36"/>
  <c r="FC9" i="36" s="1"/>
  <c r="FG22" i="36"/>
  <c r="FH22" i="36" s="1"/>
  <c r="FA11" i="36"/>
  <c r="EZ11" i="36"/>
  <c r="FG11" i="36" s="1"/>
  <c r="FH11" i="36" s="1"/>
  <c r="FC11" i="36"/>
  <c r="FC7" i="36"/>
  <c r="FA7" i="36"/>
  <c r="FA23" i="35"/>
  <c r="FB32" i="35"/>
  <c r="FB20" i="35"/>
  <c r="FC20" i="35" s="1"/>
  <c r="FA21" i="35"/>
  <c r="FA35" i="35"/>
  <c r="FG16" i="35"/>
  <c r="FH16" i="35" s="1"/>
  <c r="FA36" i="35"/>
  <c r="FA26" i="35"/>
  <c r="FA22" i="35"/>
  <c r="FG19" i="35"/>
  <c r="FH19" i="35" s="1"/>
  <c r="FB11" i="35"/>
  <c r="FC11" i="35" s="1"/>
  <c r="FB19" i="35"/>
  <c r="FC19" i="35" s="1"/>
  <c r="FB33" i="35"/>
  <c r="FA17" i="35"/>
  <c r="FB18" i="35"/>
  <c r="FC18" i="35" s="1"/>
  <c r="FB27" i="35"/>
  <c r="FC27" i="35" s="1"/>
  <c r="FA30" i="35"/>
  <c r="FA14" i="35"/>
  <c r="FA31" i="35"/>
  <c r="FG10" i="35"/>
  <c r="FH10" i="35" s="1"/>
  <c r="FG28" i="35"/>
  <c r="FH28" i="35" s="1"/>
  <c r="FA15" i="35"/>
  <c r="FA13" i="35"/>
  <c r="FC24" i="35"/>
  <c r="FC9" i="35"/>
  <c r="FC30" i="35"/>
  <c r="FC13" i="35"/>
  <c r="FC22" i="35"/>
  <c r="FC14" i="35"/>
  <c r="FC12" i="35"/>
  <c r="FC21" i="35"/>
  <c r="FA24" i="35"/>
  <c r="FB8" i="35"/>
  <c r="EZ30" i="35"/>
  <c r="FG30" i="35" s="1"/>
  <c r="FH30" i="35" s="1"/>
  <c r="EZ33" i="35"/>
  <c r="FG33" i="35" s="1"/>
  <c r="FH33" i="35" s="1"/>
  <c r="FC26" i="35"/>
  <c r="FC36" i="35"/>
  <c r="FA9" i="35"/>
  <c r="EZ29" i="35"/>
  <c r="FG29" i="35" s="1"/>
  <c r="FH29" i="35" s="1"/>
  <c r="EZ32" i="35"/>
  <c r="FG32" i="35" s="1"/>
  <c r="FH32" i="35" s="1"/>
  <c r="EZ34" i="35"/>
  <c r="FG34" i="35" s="1"/>
  <c r="FH34" i="35" s="1"/>
  <c r="FB37" i="35"/>
  <c r="FA12" i="35"/>
  <c r="EZ25" i="35"/>
  <c r="FG25" i="35" s="1"/>
  <c r="FH25" i="35" s="1"/>
  <c r="FC17" i="35"/>
  <c r="FC31" i="35"/>
  <c r="EZ14" i="35"/>
  <c r="FG14" i="35" s="1"/>
  <c r="FH14" i="35" s="1"/>
  <c r="EZ13" i="35"/>
  <c r="FG13" i="35" s="1"/>
  <c r="FH13" i="35" s="1"/>
  <c r="EZ23" i="35"/>
  <c r="FG23" i="35" s="1"/>
  <c r="FH23" i="35" s="1"/>
  <c r="EZ22" i="35"/>
  <c r="FG22" i="35" s="1"/>
  <c r="FH22" i="35" s="1"/>
  <c r="FG38" i="35"/>
  <c r="FH38" i="35" s="1"/>
  <c r="FC35" i="35"/>
  <c r="EZ21" i="35"/>
  <c r="FG21" i="35" s="1"/>
  <c r="FH21" i="35" s="1"/>
  <c r="FC15" i="35"/>
  <c r="EZ11" i="35"/>
  <c r="FG11" i="35" s="1"/>
  <c r="FH11" i="35" s="1"/>
  <c r="EZ17" i="35"/>
  <c r="FG17" i="35" s="1"/>
  <c r="FH17" i="35" s="1"/>
  <c r="EZ31" i="35"/>
  <c r="FG31" i="35" s="1"/>
  <c r="FH31" i="35" s="1"/>
  <c r="EZ27" i="35"/>
  <c r="FG27" i="35" s="1"/>
  <c r="FH27" i="35" s="1"/>
  <c r="EZ18" i="35"/>
  <c r="FG18" i="35" s="1"/>
  <c r="FH18" i="35" s="1"/>
  <c r="EZ26" i="35"/>
  <c r="FG26" i="35" s="1"/>
  <c r="FH26" i="35" s="1"/>
  <c r="EZ36" i="35"/>
  <c r="FG36" i="35" s="1"/>
  <c r="FH36" i="35" s="1"/>
  <c r="EZ35" i="35"/>
  <c r="FG35" i="35" s="1"/>
  <c r="FH35" i="35" s="1"/>
  <c r="FC10" i="35"/>
  <c r="EZ15" i="35"/>
  <c r="FG15" i="35" s="1"/>
  <c r="FH15" i="35" s="1"/>
  <c r="EZ24" i="35"/>
  <c r="FG24" i="35" s="1"/>
  <c r="FH24" i="35" s="1"/>
  <c r="EZ8" i="35"/>
  <c r="FG8" i="35" s="1"/>
  <c r="FH8" i="35" s="1"/>
  <c r="FC23" i="35"/>
  <c r="EZ9" i="35"/>
  <c r="FG9" i="35" s="1"/>
  <c r="FH9" i="35" s="1"/>
  <c r="FC29" i="35"/>
  <c r="EZ37" i="35"/>
  <c r="FG37" i="35" s="1"/>
  <c r="FH37" i="35" s="1"/>
  <c r="EZ12" i="35"/>
  <c r="FG12" i="35" s="1"/>
  <c r="FH12" i="35" s="1"/>
  <c r="EZ20" i="35"/>
  <c r="FG20" i="35" s="1"/>
  <c r="FH20" i="35" s="1"/>
  <c r="FA68" i="13"/>
  <c r="FA67" i="13"/>
  <c r="EW68" i="13"/>
  <c r="EW67" i="13"/>
  <c r="EV68" i="13"/>
  <c r="EV67" i="13"/>
  <c r="EW57" i="13"/>
  <c r="FD39" i="36" l="1"/>
  <c r="FD36" i="36"/>
  <c r="FD44" i="36"/>
  <c r="FD40" i="36"/>
  <c r="FD35" i="36"/>
  <c r="FD43" i="36"/>
  <c r="FD46" i="36"/>
  <c r="FD41" i="36"/>
  <c r="FD37" i="36"/>
  <c r="FD38" i="36"/>
  <c r="FD34" i="36"/>
  <c r="FD47" i="35"/>
  <c r="FD12" i="36"/>
  <c r="FD20" i="36"/>
  <c r="FD30" i="36"/>
  <c r="FD11" i="36"/>
  <c r="FC19" i="36"/>
  <c r="FD13" i="36"/>
  <c r="FD25" i="36"/>
  <c r="FD19" i="36"/>
  <c r="FD17" i="36"/>
  <c r="FD16" i="36"/>
  <c r="FD18" i="36"/>
  <c r="FD21" i="36"/>
  <c r="FD14" i="36"/>
  <c r="FD45" i="35"/>
  <c r="FD27" i="36"/>
  <c r="FD23" i="36"/>
  <c r="FD26" i="36"/>
  <c r="FD8" i="36"/>
  <c r="FD32" i="36"/>
  <c r="FD24" i="36"/>
  <c r="FD25" i="35"/>
  <c r="FD22" i="36"/>
  <c r="FD44" i="35"/>
  <c r="FD29" i="35"/>
  <c r="FD23" i="35"/>
  <c r="FD15" i="36"/>
  <c r="FD43" i="35"/>
  <c r="FD41" i="35"/>
  <c r="FD31" i="36"/>
  <c r="FD40" i="35"/>
  <c r="FD32" i="35"/>
  <c r="FD29" i="36"/>
  <c r="FD33" i="36"/>
  <c r="FD10" i="36"/>
  <c r="FD34" i="35"/>
  <c r="FD39" i="35"/>
  <c r="FD46" i="35"/>
  <c r="FD42" i="35"/>
  <c r="FD28" i="36"/>
  <c r="FD7" i="36"/>
  <c r="FD9" i="36"/>
  <c r="FC32" i="35"/>
  <c r="FD20" i="35"/>
  <c r="FD33" i="35"/>
  <c r="FC33" i="35"/>
  <c r="FD17" i="35"/>
  <c r="FD36" i="35"/>
  <c r="FD18" i="35"/>
  <c r="FD13" i="35"/>
  <c r="FD27" i="35"/>
  <c r="FD11" i="35"/>
  <c r="FD35" i="35"/>
  <c r="FD12" i="35"/>
  <c r="FD10" i="35"/>
  <c r="FD21" i="35"/>
  <c r="FD14" i="35"/>
  <c r="FD15" i="35"/>
  <c r="FD31" i="35"/>
  <c r="FD37" i="35"/>
  <c r="FC37" i="35"/>
  <c r="FD8" i="35"/>
  <c r="FC8" i="35"/>
  <c r="FD16" i="35"/>
  <c r="FD19" i="35"/>
  <c r="FD28" i="35"/>
  <c r="FD30" i="35"/>
  <c r="FD22" i="35"/>
  <c r="FD9" i="35"/>
  <c r="FD26" i="35"/>
  <c r="FD38" i="35"/>
  <c r="FD24" i="35"/>
  <c r="EW58" i="13"/>
  <c r="EW59" i="13"/>
  <c r="EW60" i="13"/>
  <c r="EW61" i="13"/>
  <c r="EW62" i="13"/>
  <c r="EW56" i="13"/>
  <c r="N55" i="30" l="1"/>
  <c r="B56" i="30"/>
  <c r="C56" i="30"/>
  <c r="D56" i="30"/>
  <c r="E56" i="30"/>
  <c r="F56" i="30"/>
  <c r="G56" i="30"/>
  <c r="H56" i="30"/>
  <c r="I56" i="30"/>
  <c r="J56" i="30"/>
  <c r="K56" i="30"/>
  <c r="L56" i="30"/>
  <c r="M56" i="30"/>
  <c r="Z56" i="30"/>
  <c r="AA56" i="30"/>
  <c r="AB56" i="30"/>
  <c r="AC56" i="30"/>
  <c r="AD56" i="30"/>
  <c r="AE56" i="30"/>
  <c r="Y51" i="30"/>
  <c r="X51" i="30"/>
  <c r="O51" i="30"/>
  <c r="N51" i="30"/>
  <c r="M51" i="30"/>
  <c r="L51" i="30"/>
  <c r="K51" i="30"/>
  <c r="J51" i="30"/>
  <c r="I51" i="30"/>
  <c r="H51" i="30"/>
  <c r="G51" i="30"/>
  <c r="F51" i="30"/>
  <c r="E51" i="30"/>
  <c r="AC6" i="30"/>
  <c r="B3" i="30"/>
  <c r="B2" i="30"/>
  <c r="D56" i="29"/>
  <c r="D98" i="29"/>
  <c r="AF98" i="29"/>
  <c r="AE56" i="29"/>
  <c r="AE98" i="29" s="1"/>
  <c r="AD56" i="29"/>
  <c r="AD98" i="29" s="1"/>
  <c r="AA56" i="29"/>
  <c r="AA98" i="29" s="1"/>
  <c r="AB56" i="29"/>
  <c r="AB98" i="29" s="1"/>
  <c r="AC56" i="29"/>
  <c r="AC98" i="29" s="1"/>
  <c r="Z56" i="29"/>
  <c r="Z98" i="29" s="1"/>
  <c r="N55" i="29"/>
  <c r="M98" i="29" l="1"/>
  <c r="L98" i="29"/>
  <c r="K98" i="29"/>
  <c r="J98" i="29"/>
  <c r="I98" i="29"/>
  <c r="H98" i="29"/>
  <c r="G98" i="29"/>
  <c r="F98" i="29"/>
  <c r="E98" i="29"/>
  <c r="C98" i="29"/>
  <c r="B98" i="29"/>
  <c r="AG97" i="29"/>
  <c r="M56" i="29"/>
  <c r="L56" i="29"/>
  <c r="K56" i="29"/>
  <c r="J56" i="29"/>
  <c r="I56" i="29"/>
  <c r="H56" i="29"/>
  <c r="G56" i="29"/>
  <c r="F56" i="29"/>
  <c r="E56" i="29"/>
  <c r="C56" i="29"/>
  <c r="B56" i="29"/>
  <c r="Y51" i="29"/>
  <c r="X51" i="29"/>
  <c r="O51" i="29"/>
  <c r="N51" i="29"/>
  <c r="M51" i="29"/>
  <c r="L51" i="29"/>
  <c r="K51" i="29"/>
  <c r="J51" i="29"/>
  <c r="I51" i="29"/>
  <c r="H51" i="29"/>
  <c r="G51" i="29"/>
  <c r="F51" i="29"/>
  <c r="E51" i="29"/>
  <c r="AC6" i="29"/>
  <c r="B3" i="29"/>
  <c r="B2" i="29"/>
  <c r="AB51" i="13" l="1"/>
  <c r="B2" i="4"/>
  <c r="B3" i="14" l="1"/>
  <c r="B3" i="19"/>
  <c r="B2" i="14"/>
  <c r="B2" i="19"/>
  <c r="K3" i="26"/>
  <c r="L3" i="26"/>
  <c r="C7" i="14" l="1"/>
  <c r="H7" i="14"/>
  <c r="DH51" i="13"/>
  <c r="G7" i="14" s="1"/>
  <c r="CM51" i="13"/>
  <c r="F7" i="14" s="1"/>
  <c r="BR51" i="13"/>
  <c r="E7" i="14" s="1"/>
  <c r="AW51" i="13"/>
  <c r="D7" i="14" s="1"/>
  <c r="B2" i="13" l="1"/>
  <c r="B50" i="13"/>
  <c r="W9" i="24" l="1"/>
  <c r="H9" i="24"/>
  <c r="G8" i="24"/>
  <c r="E7" i="24"/>
  <c r="E6" i="24"/>
  <c r="B3" i="26" l="1"/>
  <c r="B22" i="26" s="1"/>
  <c r="B2" i="26"/>
  <c r="FC5" i="13"/>
  <c r="DL5" i="13"/>
  <c r="J44" i="24"/>
  <c r="EW54" i="36" l="1"/>
  <c r="EW55" i="35"/>
  <c r="EW53" i="13"/>
  <c r="B3" i="11"/>
  <c r="B3" i="22"/>
  <c r="B2" i="11"/>
  <c r="B2" i="22"/>
  <c r="B3" i="20"/>
  <c r="B2" i="20"/>
  <c r="B3" i="18"/>
  <c r="B2" i="18"/>
  <c r="B3" i="17"/>
  <c r="B2" i="17"/>
  <c r="B3" i="4"/>
  <c r="B3" i="3"/>
  <c r="B2" i="3"/>
  <c r="F43" i="24"/>
  <c r="V44" i="24"/>
  <c r="Q44" i="24"/>
  <c r="CR2" i="13" l="1"/>
  <c r="BW2" i="13"/>
  <c r="BB2" i="13"/>
  <c r="AG2" i="13"/>
  <c r="BB69" i="13" l="1"/>
  <c r="R2" i="30"/>
  <c r="R2" i="29"/>
  <c r="AG69" i="13"/>
  <c r="P2" i="30"/>
  <c r="P2" i="29"/>
  <c r="X2" i="30"/>
  <c r="X2" i="29"/>
  <c r="CR69" i="13"/>
  <c r="V2" i="30"/>
  <c r="V2" i="29"/>
  <c r="BW69" i="13"/>
  <c r="T2" i="30"/>
  <c r="T2" i="29"/>
  <c r="DI7" i="13"/>
  <c r="DI8" i="13"/>
  <c r="DI9" i="13"/>
  <c r="DI10" i="13"/>
  <c r="DI11" i="13"/>
  <c r="DI12" i="13"/>
  <c r="DI13" i="13"/>
  <c r="DI14" i="13"/>
  <c r="DI15" i="13"/>
  <c r="DI16" i="13"/>
  <c r="DI17" i="13"/>
  <c r="DI18" i="13"/>
  <c r="DI19" i="13"/>
  <c r="DI20" i="13"/>
  <c r="DI21" i="13"/>
  <c r="DI22" i="13"/>
  <c r="DI23" i="13"/>
  <c r="DI24" i="13"/>
  <c r="DI25" i="13"/>
  <c r="DI26" i="13"/>
  <c r="DI27" i="13"/>
  <c r="DI28" i="13"/>
  <c r="DI29" i="13"/>
  <c r="DI30" i="13"/>
  <c r="DI31" i="13"/>
  <c r="DI32" i="13"/>
  <c r="DI33" i="13"/>
  <c r="DI34" i="13"/>
  <c r="DI35" i="13"/>
  <c r="DI36" i="13"/>
  <c r="DI37" i="13"/>
  <c r="DI38" i="13"/>
  <c r="DI39" i="13"/>
  <c r="DI40" i="13"/>
  <c r="DI41" i="13"/>
  <c r="DI42" i="13"/>
  <c r="DI43" i="13"/>
  <c r="DI44" i="13"/>
  <c r="DI45" i="13"/>
  <c r="DI46" i="13"/>
  <c r="DI47" i="13"/>
  <c r="DI48" i="13"/>
  <c r="DI49" i="13"/>
  <c r="DI74" i="13"/>
  <c r="DI6" i="13"/>
  <c r="DJ6" i="13" s="1"/>
  <c r="CN7" i="13"/>
  <c r="CN8" i="13"/>
  <c r="CO8" i="13" s="1"/>
  <c r="CN9" i="13"/>
  <c r="CN10" i="13"/>
  <c r="CN11" i="13"/>
  <c r="CO11" i="13" s="1"/>
  <c r="CN12" i="13"/>
  <c r="CO12" i="13" s="1"/>
  <c r="CN13" i="13"/>
  <c r="CO13" i="13" s="1"/>
  <c r="CN14" i="13"/>
  <c r="CO14" i="13" s="1"/>
  <c r="CN15" i="13"/>
  <c r="CN16" i="13"/>
  <c r="CO16" i="13" s="1"/>
  <c r="CN17" i="13"/>
  <c r="CO17" i="13" s="1"/>
  <c r="CN18" i="13"/>
  <c r="CO18" i="13" s="1"/>
  <c r="CN19" i="13"/>
  <c r="CO19" i="13" s="1"/>
  <c r="CN20" i="13"/>
  <c r="CO20" i="13" s="1"/>
  <c r="CN21" i="13"/>
  <c r="CN22" i="13"/>
  <c r="CO22" i="13" s="1"/>
  <c r="CN23" i="13"/>
  <c r="CN24" i="13"/>
  <c r="CO24" i="13" s="1"/>
  <c r="CN25" i="13"/>
  <c r="CO25" i="13" s="1"/>
  <c r="CN26" i="13"/>
  <c r="CO26" i="13" s="1"/>
  <c r="CN27" i="13"/>
  <c r="CN28" i="13"/>
  <c r="CO28" i="13" s="1"/>
  <c r="CN29" i="13"/>
  <c r="CO29" i="13" s="1"/>
  <c r="CN30" i="13"/>
  <c r="CO30" i="13" s="1"/>
  <c r="CN31" i="13"/>
  <c r="CO31" i="13" s="1"/>
  <c r="CN32" i="13"/>
  <c r="CN33" i="13"/>
  <c r="CO33" i="13" s="1"/>
  <c r="CN34" i="13"/>
  <c r="CO34" i="13" s="1"/>
  <c r="CN35" i="13"/>
  <c r="CO35" i="13" s="1"/>
  <c r="CN36" i="13"/>
  <c r="CO36" i="13" s="1"/>
  <c r="CN37" i="13"/>
  <c r="CO37" i="13" s="1"/>
  <c r="CN38" i="13"/>
  <c r="CO38" i="13" s="1"/>
  <c r="CN39" i="13"/>
  <c r="CO39" i="13" s="1"/>
  <c r="CN40" i="13"/>
  <c r="CO40" i="13" s="1"/>
  <c r="CN41" i="13"/>
  <c r="CN42" i="13"/>
  <c r="CO42" i="13" s="1"/>
  <c r="CN43" i="13"/>
  <c r="CO43" i="13" s="1"/>
  <c r="CN44" i="13"/>
  <c r="CO44" i="13" s="1"/>
  <c r="CN45" i="13"/>
  <c r="CO45" i="13" s="1"/>
  <c r="CN46" i="13"/>
  <c r="CO46" i="13" s="1"/>
  <c r="CN47" i="13"/>
  <c r="CO47" i="13" s="1"/>
  <c r="CN48" i="13"/>
  <c r="CO48" i="13" s="1"/>
  <c r="CN49" i="13"/>
  <c r="CO49" i="13" s="1"/>
  <c r="CN74" i="13"/>
  <c r="CN6" i="13"/>
  <c r="CO6" i="13" s="1"/>
  <c r="BS7" i="13"/>
  <c r="BU7" i="13" s="1"/>
  <c r="BS8" i="13"/>
  <c r="BU8" i="13" s="1"/>
  <c r="BS9" i="13"/>
  <c r="BU9" i="13" s="1"/>
  <c r="BS10" i="13"/>
  <c r="BU10" i="13" s="1"/>
  <c r="BS11" i="13"/>
  <c r="BU11" i="13" s="1"/>
  <c r="BS12" i="13"/>
  <c r="BU12" i="13" s="1"/>
  <c r="BS13" i="13"/>
  <c r="BU13" i="13" s="1"/>
  <c r="BS14" i="13"/>
  <c r="BU14" i="13" s="1"/>
  <c r="BS15" i="13"/>
  <c r="BU15" i="13" s="1"/>
  <c r="BS16" i="13"/>
  <c r="BU16" i="13" s="1"/>
  <c r="BS17" i="13"/>
  <c r="BU17" i="13" s="1"/>
  <c r="BS18" i="13"/>
  <c r="BS19" i="13"/>
  <c r="BU19" i="13" s="1"/>
  <c r="BS20" i="13"/>
  <c r="BU20" i="13" s="1"/>
  <c r="BS21" i="13"/>
  <c r="BU21" i="13" s="1"/>
  <c r="BS22" i="13"/>
  <c r="BU22" i="13" s="1"/>
  <c r="BS23" i="13"/>
  <c r="BU23" i="13" s="1"/>
  <c r="BS24" i="13"/>
  <c r="BS25" i="13"/>
  <c r="BU25" i="13" s="1"/>
  <c r="BS26" i="13"/>
  <c r="BU26" i="13" s="1"/>
  <c r="BS27" i="13"/>
  <c r="BU27" i="13" s="1"/>
  <c r="BS28" i="13"/>
  <c r="BU28" i="13" s="1"/>
  <c r="BS29" i="13"/>
  <c r="BU29" i="13" s="1"/>
  <c r="BS30" i="13"/>
  <c r="BU30" i="13" s="1"/>
  <c r="BS31" i="13"/>
  <c r="BU31" i="13" s="1"/>
  <c r="BS32" i="13"/>
  <c r="BU32" i="13" s="1"/>
  <c r="BS33" i="13"/>
  <c r="BU33" i="13" s="1"/>
  <c r="BS34" i="13"/>
  <c r="BU34" i="13" s="1"/>
  <c r="BS35" i="13"/>
  <c r="BU35" i="13" s="1"/>
  <c r="BS36" i="13"/>
  <c r="BU36" i="13" s="1"/>
  <c r="BS37" i="13"/>
  <c r="BU37" i="13" s="1"/>
  <c r="P38" i="18" s="1"/>
  <c r="BS38" i="13"/>
  <c r="BU38" i="13" s="1"/>
  <c r="P39" i="18" s="1"/>
  <c r="BS39" i="13"/>
  <c r="BU39" i="13" s="1"/>
  <c r="P40" i="18" s="1"/>
  <c r="BS40" i="13"/>
  <c r="BU40" i="13" s="1"/>
  <c r="P41" i="18" s="1"/>
  <c r="BS41" i="13"/>
  <c r="BU41" i="13" s="1"/>
  <c r="P42" i="18" s="1"/>
  <c r="BS42" i="13"/>
  <c r="BU42" i="13" s="1"/>
  <c r="P43" i="18" s="1"/>
  <c r="BS43" i="13"/>
  <c r="BU43" i="13" s="1"/>
  <c r="P44" i="18" s="1"/>
  <c r="BS44" i="13"/>
  <c r="BS45" i="13"/>
  <c r="BU45" i="13" s="1"/>
  <c r="P46" i="18" s="1"/>
  <c r="BS46" i="13"/>
  <c r="BU46" i="13" s="1"/>
  <c r="P47" i="18" s="1"/>
  <c r="BS47" i="13"/>
  <c r="BU47" i="13" s="1"/>
  <c r="P48" i="18" s="1"/>
  <c r="BS48" i="13"/>
  <c r="BU48" i="13" s="1"/>
  <c r="P49" i="18" s="1"/>
  <c r="BS49" i="13"/>
  <c r="BU49" i="13" s="1"/>
  <c r="P50" i="18" s="1"/>
  <c r="BS74" i="13"/>
  <c r="BU74" i="13" s="1"/>
  <c r="BS6" i="13"/>
  <c r="AC7" i="13"/>
  <c r="AD7" i="13" s="1"/>
  <c r="AC8" i="13"/>
  <c r="AD8" i="13" s="1"/>
  <c r="AC9" i="13"/>
  <c r="AD9" i="13" s="1"/>
  <c r="AC10" i="13"/>
  <c r="AD10" i="13" s="1"/>
  <c r="AC11" i="13"/>
  <c r="AD11" i="13" s="1"/>
  <c r="AC12" i="13"/>
  <c r="AD12" i="13" s="1"/>
  <c r="AC13" i="13"/>
  <c r="AD13" i="13" s="1"/>
  <c r="AC14" i="13"/>
  <c r="AD14" i="13" s="1"/>
  <c r="AC15" i="13"/>
  <c r="AD15" i="13" s="1"/>
  <c r="AC16" i="13"/>
  <c r="AD16" i="13" s="1"/>
  <c r="AC17" i="13"/>
  <c r="AD17" i="13" s="1"/>
  <c r="AC18" i="13"/>
  <c r="AD18" i="13" s="1"/>
  <c r="AC19" i="13"/>
  <c r="AD19" i="13" s="1"/>
  <c r="AC20" i="13"/>
  <c r="AD20" i="13" s="1"/>
  <c r="AC21" i="13"/>
  <c r="AD21" i="13" s="1"/>
  <c r="AC22" i="13"/>
  <c r="AD22" i="13" s="1"/>
  <c r="AC23" i="13"/>
  <c r="AD23" i="13" s="1"/>
  <c r="AC24" i="13"/>
  <c r="AD24" i="13" s="1"/>
  <c r="AC25" i="13"/>
  <c r="AD25" i="13" s="1"/>
  <c r="AC26" i="13"/>
  <c r="AD26" i="13" s="1"/>
  <c r="AC27" i="13"/>
  <c r="AD27" i="13" s="1"/>
  <c r="AC28" i="13"/>
  <c r="AD28" i="13" s="1"/>
  <c r="AC29" i="13"/>
  <c r="AD29" i="13" s="1"/>
  <c r="AC30" i="13"/>
  <c r="AD30" i="13" s="1"/>
  <c r="AC31" i="13"/>
  <c r="AD31" i="13" s="1"/>
  <c r="AC32" i="13"/>
  <c r="AD32" i="13" s="1"/>
  <c r="AC33" i="13"/>
  <c r="AD33" i="13" s="1"/>
  <c r="AC34" i="13"/>
  <c r="AD34" i="13" s="1"/>
  <c r="AC35" i="13"/>
  <c r="AD35" i="13" s="1"/>
  <c r="AC36" i="13"/>
  <c r="AD36" i="13" s="1"/>
  <c r="AC37" i="13"/>
  <c r="AD37" i="13" s="1"/>
  <c r="AC38" i="13"/>
  <c r="AD38" i="13" s="1"/>
  <c r="AC39" i="13"/>
  <c r="AD39" i="13" s="1"/>
  <c r="AC40" i="13"/>
  <c r="AD40" i="13" s="1"/>
  <c r="AC41" i="13"/>
  <c r="AD41" i="13" s="1"/>
  <c r="AC42" i="13"/>
  <c r="AD42" i="13" s="1"/>
  <c r="AC43" i="13"/>
  <c r="AD43" i="13" s="1"/>
  <c r="AC44" i="13"/>
  <c r="AD44" i="13" s="1"/>
  <c r="AC45" i="13"/>
  <c r="AD45" i="13" s="1"/>
  <c r="AC46" i="13"/>
  <c r="AD46" i="13" s="1"/>
  <c r="AC47" i="13"/>
  <c r="AD47" i="13" s="1"/>
  <c r="AC48" i="13"/>
  <c r="AD48" i="13" s="1"/>
  <c r="AC49" i="13"/>
  <c r="AD49" i="13" s="1"/>
  <c r="AC74" i="13"/>
  <c r="AC6" i="13"/>
  <c r="AD6" i="13" s="1"/>
  <c r="L17" i="24"/>
  <c r="H4" i="24"/>
  <c r="E3" i="24"/>
  <c r="I4" i="13"/>
  <c r="B4" i="13"/>
  <c r="D3" i="13"/>
  <c r="BV33" i="13" l="1"/>
  <c r="P34" i="18"/>
  <c r="BV34" i="13"/>
  <c r="P35" i="18"/>
  <c r="BV30" i="13"/>
  <c r="P31" i="18"/>
  <c r="BV26" i="13"/>
  <c r="P27" i="18"/>
  <c r="BV22" i="13"/>
  <c r="P23" i="18"/>
  <c r="BV14" i="13"/>
  <c r="P15" i="18"/>
  <c r="BV10" i="13"/>
  <c r="P11" i="18"/>
  <c r="BV21" i="13"/>
  <c r="P22" i="18"/>
  <c r="BV17" i="13"/>
  <c r="P18" i="18"/>
  <c r="BV13" i="13"/>
  <c r="P14" i="18"/>
  <c r="BV9" i="13"/>
  <c r="P10" i="18"/>
  <c r="BV25" i="13"/>
  <c r="P26" i="18"/>
  <c r="BV36" i="13"/>
  <c r="P37" i="18"/>
  <c r="BV32" i="13"/>
  <c r="P33" i="18"/>
  <c r="BV28" i="13"/>
  <c r="P29" i="18"/>
  <c r="BV20" i="13"/>
  <c r="P21" i="18"/>
  <c r="BV16" i="13"/>
  <c r="P17" i="18"/>
  <c r="BV12" i="13"/>
  <c r="P13" i="18"/>
  <c r="BV8" i="13"/>
  <c r="P9" i="18"/>
  <c r="BV29" i="13"/>
  <c r="P30" i="18"/>
  <c r="BV35" i="13"/>
  <c r="P36" i="18"/>
  <c r="BV31" i="13"/>
  <c r="P32" i="18"/>
  <c r="BV27" i="13"/>
  <c r="P28" i="18"/>
  <c r="BV23" i="13"/>
  <c r="P24" i="18"/>
  <c r="BV19" i="13"/>
  <c r="P20" i="18"/>
  <c r="BV15" i="13"/>
  <c r="P16" i="18"/>
  <c r="BV11" i="13"/>
  <c r="P12" i="18"/>
  <c r="BV7" i="13"/>
  <c r="P8" i="18"/>
  <c r="DJ48" i="13"/>
  <c r="DK48" i="13"/>
  <c r="DJ40" i="13"/>
  <c r="DK40" i="13"/>
  <c r="DJ32" i="13"/>
  <c r="DK32" i="13"/>
  <c r="DJ24" i="13"/>
  <c r="DK24" i="13"/>
  <c r="DJ16" i="13"/>
  <c r="DK16" i="13"/>
  <c r="DJ8" i="13"/>
  <c r="DK8" i="13"/>
  <c r="P9" i="20" s="1"/>
  <c r="DJ47" i="13"/>
  <c r="DK47" i="13"/>
  <c r="P48" i="20" s="1"/>
  <c r="DJ39" i="13"/>
  <c r="DK39" i="13"/>
  <c r="P40" i="20" s="1"/>
  <c r="DJ31" i="13"/>
  <c r="DK31" i="13"/>
  <c r="DJ23" i="13"/>
  <c r="DK23" i="13"/>
  <c r="DJ15" i="13"/>
  <c r="DK15" i="13"/>
  <c r="DJ7" i="13"/>
  <c r="DK7" i="13"/>
  <c r="DJ46" i="13"/>
  <c r="DK46" i="13"/>
  <c r="DJ38" i="13"/>
  <c r="DK38" i="13"/>
  <c r="DJ22" i="13"/>
  <c r="DK22" i="13"/>
  <c r="DJ14" i="13"/>
  <c r="DK14" i="13"/>
  <c r="DJ45" i="13"/>
  <c r="DK45" i="13"/>
  <c r="P46" i="20" s="1"/>
  <c r="DJ37" i="13"/>
  <c r="DK37" i="13"/>
  <c r="P38" i="20" s="1"/>
  <c r="DJ29" i="13"/>
  <c r="DK29" i="13"/>
  <c r="P30" i="20" s="1"/>
  <c r="DJ21" i="13"/>
  <c r="DK21" i="13"/>
  <c r="DJ44" i="13"/>
  <c r="DK44" i="13"/>
  <c r="DJ36" i="13"/>
  <c r="DK36" i="13"/>
  <c r="DJ28" i="13"/>
  <c r="DK28" i="13"/>
  <c r="DJ20" i="13"/>
  <c r="DK20" i="13"/>
  <c r="DJ43" i="13"/>
  <c r="DK43" i="13"/>
  <c r="P44" i="20" s="1"/>
  <c r="DJ35" i="13"/>
  <c r="DK35" i="13"/>
  <c r="P36" i="20" s="1"/>
  <c r="DJ19" i="13"/>
  <c r="DK19" i="13"/>
  <c r="DJ11" i="13"/>
  <c r="DK11" i="13"/>
  <c r="DJ42" i="13"/>
  <c r="DK42" i="13"/>
  <c r="DJ34" i="13"/>
  <c r="DK34" i="13"/>
  <c r="DJ26" i="13"/>
  <c r="DK26" i="13"/>
  <c r="DJ18" i="13"/>
  <c r="DK18" i="13"/>
  <c r="DJ10" i="13"/>
  <c r="DK10" i="13"/>
  <c r="DJ49" i="13"/>
  <c r="DK49" i="13"/>
  <c r="P50" i="20" s="1"/>
  <c r="DJ41" i="13"/>
  <c r="DK41" i="13"/>
  <c r="P42" i="20" s="1"/>
  <c r="DJ33" i="13"/>
  <c r="DK33" i="13"/>
  <c r="P34" i="20" s="1"/>
  <c r="DJ17" i="13"/>
  <c r="DK17" i="13"/>
  <c r="DJ9" i="13"/>
  <c r="DK9" i="13"/>
  <c r="BT42" i="13"/>
  <c r="BT34" i="13"/>
  <c r="BT26" i="13"/>
  <c r="BT10" i="13"/>
  <c r="BT43" i="13"/>
  <c r="BT35" i="13"/>
  <c r="BT23" i="13"/>
  <c r="BT15" i="13"/>
  <c r="BT48" i="13"/>
  <c r="BT40" i="13"/>
  <c r="BT36" i="13"/>
  <c r="BT32" i="13"/>
  <c r="BT28" i="13"/>
  <c r="BT20" i="13"/>
  <c r="BT16" i="13"/>
  <c r="BT12" i="13"/>
  <c r="BT8" i="13"/>
  <c r="BT46" i="13"/>
  <c r="BT38" i="13"/>
  <c r="BT30" i="13"/>
  <c r="BT22" i="13"/>
  <c r="BT14" i="13"/>
  <c r="BT47" i="13"/>
  <c r="BT39" i="13"/>
  <c r="BT31" i="13"/>
  <c r="BT27" i="13"/>
  <c r="BT19" i="13"/>
  <c r="BT11" i="13"/>
  <c r="BT49" i="13"/>
  <c r="BT45" i="13"/>
  <c r="BT41" i="13"/>
  <c r="BT37" i="13"/>
  <c r="BT33" i="13"/>
  <c r="BT29" i="13"/>
  <c r="BT25" i="13"/>
  <c r="BT21" i="13"/>
  <c r="BT17" i="13"/>
  <c r="BT13" i="13"/>
  <c r="BT9" i="13"/>
  <c r="CP74" i="13"/>
  <c r="CO74" i="13"/>
  <c r="CP46" i="13"/>
  <c r="P47" i="19" s="1"/>
  <c r="CP38" i="13"/>
  <c r="P39" i="19" s="1"/>
  <c r="CP26" i="13"/>
  <c r="P27" i="19" s="1"/>
  <c r="CP18" i="13"/>
  <c r="P19" i="19" s="1"/>
  <c r="CP14" i="13"/>
  <c r="P15" i="19" s="1"/>
  <c r="DK6" i="13"/>
  <c r="P7" i="20" s="1"/>
  <c r="CP6" i="13"/>
  <c r="P7" i="19" s="1"/>
  <c r="CP43" i="13"/>
  <c r="P44" i="19" s="1"/>
  <c r="CP35" i="13"/>
  <c r="P36" i="19" s="1"/>
  <c r="CP19" i="13"/>
  <c r="P20" i="19" s="1"/>
  <c r="CP11" i="13"/>
  <c r="P12" i="19" s="1"/>
  <c r="CP48" i="13"/>
  <c r="P49" i="19" s="1"/>
  <c r="CP44" i="13"/>
  <c r="P45" i="19" s="1"/>
  <c r="CP40" i="13"/>
  <c r="P41" i="19" s="1"/>
  <c r="CP36" i="13"/>
  <c r="P37" i="19" s="1"/>
  <c r="CP28" i="13"/>
  <c r="P29" i="19" s="1"/>
  <c r="CP24" i="13"/>
  <c r="P25" i="19" s="1"/>
  <c r="CP20" i="13"/>
  <c r="P21" i="19" s="1"/>
  <c r="CP16" i="13"/>
  <c r="P17" i="19" s="1"/>
  <c r="CP12" i="13"/>
  <c r="P13" i="19" s="1"/>
  <c r="CP42" i="13"/>
  <c r="P43" i="19" s="1"/>
  <c r="CP34" i="13"/>
  <c r="P35" i="19" s="1"/>
  <c r="CP30" i="13"/>
  <c r="P31" i="19" s="1"/>
  <c r="CP22" i="13"/>
  <c r="P23" i="19" s="1"/>
  <c r="CP47" i="13"/>
  <c r="P48" i="19" s="1"/>
  <c r="CP39" i="13"/>
  <c r="P40" i="19" s="1"/>
  <c r="CP31" i="13"/>
  <c r="P32" i="19" s="1"/>
  <c r="CP49" i="13"/>
  <c r="P50" i="19" s="1"/>
  <c r="CP45" i="13"/>
  <c r="P46" i="19" s="1"/>
  <c r="CP37" i="13"/>
  <c r="P38" i="19" s="1"/>
  <c r="CP33" i="13"/>
  <c r="P34" i="19" s="1"/>
  <c r="CP29" i="13"/>
  <c r="P30" i="19" s="1"/>
  <c r="CP25" i="13"/>
  <c r="P26" i="19" s="1"/>
  <c r="CP17" i="13"/>
  <c r="P18" i="19" s="1"/>
  <c r="CP13" i="13"/>
  <c r="P14" i="19" s="1"/>
  <c r="DK74" i="13"/>
  <c r="DL74" i="13" s="1"/>
  <c r="DJ74" i="13"/>
  <c r="DV5" i="13"/>
  <c r="DU5" i="13"/>
  <c r="DT5" i="13"/>
  <c r="DS5" i="13"/>
  <c r="DR5" i="13"/>
  <c r="DS4" i="13"/>
  <c r="DT4" i="13"/>
  <c r="DU4" i="13"/>
  <c r="DV4" i="13"/>
  <c r="DR4" i="13"/>
  <c r="EF4" i="13"/>
  <c r="DW4" i="13"/>
  <c r="EB4" i="13" s="1"/>
  <c r="DL9" i="13" l="1"/>
  <c r="P10" i="20"/>
  <c r="DL18" i="13"/>
  <c r="P19" i="20"/>
  <c r="DL34" i="13"/>
  <c r="P35" i="20"/>
  <c r="DL11" i="13"/>
  <c r="P12" i="20"/>
  <c r="DL20" i="13"/>
  <c r="P21" i="20"/>
  <c r="DL36" i="13"/>
  <c r="P37" i="20"/>
  <c r="DL21" i="13"/>
  <c r="P22" i="20"/>
  <c r="DL14" i="13"/>
  <c r="P15" i="20"/>
  <c r="DL38" i="13"/>
  <c r="P39" i="20"/>
  <c r="DL7" i="13"/>
  <c r="P8" i="20"/>
  <c r="DL23" i="13"/>
  <c r="P24" i="20"/>
  <c r="DL24" i="13"/>
  <c r="P25" i="20"/>
  <c r="DL40" i="13"/>
  <c r="P41" i="20"/>
  <c r="DL10" i="13"/>
  <c r="P11" i="20"/>
  <c r="DL26" i="13"/>
  <c r="P27" i="20"/>
  <c r="DL42" i="13"/>
  <c r="P43" i="20"/>
  <c r="DL19" i="13"/>
  <c r="P20" i="20"/>
  <c r="DL28" i="13"/>
  <c r="P29" i="20"/>
  <c r="DL44" i="13"/>
  <c r="P45" i="20"/>
  <c r="DL22" i="13"/>
  <c r="P23" i="20"/>
  <c r="DL46" i="13"/>
  <c r="P47" i="20"/>
  <c r="DL15" i="13"/>
  <c r="P16" i="20"/>
  <c r="DL31" i="13"/>
  <c r="P32" i="20"/>
  <c r="DL16" i="13"/>
  <c r="P17" i="20"/>
  <c r="DL32" i="13"/>
  <c r="P33" i="20"/>
  <c r="DL48" i="13"/>
  <c r="P49" i="20"/>
  <c r="DL17" i="13"/>
  <c r="P18" i="20"/>
  <c r="DL39" i="13"/>
  <c r="DL37" i="13"/>
  <c r="DL35" i="13"/>
  <c r="DL43" i="13"/>
  <c r="DL29" i="13"/>
  <c r="DL47" i="13"/>
  <c r="DL8" i="13"/>
  <c r="DL45" i="13"/>
  <c r="DL33" i="13"/>
  <c r="DL41" i="13"/>
  <c r="DL49" i="13"/>
  <c r="AX6" i="13"/>
  <c r="AY6" i="13" s="1"/>
  <c r="DI5" i="13"/>
  <c r="BS5" i="13"/>
  <c r="BV5" i="13"/>
  <c r="CN5" i="13"/>
  <c r="CQ5" i="13"/>
  <c r="AX7" i="13"/>
  <c r="AX8" i="13"/>
  <c r="AX9" i="13"/>
  <c r="AX10" i="13"/>
  <c r="AX11" i="13"/>
  <c r="AX12" i="13"/>
  <c r="AX13" i="13"/>
  <c r="AX14" i="13"/>
  <c r="AX15" i="13"/>
  <c r="AX16" i="13"/>
  <c r="AX17" i="13"/>
  <c r="AX18" i="13"/>
  <c r="AX19" i="13"/>
  <c r="AX20" i="13"/>
  <c r="AX21" i="13"/>
  <c r="AX22" i="13"/>
  <c r="AX23" i="13"/>
  <c r="AX24" i="13"/>
  <c r="AX25" i="13"/>
  <c r="AX26" i="13"/>
  <c r="AX27" i="13"/>
  <c r="AX28" i="13"/>
  <c r="AX29" i="13"/>
  <c r="AX30" i="13"/>
  <c r="AX31" i="13"/>
  <c r="AX32" i="13"/>
  <c r="AX33" i="13"/>
  <c r="AX34" i="13"/>
  <c r="AX35" i="13"/>
  <c r="AX36" i="13"/>
  <c r="AX37" i="13"/>
  <c r="AX38" i="13"/>
  <c r="AX39" i="13"/>
  <c r="AX40" i="13"/>
  <c r="AX41" i="13"/>
  <c r="AX42" i="13"/>
  <c r="AX43" i="13"/>
  <c r="AX44" i="13"/>
  <c r="AX45" i="13"/>
  <c r="AX46" i="13"/>
  <c r="AX47" i="13"/>
  <c r="AX48" i="13"/>
  <c r="AX49" i="13"/>
  <c r="AX74" i="13"/>
  <c r="AY74" i="13" s="1"/>
  <c r="AX5" i="13"/>
  <c r="AY5" i="13" s="1"/>
  <c r="BA5" i="13"/>
  <c r="AC5" i="13"/>
  <c r="AD5" i="13" s="1"/>
  <c r="AF5" i="13"/>
  <c r="CO27" i="13" l="1"/>
  <c r="CO15" i="13"/>
  <c r="CO9" i="13"/>
  <c r="BT18" i="13"/>
  <c r="BT24" i="13"/>
  <c r="BT6" i="13"/>
  <c r="BT44" i="13"/>
  <c r="DJ13" i="13"/>
  <c r="DJ25" i="13"/>
  <c r="DJ12" i="13"/>
  <c r="AY29" i="13"/>
  <c r="AZ29" i="13"/>
  <c r="P30" i="17" s="1"/>
  <c r="AY13" i="13"/>
  <c r="AZ13" i="13"/>
  <c r="P14" i="17" s="1"/>
  <c r="CO23" i="13"/>
  <c r="CO32" i="13"/>
  <c r="CO21" i="13"/>
  <c r="AY44" i="13"/>
  <c r="AZ44" i="13"/>
  <c r="P45" i="17" s="1"/>
  <c r="AY36" i="13"/>
  <c r="AZ36" i="13"/>
  <c r="P37" i="17" s="1"/>
  <c r="AY28" i="13"/>
  <c r="AZ28" i="13"/>
  <c r="P29" i="17" s="1"/>
  <c r="AY20" i="13"/>
  <c r="AZ20" i="13"/>
  <c r="P21" i="17" s="1"/>
  <c r="AY12" i="13"/>
  <c r="AZ12" i="13"/>
  <c r="P13" i="17" s="1"/>
  <c r="AY48" i="13"/>
  <c r="AZ48" i="13"/>
  <c r="P49" i="17" s="1"/>
  <c r="AY45" i="13"/>
  <c r="AZ45" i="13"/>
  <c r="P46" i="17" s="1"/>
  <c r="AY21" i="13"/>
  <c r="AZ21" i="13"/>
  <c r="P22" i="17" s="1"/>
  <c r="AY43" i="13"/>
  <c r="AZ43" i="13"/>
  <c r="P44" i="17" s="1"/>
  <c r="AY35" i="13"/>
  <c r="AZ35" i="13"/>
  <c r="P36" i="17" s="1"/>
  <c r="AY27" i="13"/>
  <c r="AZ27" i="13"/>
  <c r="P28" i="17" s="1"/>
  <c r="AY19" i="13"/>
  <c r="AZ19" i="13"/>
  <c r="P20" i="17" s="1"/>
  <c r="AY11" i="13"/>
  <c r="AZ11" i="13"/>
  <c r="P12" i="17" s="1"/>
  <c r="AY39" i="13"/>
  <c r="AZ39" i="13"/>
  <c r="P40" i="17" s="1"/>
  <c r="AY37" i="13"/>
  <c r="AZ37" i="13"/>
  <c r="P38" i="17" s="1"/>
  <c r="AY42" i="13"/>
  <c r="AZ42" i="13"/>
  <c r="P43" i="17" s="1"/>
  <c r="AY34" i="13"/>
  <c r="AZ34" i="13"/>
  <c r="P35" i="17" s="1"/>
  <c r="AY26" i="13"/>
  <c r="AZ26" i="13"/>
  <c r="P27" i="17" s="1"/>
  <c r="AY18" i="13"/>
  <c r="AZ18" i="13"/>
  <c r="P19" i="17" s="1"/>
  <c r="AY10" i="13"/>
  <c r="AZ10" i="13"/>
  <c r="P11" i="17" s="1"/>
  <c r="AY49" i="13"/>
  <c r="AZ49" i="13"/>
  <c r="P50" i="17" s="1"/>
  <c r="AY41" i="13"/>
  <c r="AZ41" i="13"/>
  <c r="P42" i="17" s="1"/>
  <c r="AY33" i="13"/>
  <c r="AZ33" i="13"/>
  <c r="P34" i="17" s="1"/>
  <c r="AY25" i="13"/>
  <c r="AZ25" i="13"/>
  <c r="P26" i="17" s="1"/>
  <c r="AY17" i="13"/>
  <c r="AZ17" i="13"/>
  <c r="P18" i="17" s="1"/>
  <c r="AY9" i="13"/>
  <c r="AZ9" i="13"/>
  <c r="P10" i="17" s="1"/>
  <c r="AY40" i="13"/>
  <c r="AZ40" i="13"/>
  <c r="P41" i="17" s="1"/>
  <c r="AY32" i="13"/>
  <c r="AZ32" i="13"/>
  <c r="P33" i="17" s="1"/>
  <c r="AY24" i="13"/>
  <c r="AZ24" i="13"/>
  <c r="P25" i="17" s="1"/>
  <c r="AY16" i="13"/>
  <c r="AZ16" i="13"/>
  <c r="P17" i="17" s="1"/>
  <c r="AY8" i="13"/>
  <c r="AZ8" i="13"/>
  <c r="P9" i="17" s="1"/>
  <c r="AY47" i="13"/>
  <c r="AZ47" i="13"/>
  <c r="P48" i="17" s="1"/>
  <c r="AY31" i="13"/>
  <c r="AZ31" i="13"/>
  <c r="P32" i="17" s="1"/>
  <c r="AY23" i="13"/>
  <c r="AZ23" i="13"/>
  <c r="P24" i="17" s="1"/>
  <c r="AY15" i="13"/>
  <c r="AZ15" i="13"/>
  <c r="P16" i="17" s="1"/>
  <c r="AY7" i="13"/>
  <c r="AZ7" i="13"/>
  <c r="P8" i="17" s="1"/>
  <c r="AY46" i="13"/>
  <c r="AZ46" i="13"/>
  <c r="P47" i="17" s="1"/>
  <c r="AY38" i="13"/>
  <c r="AZ38" i="13"/>
  <c r="P39" i="17" s="1"/>
  <c r="AY30" i="13"/>
  <c r="AZ30" i="13"/>
  <c r="P31" i="17" s="1"/>
  <c r="AY22" i="13"/>
  <c r="AZ22" i="13"/>
  <c r="P23" i="17" s="1"/>
  <c r="AY14" i="13"/>
  <c r="AZ14" i="13"/>
  <c r="P15" i="17" s="1"/>
  <c r="DJ5" i="13"/>
  <c r="DJ27" i="13"/>
  <c r="DJ30" i="13"/>
  <c r="BT5" i="13"/>
  <c r="BT7" i="13"/>
  <c r="CO10" i="13"/>
  <c r="CO7" i="13"/>
  <c r="CO41" i="13"/>
  <c r="CO5" i="13"/>
  <c r="AZ6" i="13"/>
  <c r="P7" i="17" s="1"/>
  <c r="AZ74" i="13"/>
  <c r="I48" i="13" l="1"/>
  <c r="J48" i="13"/>
  <c r="K48" i="13"/>
  <c r="CR49" i="13"/>
  <c r="CT49" i="13"/>
  <c r="CV49" i="13"/>
  <c r="DA49" i="13"/>
  <c r="DB49" i="13"/>
  <c r="DC49" i="13"/>
  <c r="DE49" i="13"/>
  <c r="CF49" i="13"/>
  <c r="CG49" i="13"/>
  <c r="CH49" i="13"/>
  <c r="CJ49" i="13"/>
  <c r="BW49" i="13"/>
  <c r="BY49" i="13"/>
  <c r="CA49" i="13"/>
  <c r="BW74" i="13"/>
  <c r="BY74" i="13"/>
  <c r="CA74" i="13"/>
  <c r="BO49" i="13"/>
  <c r="BO74" i="13"/>
  <c r="BM49" i="13"/>
  <c r="BM74" i="13"/>
  <c r="BL49" i="13"/>
  <c r="BL74" i="13"/>
  <c r="BK49" i="13"/>
  <c r="BK74" i="13"/>
  <c r="L49" i="30" l="1"/>
  <c r="L49" i="29"/>
  <c r="M49" i="30"/>
  <c r="M49" i="29"/>
  <c r="K49" i="30"/>
  <c r="K49" i="29"/>
  <c r="L5" i="13"/>
  <c r="N5" i="13"/>
  <c r="P5" i="13"/>
  <c r="U5" i="13"/>
  <c r="V5" i="13"/>
  <c r="W5" i="13"/>
  <c r="Y5" i="13"/>
  <c r="Z5" i="13" s="1"/>
  <c r="L7" i="13"/>
  <c r="N7" i="13"/>
  <c r="P7" i="13"/>
  <c r="U7" i="13"/>
  <c r="V7" i="13"/>
  <c r="W7" i="13"/>
  <c r="Y7" i="13"/>
  <c r="L8" i="13"/>
  <c r="N8" i="13"/>
  <c r="P8" i="13"/>
  <c r="U8" i="13"/>
  <c r="V8" i="13"/>
  <c r="W8" i="13"/>
  <c r="Y8" i="13"/>
  <c r="L9" i="13"/>
  <c r="N9" i="13"/>
  <c r="P9" i="13"/>
  <c r="U9" i="13"/>
  <c r="V9" i="13"/>
  <c r="W9" i="13"/>
  <c r="Y9" i="13"/>
  <c r="L10" i="13"/>
  <c r="N10" i="13"/>
  <c r="P10" i="13"/>
  <c r="U10" i="13"/>
  <c r="V10" i="13"/>
  <c r="W10" i="13"/>
  <c r="Y10" i="13"/>
  <c r="L11" i="13"/>
  <c r="N11" i="13"/>
  <c r="P11" i="13"/>
  <c r="U11" i="13"/>
  <c r="V11" i="13"/>
  <c r="W11" i="13"/>
  <c r="Y11" i="13"/>
  <c r="L12" i="13"/>
  <c r="N12" i="13"/>
  <c r="P12" i="13"/>
  <c r="U12" i="13"/>
  <c r="V12" i="13"/>
  <c r="W12" i="13"/>
  <c r="Y12" i="13"/>
  <c r="L13" i="13"/>
  <c r="N13" i="13"/>
  <c r="P13" i="13"/>
  <c r="U13" i="13"/>
  <c r="V13" i="13"/>
  <c r="W13" i="13"/>
  <c r="Y13" i="13"/>
  <c r="L14" i="13"/>
  <c r="N14" i="13"/>
  <c r="P14" i="13"/>
  <c r="U14" i="13"/>
  <c r="V14" i="13"/>
  <c r="W14" i="13"/>
  <c r="Y14" i="13"/>
  <c r="Z14" i="13" s="1"/>
  <c r="L15" i="13"/>
  <c r="N15" i="13"/>
  <c r="P15" i="13"/>
  <c r="U15" i="13"/>
  <c r="V15" i="13"/>
  <c r="W15" i="13"/>
  <c r="Y15" i="13"/>
  <c r="L16" i="13"/>
  <c r="N16" i="13"/>
  <c r="P16" i="13"/>
  <c r="U16" i="13"/>
  <c r="V16" i="13"/>
  <c r="W16" i="13"/>
  <c r="Y16" i="13"/>
  <c r="L17" i="13"/>
  <c r="N17" i="13"/>
  <c r="P17" i="13"/>
  <c r="U17" i="13"/>
  <c r="V17" i="13"/>
  <c r="W17" i="13"/>
  <c r="Y17" i="13"/>
  <c r="L18" i="13"/>
  <c r="N18" i="13"/>
  <c r="P18" i="13"/>
  <c r="U18" i="13"/>
  <c r="V18" i="13"/>
  <c r="W18" i="13"/>
  <c r="Y18" i="13"/>
  <c r="Z18" i="13" s="1"/>
  <c r="L19" i="13"/>
  <c r="N19" i="13"/>
  <c r="P19" i="13"/>
  <c r="U19" i="13"/>
  <c r="V19" i="13"/>
  <c r="W19" i="13"/>
  <c r="Y19" i="13"/>
  <c r="L20" i="13"/>
  <c r="N20" i="13"/>
  <c r="P20" i="13"/>
  <c r="U20" i="13"/>
  <c r="V20" i="13"/>
  <c r="W20" i="13"/>
  <c r="Y20" i="13"/>
  <c r="L21" i="13"/>
  <c r="N21" i="13"/>
  <c r="P21" i="13"/>
  <c r="U21" i="13"/>
  <c r="V21" i="13"/>
  <c r="W21" i="13"/>
  <c r="Y21" i="13"/>
  <c r="L22" i="13"/>
  <c r="N22" i="13"/>
  <c r="P22" i="13"/>
  <c r="U22" i="13"/>
  <c r="V22" i="13"/>
  <c r="W22" i="13"/>
  <c r="Y22" i="13"/>
  <c r="Z22" i="13" s="1"/>
  <c r="L23" i="13"/>
  <c r="N23" i="13"/>
  <c r="P23" i="13"/>
  <c r="U23" i="13"/>
  <c r="V23" i="13"/>
  <c r="W23" i="13"/>
  <c r="Y23" i="13"/>
  <c r="L24" i="13"/>
  <c r="N24" i="13"/>
  <c r="P24" i="13"/>
  <c r="U24" i="13"/>
  <c r="V24" i="13"/>
  <c r="W24" i="13"/>
  <c r="Y24" i="13"/>
  <c r="L25" i="13"/>
  <c r="N25" i="13"/>
  <c r="P25" i="13"/>
  <c r="U25" i="13"/>
  <c r="V25" i="13"/>
  <c r="W25" i="13"/>
  <c r="Y25" i="13"/>
  <c r="L26" i="13"/>
  <c r="N26" i="13"/>
  <c r="P26" i="13"/>
  <c r="U26" i="13"/>
  <c r="V26" i="13"/>
  <c r="W26" i="13"/>
  <c r="Y26" i="13"/>
  <c r="Z26" i="13" s="1"/>
  <c r="L27" i="13"/>
  <c r="N27" i="13"/>
  <c r="P27" i="13"/>
  <c r="U27" i="13"/>
  <c r="V27" i="13"/>
  <c r="W27" i="13"/>
  <c r="Y27" i="13"/>
  <c r="L28" i="13"/>
  <c r="N28" i="13"/>
  <c r="P28" i="13"/>
  <c r="U28" i="13"/>
  <c r="V28" i="13"/>
  <c r="W28" i="13"/>
  <c r="Y28" i="13"/>
  <c r="L29" i="13"/>
  <c r="N29" i="13"/>
  <c r="P29" i="13"/>
  <c r="U29" i="13"/>
  <c r="V29" i="13"/>
  <c r="W29" i="13"/>
  <c r="Y29" i="13"/>
  <c r="L30" i="13"/>
  <c r="N30" i="13"/>
  <c r="P30" i="13"/>
  <c r="U30" i="13"/>
  <c r="V30" i="13"/>
  <c r="W30" i="13"/>
  <c r="Y30" i="13"/>
  <c r="Z30" i="13" s="1"/>
  <c r="L31" i="13"/>
  <c r="N31" i="13"/>
  <c r="P31" i="13"/>
  <c r="U31" i="13"/>
  <c r="V31" i="13"/>
  <c r="W31" i="13"/>
  <c r="Y31" i="13"/>
  <c r="L32" i="13"/>
  <c r="N32" i="13"/>
  <c r="P32" i="13"/>
  <c r="U32" i="13"/>
  <c r="V32" i="13"/>
  <c r="W32" i="13"/>
  <c r="Y32" i="13"/>
  <c r="L33" i="13"/>
  <c r="N33" i="13"/>
  <c r="P33" i="13"/>
  <c r="U33" i="13"/>
  <c r="V33" i="13"/>
  <c r="W33" i="13"/>
  <c r="Y33" i="13"/>
  <c r="L34" i="13"/>
  <c r="N34" i="13"/>
  <c r="P34" i="13"/>
  <c r="U34" i="13"/>
  <c r="V34" i="13"/>
  <c r="W34" i="13"/>
  <c r="Y34" i="13"/>
  <c r="Z34" i="13" s="1"/>
  <c r="L35" i="13"/>
  <c r="N35" i="13"/>
  <c r="P35" i="13"/>
  <c r="U35" i="13"/>
  <c r="V35" i="13"/>
  <c r="W35" i="13"/>
  <c r="Y35" i="13"/>
  <c r="L36" i="13"/>
  <c r="N36" i="13"/>
  <c r="P36" i="13"/>
  <c r="U36" i="13"/>
  <c r="V36" i="13"/>
  <c r="W36" i="13"/>
  <c r="Y36" i="13"/>
  <c r="L37" i="13"/>
  <c r="N37" i="13"/>
  <c r="P37" i="13"/>
  <c r="U37" i="13"/>
  <c r="V37" i="13"/>
  <c r="W37" i="13"/>
  <c r="Y37" i="13"/>
  <c r="L38" i="13"/>
  <c r="N38" i="13"/>
  <c r="P38" i="13"/>
  <c r="U38" i="13"/>
  <c r="V38" i="13"/>
  <c r="W38" i="13"/>
  <c r="Y38" i="13"/>
  <c r="Z38" i="13" s="1"/>
  <c r="L39" i="13"/>
  <c r="N39" i="13"/>
  <c r="P39" i="13"/>
  <c r="U39" i="13"/>
  <c r="V39" i="13"/>
  <c r="W39" i="13"/>
  <c r="Y39" i="13"/>
  <c r="L40" i="13"/>
  <c r="N40" i="13"/>
  <c r="P40" i="13"/>
  <c r="U40" i="13"/>
  <c r="V40" i="13"/>
  <c r="W40" i="13"/>
  <c r="Y40" i="13"/>
  <c r="L41" i="13"/>
  <c r="N41" i="13"/>
  <c r="P41" i="13"/>
  <c r="U41" i="13"/>
  <c r="V41" i="13"/>
  <c r="W41" i="13"/>
  <c r="Y41" i="13"/>
  <c r="L42" i="13"/>
  <c r="N42" i="13"/>
  <c r="P42" i="13"/>
  <c r="U42" i="13"/>
  <c r="V42" i="13"/>
  <c r="W42" i="13"/>
  <c r="Y42" i="13"/>
  <c r="Z42" i="13" s="1"/>
  <c r="L43" i="13"/>
  <c r="N43" i="13"/>
  <c r="P43" i="13"/>
  <c r="U43" i="13"/>
  <c r="V43" i="13"/>
  <c r="W43" i="13"/>
  <c r="Y43" i="13"/>
  <c r="L44" i="13"/>
  <c r="N44" i="13"/>
  <c r="P44" i="13"/>
  <c r="U44" i="13"/>
  <c r="V44" i="13"/>
  <c r="W44" i="13"/>
  <c r="Y44" i="13"/>
  <c r="L45" i="13"/>
  <c r="N45" i="13"/>
  <c r="P45" i="13"/>
  <c r="U45" i="13"/>
  <c r="V45" i="13"/>
  <c r="W45" i="13"/>
  <c r="Y45" i="13"/>
  <c r="L46" i="13"/>
  <c r="M46" i="13" s="1"/>
  <c r="N46" i="13"/>
  <c r="P46" i="13"/>
  <c r="U46" i="13"/>
  <c r="V46" i="13"/>
  <c r="W46" i="13"/>
  <c r="Y46" i="13"/>
  <c r="Z46" i="13" s="1"/>
  <c r="L47" i="13"/>
  <c r="N47" i="13"/>
  <c r="P47" i="13"/>
  <c r="U47" i="13"/>
  <c r="V47" i="13"/>
  <c r="W47" i="13"/>
  <c r="Y47" i="13"/>
  <c r="L48" i="13"/>
  <c r="N48" i="13"/>
  <c r="P48" i="13"/>
  <c r="U48" i="13"/>
  <c r="V48" i="13"/>
  <c r="W48" i="13"/>
  <c r="Y48" i="13"/>
  <c r="L49" i="13"/>
  <c r="N49" i="13"/>
  <c r="P49" i="13"/>
  <c r="U49" i="13"/>
  <c r="V49" i="13"/>
  <c r="W49" i="13"/>
  <c r="Y49" i="13"/>
  <c r="L74" i="13"/>
  <c r="M74" i="13" s="1"/>
  <c r="N74" i="13"/>
  <c r="O74" i="13" s="1"/>
  <c r="P74" i="13"/>
  <c r="Q74" i="13" s="1"/>
  <c r="U74" i="13"/>
  <c r="V74" i="13"/>
  <c r="W74" i="13"/>
  <c r="Y74" i="13"/>
  <c r="Z74" i="13" s="1"/>
  <c r="O26" i="13" l="1"/>
  <c r="Z10" i="13"/>
  <c r="O10" i="13"/>
  <c r="Q26" i="13"/>
  <c r="Q22" i="13"/>
  <c r="Q18" i="13"/>
  <c r="Q10" i="13"/>
  <c r="Q5" i="13"/>
  <c r="AL50" i="13"/>
  <c r="M5" i="13"/>
  <c r="AH50" i="13"/>
  <c r="O5" i="13"/>
  <c r="AJ50" i="13"/>
  <c r="M10" i="13"/>
  <c r="M47" i="13"/>
  <c r="M43" i="13"/>
  <c r="M31" i="13"/>
  <c r="Z49" i="13"/>
  <c r="Z45" i="13"/>
  <c r="Z41" i="13"/>
  <c r="Z37" i="13"/>
  <c r="Z33" i="13"/>
  <c r="Z29" i="13"/>
  <c r="Z25" i="13"/>
  <c r="Z21" i="13"/>
  <c r="Z17" i="13"/>
  <c r="Z13" i="13"/>
  <c r="Z9" i="13"/>
  <c r="Z48" i="13"/>
  <c r="Z44" i="13"/>
  <c r="Z40" i="13"/>
  <c r="Z36" i="13"/>
  <c r="Z32" i="13"/>
  <c r="Z28" i="13"/>
  <c r="Z24" i="13"/>
  <c r="Z20" i="13"/>
  <c r="Z16" i="13"/>
  <c r="Z12" i="13"/>
  <c r="Z47" i="13"/>
  <c r="Z43" i="13"/>
  <c r="Z39" i="13"/>
  <c r="Z35" i="13"/>
  <c r="Z31" i="13"/>
  <c r="Z27" i="13"/>
  <c r="Z23" i="13"/>
  <c r="Z19" i="13"/>
  <c r="Z15" i="13"/>
  <c r="Z11" i="13"/>
  <c r="Z7" i="13"/>
  <c r="O47" i="13"/>
  <c r="O43" i="13"/>
  <c r="Z8" i="13"/>
  <c r="M40" i="13"/>
  <c r="M36" i="13"/>
  <c r="M32" i="13"/>
  <c r="M24" i="13"/>
  <c r="M20" i="13"/>
  <c r="M16" i="13"/>
  <c r="Q48" i="13"/>
  <c r="Q44" i="13"/>
  <c r="Q40" i="13"/>
  <c r="Q36" i="13"/>
  <c r="Q32" i="13"/>
  <c r="Q47" i="13"/>
  <c r="Q43" i="13"/>
  <c r="Q39" i="13"/>
  <c r="Q35" i="13"/>
  <c r="Q31" i="13"/>
  <c r="Q27" i="13"/>
  <c r="Q23" i="13"/>
  <c r="Q19" i="13"/>
  <c r="Q15" i="13"/>
  <c r="Q11" i="13"/>
  <c r="Q7" i="13"/>
  <c r="O42" i="13"/>
  <c r="O25" i="13"/>
  <c r="O21" i="13"/>
  <c r="O17" i="13"/>
  <c r="O13" i="13"/>
  <c r="Q49" i="13"/>
  <c r="O48" i="13"/>
  <c r="Q45" i="13"/>
  <c r="Q41" i="13"/>
  <c r="O40" i="13"/>
  <c r="Q37" i="13"/>
  <c r="O36" i="13"/>
  <c r="Q33" i="13"/>
  <c r="W66" i="13" s="1"/>
  <c r="O32" i="13"/>
  <c r="Q29" i="13"/>
  <c r="Q28" i="13"/>
  <c r="O27" i="13"/>
  <c r="Q24" i="13"/>
  <c r="Q20" i="13"/>
  <c r="Q16" i="13"/>
  <c r="Q12" i="13"/>
  <c r="O11" i="13"/>
  <c r="O7" i="13"/>
  <c r="O46" i="13"/>
  <c r="Q46" i="13"/>
  <c r="Q42" i="13"/>
  <c r="O41" i="13"/>
  <c r="Q38" i="13"/>
  <c r="O37" i="13"/>
  <c r="Q34" i="13"/>
  <c r="O33" i="13"/>
  <c r="Q30" i="13"/>
  <c r="Q25" i="13"/>
  <c r="O24" i="13"/>
  <c r="Q21" i="13"/>
  <c r="O20" i="13"/>
  <c r="Q17" i="13"/>
  <c r="O16" i="13"/>
  <c r="Q13" i="13"/>
  <c r="O12" i="13"/>
  <c r="M45" i="13"/>
  <c r="M35" i="13"/>
  <c r="M30" i="13"/>
  <c r="M29" i="13"/>
  <c r="M19" i="13"/>
  <c r="M15" i="13"/>
  <c r="M9" i="13"/>
  <c r="M49" i="13"/>
  <c r="O45" i="13"/>
  <c r="M44" i="13"/>
  <c r="O39" i="13"/>
  <c r="M38" i="13"/>
  <c r="O35" i="13"/>
  <c r="M34" i="13"/>
  <c r="O31" i="13"/>
  <c r="O30" i="13"/>
  <c r="O29" i="13"/>
  <c r="M28" i="13"/>
  <c r="O23" i="13"/>
  <c r="M22" i="13"/>
  <c r="O19" i="13"/>
  <c r="M18" i="13"/>
  <c r="O15" i="13"/>
  <c r="M14" i="13"/>
  <c r="O9" i="13"/>
  <c r="M8" i="13"/>
  <c r="M39" i="13"/>
  <c r="M23" i="13"/>
  <c r="O49" i="13"/>
  <c r="M48" i="13"/>
  <c r="O44" i="13"/>
  <c r="M42" i="13"/>
  <c r="M41" i="13"/>
  <c r="O38" i="13"/>
  <c r="M37" i="13"/>
  <c r="O34" i="13"/>
  <c r="M33" i="13"/>
  <c r="O28" i="13"/>
  <c r="M27" i="13"/>
  <c r="M26" i="13"/>
  <c r="M25" i="13"/>
  <c r="O22" i="13"/>
  <c r="M21" i="13"/>
  <c r="O18" i="13"/>
  <c r="M17" i="13"/>
  <c r="O14" i="13"/>
  <c r="M13" i="13"/>
  <c r="M12" i="13"/>
  <c r="M11" i="13"/>
  <c r="M7" i="13"/>
  <c r="Q9" i="13"/>
  <c r="O8" i="13"/>
  <c r="Q14" i="13"/>
  <c r="Q8" i="13"/>
  <c r="R74" i="13"/>
  <c r="S74" i="13"/>
  <c r="R26" i="13" l="1"/>
  <c r="R10" i="13"/>
  <c r="R5" i="13"/>
  <c r="S5" i="13"/>
  <c r="AM50" i="13"/>
  <c r="AN50" i="13"/>
  <c r="R24" i="13"/>
  <c r="R46" i="13"/>
  <c r="R47" i="13"/>
  <c r="S10" i="13"/>
  <c r="T10" i="13" s="1"/>
  <c r="S47" i="13"/>
  <c r="S14" i="13"/>
  <c r="S22" i="13"/>
  <c r="R18" i="13"/>
  <c r="R42" i="13"/>
  <c r="R31" i="13"/>
  <c r="S43" i="13"/>
  <c r="R36" i="13"/>
  <c r="R13" i="13"/>
  <c r="R39" i="13"/>
  <c r="S30" i="13"/>
  <c r="S48" i="13"/>
  <c r="R43" i="13"/>
  <c r="S36" i="13"/>
  <c r="R35" i="13"/>
  <c r="R48" i="13"/>
  <c r="R21" i="13"/>
  <c r="R22" i="13"/>
  <c r="R12" i="13"/>
  <c r="S9" i="13"/>
  <c r="R29" i="13"/>
  <c r="S37" i="13"/>
  <c r="S46" i="13"/>
  <c r="R27" i="13"/>
  <c r="R41" i="13"/>
  <c r="S13" i="13"/>
  <c r="S31" i="13"/>
  <c r="R14" i="13"/>
  <c r="S27" i="13"/>
  <c r="R20" i="13"/>
  <c r="S39" i="13"/>
  <c r="R11" i="13"/>
  <c r="R17" i="13"/>
  <c r="S33" i="13"/>
  <c r="R49" i="13"/>
  <c r="R28" i="13"/>
  <c r="R44" i="13"/>
  <c r="R15" i="13"/>
  <c r="S16" i="13"/>
  <c r="R40" i="13"/>
  <c r="R25" i="13"/>
  <c r="S41" i="13"/>
  <c r="S11" i="13"/>
  <c r="S24" i="13"/>
  <c r="S32" i="13"/>
  <c r="S28" i="13"/>
  <c r="S15" i="13"/>
  <c r="R38" i="13"/>
  <c r="R23" i="13"/>
  <c r="R7" i="13"/>
  <c r="S20" i="13"/>
  <c r="S35" i="13"/>
  <c r="S17" i="13"/>
  <c r="R33" i="13"/>
  <c r="S26" i="13"/>
  <c r="R16" i="13"/>
  <c r="R32" i="13"/>
  <c r="R19" i="13"/>
  <c r="S7" i="13"/>
  <c r="S25" i="13"/>
  <c r="S44" i="13"/>
  <c r="T44" i="13" s="1"/>
  <c r="X44" i="13" s="1"/>
  <c r="S40" i="13"/>
  <c r="R8" i="13"/>
  <c r="S21" i="13"/>
  <c r="R37" i="13"/>
  <c r="S23" i="13"/>
  <c r="R30" i="13"/>
  <c r="T30" i="13" s="1"/>
  <c r="X30" i="13" s="1"/>
  <c r="S38" i="13"/>
  <c r="S49" i="13"/>
  <c r="R45" i="13"/>
  <c r="R34" i="13"/>
  <c r="S19" i="13"/>
  <c r="S42" i="13"/>
  <c r="R9" i="13"/>
  <c r="S45" i="13"/>
  <c r="S34" i="13"/>
  <c r="S12" i="13"/>
  <c r="S29" i="13"/>
  <c r="S18" i="13"/>
  <c r="S8" i="13"/>
  <c r="T74" i="13"/>
  <c r="T26" i="13" l="1"/>
  <c r="X26" i="13" s="1"/>
  <c r="T5" i="13"/>
  <c r="AA5" i="13" s="1"/>
  <c r="N6" i="30" s="1"/>
  <c r="N56" i="30" s="1"/>
  <c r="O56" i="30" s="1"/>
  <c r="AO50" i="13"/>
  <c r="AS50" i="13" s="1"/>
  <c r="T32" i="13"/>
  <c r="X32" i="13" s="1"/>
  <c r="T24" i="13"/>
  <c r="X24" i="13" s="1"/>
  <c r="T33" i="13"/>
  <c r="X33" i="13" s="1"/>
  <c r="T22" i="13"/>
  <c r="T31" i="13"/>
  <c r="X31" i="13" s="1"/>
  <c r="T46" i="13"/>
  <c r="X46" i="13" s="1"/>
  <c r="T14" i="13"/>
  <c r="X14" i="13" s="1"/>
  <c r="T12" i="13"/>
  <c r="X12" i="13" s="1"/>
  <c r="T47" i="13"/>
  <c r="X47" i="13" s="1"/>
  <c r="T42" i="13"/>
  <c r="T48" i="13"/>
  <c r="T18" i="13"/>
  <c r="T43" i="13"/>
  <c r="X43" i="13" s="1"/>
  <c r="T11" i="13"/>
  <c r="T34" i="13"/>
  <c r="X34" i="13" s="1"/>
  <c r="T40" i="13"/>
  <c r="T7" i="13"/>
  <c r="X7" i="13" s="1"/>
  <c r="T28" i="13"/>
  <c r="X28" i="13" s="1"/>
  <c r="T15" i="13"/>
  <c r="T20" i="13"/>
  <c r="X20" i="13" s="1"/>
  <c r="T36" i="13"/>
  <c r="X36" i="13" s="1"/>
  <c r="T39" i="13"/>
  <c r="X39" i="13" s="1"/>
  <c r="T27" i="13"/>
  <c r="X27" i="13" s="1"/>
  <c r="T9" i="13"/>
  <c r="T16" i="13"/>
  <c r="X16" i="13" s="1"/>
  <c r="T13" i="13"/>
  <c r="T35" i="13"/>
  <c r="X35" i="13" s="1"/>
  <c r="T45" i="13"/>
  <c r="T49" i="13"/>
  <c r="T37" i="13"/>
  <c r="X37" i="13" s="1"/>
  <c r="T23" i="13"/>
  <c r="X23" i="13" s="1"/>
  <c r="T21" i="13"/>
  <c r="T8" i="13"/>
  <c r="T38" i="13"/>
  <c r="T17" i="13"/>
  <c r="T41" i="13"/>
  <c r="X41" i="13" s="1"/>
  <c r="T29" i="13"/>
  <c r="T19" i="13"/>
  <c r="X19" i="13" s="1"/>
  <c r="T25" i="13"/>
  <c r="X10" i="13"/>
  <c r="X74" i="13"/>
  <c r="X5" i="13" l="1"/>
  <c r="N6" i="29"/>
  <c r="N56" i="29" s="1"/>
  <c r="O56" i="29" s="1"/>
  <c r="AB5" i="13"/>
  <c r="N6" i="4" s="1"/>
  <c r="DM5" i="13"/>
  <c r="EG5" i="13" s="1"/>
  <c r="X48" i="13"/>
  <c r="X22" i="13"/>
  <c r="X18" i="13"/>
  <c r="X11" i="13"/>
  <c r="X42" i="13"/>
  <c r="X9" i="13"/>
  <c r="X40" i="13"/>
  <c r="X45" i="13"/>
  <c r="X17" i="13"/>
  <c r="X21" i="13"/>
  <c r="X15" i="13"/>
  <c r="X13" i="13"/>
  <c r="X38" i="13"/>
  <c r="X49" i="13"/>
  <c r="X8" i="13"/>
  <c r="X29" i="13"/>
  <c r="X25" i="13"/>
  <c r="J6" i="13"/>
  <c r="Q8" i="11"/>
  <c r="Q9" i="11"/>
  <c r="Q10" i="11"/>
  <c r="Q11" i="11"/>
  <c r="Q12" i="11"/>
  <c r="Q13" i="11"/>
  <c r="Q14" i="11"/>
  <c r="Q15" i="11"/>
  <c r="Q16" i="11"/>
  <c r="Q17" i="11"/>
  <c r="Q18" i="11"/>
  <c r="Q19" i="11"/>
  <c r="Q20" i="11"/>
  <c r="Q21" i="11"/>
  <c r="Q22" i="11"/>
  <c r="Q23" i="11"/>
  <c r="Q24" i="11"/>
  <c r="Q25" i="11"/>
  <c r="Q26" i="11"/>
  <c r="Q27" i="11"/>
  <c r="Q28" i="11"/>
  <c r="Q29" i="11"/>
  <c r="Q30" i="11"/>
  <c r="Q31" i="11"/>
  <c r="Q32" i="11"/>
  <c r="Q33" i="11"/>
  <c r="Q34" i="11"/>
  <c r="Q35" i="11"/>
  <c r="FE34" i="36" s="1"/>
  <c r="Q36" i="11"/>
  <c r="FE35" i="36" s="1"/>
  <c r="Q37" i="11"/>
  <c r="FE36" i="36" s="1"/>
  <c r="Q38" i="11"/>
  <c r="FE37" i="36" s="1"/>
  <c r="Q39" i="11"/>
  <c r="FE38" i="36" s="1"/>
  <c r="Q40" i="11"/>
  <c r="FE39" i="36" s="1"/>
  <c r="Q41" i="11"/>
  <c r="FE40" i="36" s="1"/>
  <c r="Q42" i="11"/>
  <c r="FE41" i="36" s="1"/>
  <c r="Q43" i="11"/>
  <c r="FE42" i="36" s="1"/>
  <c r="Q44" i="11"/>
  <c r="FE43" i="36" s="1"/>
  <c r="Q45" i="11"/>
  <c r="FE44" i="36" s="1"/>
  <c r="Q46" i="11"/>
  <c r="FE45" i="36" s="1"/>
  <c r="Q47" i="11"/>
  <c r="FE46" i="36" s="1"/>
  <c r="Q48" i="11"/>
  <c r="FE47" i="36" s="1"/>
  <c r="FF47" i="36" s="1"/>
  <c r="Q49" i="11"/>
  <c r="FE48" i="36" s="1"/>
  <c r="FF48" i="36" s="1"/>
  <c r="Q50" i="11"/>
  <c r="FE49" i="36" s="1"/>
  <c r="FF49" i="36" s="1"/>
  <c r="Q51" i="11"/>
  <c r="FE50" i="36" s="1"/>
  <c r="FF50" i="36" s="1"/>
  <c r="Q52" i="11"/>
  <c r="Q7" i="11"/>
  <c r="D8" i="4"/>
  <c r="D9" i="4"/>
  <c r="D10" i="4"/>
  <c r="D11" i="4"/>
  <c r="D12" i="4"/>
  <c r="D13" i="4"/>
  <c r="D14" i="4"/>
  <c r="D15" i="4"/>
  <c r="D16" i="4"/>
  <c r="D17" i="4"/>
  <c r="D18" i="4"/>
  <c r="D19" i="4"/>
  <c r="D20" i="4"/>
  <c r="D21" i="4"/>
  <c r="D22" i="4"/>
  <c r="D23" i="4"/>
  <c r="D24" i="4"/>
  <c r="D25" i="4"/>
  <c r="D26" i="4"/>
  <c r="D27" i="4"/>
  <c r="D28" i="4"/>
  <c r="D29" i="4"/>
  <c r="D30" i="4"/>
  <c r="D31" i="4"/>
  <c r="D32" i="4"/>
  <c r="D33" i="4"/>
  <c r="D34" i="4"/>
  <c r="D35" i="4"/>
  <c r="D36" i="4"/>
  <c r="D37" i="4"/>
  <c r="D38" i="4"/>
  <c r="D39" i="4"/>
  <c r="D40" i="4"/>
  <c r="D41" i="4"/>
  <c r="D42" i="4"/>
  <c r="D43" i="4"/>
  <c r="D44" i="4"/>
  <c r="D45" i="4"/>
  <c r="D46" i="4"/>
  <c r="D47" i="4"/>
  <c r="D48" i="4"/>
  <c r="D49" i="4"/>
  <c r="D50" i="4"/>
  <c r="D51" i="4"/>
  <c r="C8" i="4"/>
  <c r="C9" i="4"/>
  <c r="C10" i="4"/>
  <c r="C11" i="4"/>
  <c r="C12" i="4"/>
  <c r="C13" i="4"/>
  <c r="C14" i="4"/>
  <c r="C15" i="4"/>
  <c r="C16" i="4"/>
  <c r="C17" i="4"/>
  <c r="C18" i="4"/>
  <c r="C19" i="4"/>
  <c r="C20" i="4"/>
  <c r="C21" i="4"/>
  <c r="C22" i="4"/>
  <c r="C23" i="4"/>
  <c r="C24" i="4"/>
  <c r="C25" i="4"/>
  <c r="C26" i="4"/>
  <c r="C27" i="4"/>
  <c r="C28" i="4"/>
  <c r="C29" i="4"/>
  <c r="C30" i="4"/>
  <c r="C31" i="4"/>
  <c r="C32" i="4"/>
  <c r="C33" i="4"/>
  <c r="C34" i="4"/>
  <c r="C35" i="4"/>
  <c r="C36" i="4"/>
  <c r="C37" i="4"/>
  <c r="C38" i="4"/>
  <c r="C39" i="4"/>
  <c r="C40" i="4"/>
  <c r="C41" i="4"/>
  <c r="C42" i="4"/>
  <c r="C43" i="4"/>
  <c r="C44" i="4"/>
  <c r="C45" i="4"/>
  <c r="C46" i="4"/>
  <c r="C47" i="4"/>
  <c r="C48" i="4"/>
  <c r="C49" i="4"/>
  <c r="C50" i="4"/>
  <c r="C51" i="4"/>
  <c r="FE24" i="36" l="1"/>
  <c r="FJ24" i="36"/>
  <c r="FI24" i="36"/>
  <c r="FJ16" i="36"/>
  <c r="FI16" i="36"/>
  <c r="FE16" i="36"/>
  <c r="FE8" i="36"/>
  <c r="FJ8" i="36"/>
  <c r="FI8" i="36"/>
  <c r="FJ31" i="36"/>
  <c r="FI31" i="36"/>
  <c r="FE31" i="36"/>
  <c r="FE23" i="36"/>
  <c r="FJ23" i="36"/>
  <c r="FI23" i="36"/>
  <c r="FJ15" i="36"/>
  <c r="FI15" i="36"/>
  <c r="FE15" i="36"/>
  <c r="FJ30" i="36"/>
  <c r="FI30" i="36"/>
  <c r="FE30" i="36"/>
  <c r="FE22" i="36"/>
  <c r="FJ22" i="36"/>
  <c r="FI22" i="36"/>
  <c r="FJ14" i="36"/>
  <c r="FI14" i="36"/>
  <c r="FE14" i="36"/>
  <c r="FJ32" i="36"/>
  <c r="FE32" i="36"/>
  <c r="FI32" i="36"/>
  <c r="FI37" i="36"/>
  <c r="FJ37" i="36"/>
  <c r="FJ29" i="36"/>
  <c r="FI29" i="36"/>
  <c r="FE29" i="36"/>
  <c r="FE21" i="36"/>
  <c r="FJ21" i="36"/>
  <c r="FI21" i="36"/>
  <c r="FJ13" i="36"/>
  <c r="FI13" i="36"/>
  <c r="FE13" i="36"/>
  <c r="FJ36" i="36"/>
  <c r="FI36" i="36"/>
  <c r="FI28" i="36"/>
  <c r="FE28" i="36"/>
  <c r="FJ28" i="36"/>
  <c r="FE20" i="36"/>
  <c r="FJ20" i="36"/>
  <c r="FI20" i="36"/>
  <c r="FJ12" i="36"/>
  <c r="FI12" i="36"/>
  <c r="FE12" i="36"/>
  <c r="FJ35" i="36"/>
  <c r="FI35" i="36"/>
  <c r="FJ27" i="36"/>
  <c r="FI27" i="36"/>
  <c r="FE27" i="36"/>
  <c r="FJ19" i="36"/>
  <c r="FI19" i="36"/>
  <c r="FE19" i="36"/>
  <c r="FJ11" i="36"/>
  <c r="FI11" i="36"/>
  <c r="FE11" i="36"/>
  <c r="FI34" i="36"/>
  <c r="FJ34" i="36"/>
  <c r="FJ26" i="36"/>
  <c r="FI26" i="36"/>
  <c r="FE26" i="36"/>
  <c r="FJ18" i="36"/>
  <c r="FI18" i="36"/>
  <c r="FE18" i="36"/>
  <c r="FJ10" i="36"/>
  <c r="FI10" i="36"/>
  <c r="FE10" i="36"/>
  <c r="FJ33" i="36"/>
  <c r="FE33" i="36"/>
  <c r="FI33" i="36"/>
  <c r="FJ25" i="36"/>
  <c r="FE25" i="36"/>
  <c r="FI25" i="36"/>
  <c r="FJ17" i="36"/>
  <c r="FI17" i="36"/>
  <c r="FE17" i="36"/>
  <c r="FJ9" i="36"/>
  <c r="FI9" i="36"/>
  <c r="FE9" i="36"/>
  <c r="FE7" i="35"/>
  <c r="FF7" i="35" s="1"/>
  <c r="FE6" i="36"/>
  <c r="FF40" i="36" s="1"/>
  <c r="FE7" i="36"/>
  <c r="FJ7" i="36"/>
  <c r="FI7" i="36"/>
  <c r="FE46" i="35"/>
  <c r="FE52" i="35"/>
  <c r="FJ23" i="35"/>
  <c r="FI23" i="35"/>
  <c r="FE23" i="35"/>
  <c r="FJ21" i="13"/>
  <c r="FE49" i="35"/>
  <c r="FF49" i="35" s="1"/>
  <c r="FE41" i="35"/>
  <c r="FJ30" i="35"/>
  <c r="FI30" i="35"/>
  <c r="FE30" i="35"/>
  <c r="FJ28" i="13"/>
  <c r="FJ22" i="35"/>
  <c r="FI22" i="35"/>
  <c r="FE22" i="35"/>
  <c r="FJ20" i="13"/>
  <c r="FJ14" i="35"/>
  <c r="FI14" i="35"/>
  <c r="FE14" i="35"/>
  <c r="FJ12" i="13"/>
  <c r="FE48" i="35"/>
  <c r="FF48" i="35" s="1"/>
  <c r="FE44" i="35"/>
  <c r="FE40" i="35"/>
  <c r="FJ37" i="35"/>
  <c r="FE37" i="35"/>
  <c r="FI37" i="35"/>
  <c r="FJ35" i="13"/>
  <c r="FJ33" i="35"/>
  <c r="FI33" i="35"/>
  <c r="FE33" i="35"/>
  <c r="FJ31" i="13"/>
  <c r="FJ29" i="35"/>
  <c r="FI29" i="35"/>
  <c r="FE29" i="35"/>
  <c r="FJ27" i="13"/>
  <c r="FI25" i="35"/>
  <c r="FE25" i="35"/>
  <c r="FJ25" i="35"/>
  <c r="FJ23" i="13"/>
  <c r="FJ21" i="35"/>
  <c r="FI21" i="35"/>
  <c r="FE21" i="35"/>
  <c r="FJ19" i="13"/>
  <c r="FJ17" i="35"/>
  <c r="FI17" i="35"/>
  <c r="FE17" i="35"/>
  <c r="FJ15" i="13"/>
  <c r="FJ13" i="35"/>
  <c r="FI13" i="35"/>
  <c r="FE13" i="35"/>
  <c r="FJ11" i="13"/>
  <c r="FJ9" i="35"/>
  <c r="FI9" i="35"/>
  <c r="FE9" i="35"/>
  <c r="FJ7" i="13"/>
  <c r="FE42" i="35"/>
  <c r="FJ35" i="35"/>
  <c r="FI35" i="35"/>
  <c r="FE35" i="35"/>
  <c r="FJ33" i="13"/>
  <c r="FJ31" i="35"/>
  <c r="FI31" i="35"/>
  <c r="FE31" i="35"/>
  <c r="FJ29" i="13"/>
  <c r="FJ19" i="35"/>
  <c r="FI19" i="35"/>
  <c r="FE19" i="35"/>
  <c r="FJ17" i="13"/>
  <c r="FJ15" i="35"/>
  <c r="FE15" i="35"/>
  <c r="FI15" i="35"/>
  <c r="FJ13" i="13"/>
  <c r="FE45" i="35"/>
  <c r="FJ38" i="35"/>
  <c r="FI38" i="35"/>
  <c r="FE38" i="35"/>
  <c r="FJ36" i="13"/>
  <c r="FI26" i="35"/>
  <c r="FE26" i="35"/>
  <c r="FJ26" i="35"/>
  <c r="FJ24" i="13"/>
  <c r="FE18" i="35"/>
  <c r="FJ18" i="35"/>
  <c r="FI18" i="35"/>
  <c r="FJ16" i="13"/>
  <c r="FJ10" i="35"/>
  <c r="FI10" i="35"/>
  <c r="FE10" i="35"/>
  <c r="FF10" i="35" s="1"/>
  <c r="FJ8" i="13"/>
  <c r="FE51" i="35"/>
  <c r="FF51" i="35" s="1"/>
  <c r="FE47" i="35"/>
  <c r="FF47" i="35" s="1"/>
  <c r="FE43" i="35"/>
  <c r="FF43" i="35" s="1"/>
  <c r="FE39" i="35"/>
  <c r="FE36" i="35"/>
  <c r="FJ36" i="35"/>
  <c r="FI36" i="35"/>
  <c r="FJ34" i="13"/>
  <c r="FJ32" i="35"/>
  <c r="FE32" i="35"/>
  <c r="FI32" i="35"/>
  <c r="FJ30" i="13"/>
  <c r="FI28" i="35"/>
  <c r="FE28" i="35"/>
  <c r="FJ28" i="35"/>
  <c r="FJ26" i="13"/>
  <c r="FJ24" i="35"/>
  <c r="FI24" i="35"/>
  <c r="FE24" i="35"/>
  <c r="FF24" i="35" s="1"/>
  <c r="FJ22" i="13"/>
  <c r="FJ20" i="35"/>
  <c r="FI20" i="35"/>
  <c r="FE20" i="35"/>
  <c r="FF20" i="35" s="1"/>
  <c r="FJ18" i="13"/>
  <c r="FI16" i="35"/>
  <c r="FJ16" i="35"/>
  <c r="FE16" i="35"/>
  <c r="FF16" i="35" s="1"/>
  <c r="FJ14" i="13"/>
  <c r="FJ12" i="35"/>
  <c r="FE12" i="35"/>
  <c r="FI12" i="35"/>
  <c r="FJ10" i="13"/>
  <c r="FJ8" i="35"/>
  <c r="FE8" i="35"/>
  <c r="FI8" i="35"/>
  <c r="FJ6" i="13"/>
  <c r="FE50" i="35"/>
  <c r="FF50" i="35" s="1"/>
  <c r="FI27" i="35"/>
  <c r="FE27" i="35"/>
  <c r="FF27" i="35" s="1"/>
  <c r="FJ27" i="35"/>
  <c r="FJ25" i="13"/>
  <c r="FJ11" i="35"/>
  <c r="FE11" i="35"/>
  <c r="FF11" i="35" s="1"/>
  <c r="FI11" i="35"/>
  <c r="FJ9" i="13"/>
  <c r="FE34" i="35"/>
  <c r="FJ34" i="35"/>
  <c r="FI34" i="35"/>
  <c r="FJ32" i="13"/>
  <c r="FE50" i="13"/>
  <c r="N98" i="29"/>
  <c r="FI28" i="13"/>
  <c r="FI27" i="13"/>
  <c r="FI26" i="13"/>
  <c r="FI23" i="13"/>
  <c r="FI13" i="13"/>
  <c r="FI9" i="13"/>
  <c r="FI24" i="13"/>
  <c r="FI17" i="13"/>
  <c r="FI7" i="13"/>
  <c r="FI36" i="13"/>
  <c r="FI35" i="13"/>
  <c r="FI34" i="13"/>
  <c r="FI33" i="13"/>
  <c r="FI32" i="13"/>
  <c r="FI31" i="13"/>
  <c r="FI30" i="13"/>
  <c r="FI29" i="13"/>
  <c r="FI25" i="13"/>
  <c r="FI22" i="13"/>
  <c r="FI21" i="13"/>
  <c r="FI20" i="13"/>
  <c r="FI19" i="13"/>
  <c r="FI18" i="13"/>
  <c r="FI16" i="13"/>
  <c r="FI15" i="13"/>
  <c r="FI14" i="13"/>
  <c r="FI12" i="13"/>
  <c r="FI11" i="13"/>
  <c r="FI10" i="13"/>
  <c r="FI8" i="13"/>
  <c r="O6" i="30"/>
  <c r="O6" i="29"/>
  <c r="O98" i="29" s="1"/>
  <c r="FI6" i="13"/>
  <c r="FE46" i="13"/>
  <c r="FE38" i="13"/>
  <c r="FE30" i="13"/>
  <c r="FE22" i="13"/>
  <c r="FE14" i="13"/>
  <c r="FE10" i="13"/>
  <c r="FE47" i="13"/>
  <c r="FE39" i="13"/>
  <c r="FE31" i="13"/>
  <c r="FE23" i="13"/>
  <c r="FE15" i="13"/>
  <c r="FE7" i="13"/>
  <c r="FE48" i="13"/>
  <c r="FE44" i="13"/>
  <c r="FE40" i="13"/>
  <c r="FE36" i="13"/>
  <c r="FE32" i="13"/>
  <c r="FE28" i="13"/>
  <c r="FE24" i="13"/>
  <c r="FE20" i="13"/>
  <c r="FE16" i="13"/>
  <c r="FE12" i="13"/>
  <c r="FE8" i="13"/>
  <c r="FE42" i="13"/>
  <c r="FE34" i="13"/>
  <c r="FE26" i="13"/>
  <c r="FE18" i="13"/>
  <c r="FE6" i="13"/>
  <c r="FE43" i="13"/>
  <c r="FE35" i="13"/>
  <c r="FE27" i="13"/>
  <c r="FE19" i="13"/>
  <c r="FE11" i="13"/>
  <c r="FE49" i="13"/>
  <c r="FE45" i="13"/>
  <c r="FE41" i="13"/>
  <c r="FE37" i="13"/>
  <c r="FE33" i="13"/>
  <c r="FE29" i="13"/>
  <c r="FE25" i="13"/>
  <c r="FE21" i="13"/>
  <c r="FE17" i="13"/>
  <c r="FE13" i="13"/>
  <c r="FE9" i="13"/>
  <c r="L7" i="30"/>
  <c r="L7" i="29"/>
  <c r="FE5" i="13"/>
  <c r="FF5" i="13" s="1"/>
  <c r="I7" i="13"/>
  <c r="FF41" i="36" l="1"/>
  <c r="FF42" i="36"/>
  <c r="FF43" i="36"/>
  <c r="FF45" i="36"/>
  <c r="FF46" i="36"/>
  <c r="FF36" i="36"/>
  <c r="FF34" i="36"/>
  <c r="FF35" i="36"/>
  <c r="FF6" i="36"/>
  <c r="FF51" i="36"/>
  <c r="FF37" i="36"/>
  <c r="FF38" i="36"/>
  <c r="FF39" i="36"/>
  <c r="FF44" i="36"/>
  <c r="FF38" i="35"/>
  <c r="FF42" i="35"/>
  <c r="FF41" i="35"/>
  <c r="FF9" i="36"/>
  <c r="FF10" i="36"/>
  <c r="FF11" i="36"/>
  <c r="FF12" i="36"/>
  <c r="FF13" i="36"/>
  <c r="FF22" i="36"/>
  <c r="FF15" i="36"/>
  <c r="FF16" i="36"/>
  <c r="FF7" i="36"/>
  <c r="FF20" i="36"/>
  <c r="FF21" i="36"/>
  <c r="FF32" i="36"/>
  <c r="FF30" i="36"/>
  <c r="FF23" i="36"/>
  <c r="FF24" i="36"/>
  <c r="FF17" i="36"/>
  <c r="FF25" i="36"/>
  <c r="FF18" i="36"/>
  <c r="FF19" i="36"/>
  <c r="FF28" i="36"/>
  <c r="FF14" i="36"/>
  <c r="FF8" i="36"/>
  <c r="FF34" i="35"/>
  <c r="FF8" i="35"/>
  <c r="FF12" i="35"/>
  <c r="FF28" i="35"/>
  <c r="FF32" i="35"/>
  <c r="FF26" i="35"/>
  <c r="FF31" i="35"/>
  <c r="FF19" i="35"/>
  <c r="FF35" i="35"/>
  <c r="FF40" i="35"/>
  <c r="FF14" i="35"/>
  <c r="FF22" i="35"/>
  <c r="FF30" i="35"/>
  <c r="FF36" i="35"/>
  <c r="FF18" i="35"/>
  <c r="FF15" i="35"/>
  <c r="FF9" i="35"/>
  <c r="FF13" i="35"/>
  <c r="FF17" i="35"/>
  <c r="FF21" i="35"/>
  <c r="FF29" i="35"/>
  <c r="FF33" i="35"/>
  <c r="FF44" i="35"/>
  <c r="FF52" i="35"/>
  <c r="FF39" i="35"/>
  <c r="FF45" i="35"/>
  <c r="FF25" i="35"/>
  <c r="FF37" i="35"/>
  <c r="FF23" i="35"/>
  <c r="FF46" i="35"/>
  <c r="FF33" i="36"/>
  <c r="FF26" i="36"/>
  <c r="FF27" i="36"/>
  <c r="FF29" i="36"/>
  <c r="FF31" i="36"/>
  <c r="FF50" i="13"/>
  <c r="FF9" i="13"/>
  <c r="FF17" i="13"/>
  <c r="FF25" i="13"/>
  <c r="FF33" i="13"/>
  <c r="FF41" i="13"/>
  <c r="FF49" i="13"/>
  <c r="FF19" i="13"/>
  <c r="FF35" i="13"/>
  <c r="FF26" i="13"/>
  <c r="FF42" i="13"/>
  <c r="FF12" i="13"/>
  <c r="FF20" i="13"/>
  <c r="FF28" i="13"/>
  <c r="FF36" i="13"/>
  <c r="FF44" i="13"/>
  <c r="FF7" i="13"/>
  <c r="FF23" i="13"/>
  <c r="FF39" i="13"/>
  <c r="FF10" i="13"/>
  <c r="FF22" i="13"/>
  <c r="FF38" i="13"/>
  <c r="FF13" i="13"/>
  <c r="FF21" i="13"/>
  <c r="FF29" i="13"/>
  <c r="FF37" i="13"/>
  <c r="FF45" i="13"/>
  <c r="FF11" i="13"/>
  <c r="FF27" i="13"/>
  <c r="FF43" i="13"/>
  <c r="FF18" i="13"/>
  <c r="FF34" i="13"/>
  <c r="FF8" i="13"/>
  <c r="FF16" i="13"/>
  <c r="FF24" i="13"/>
  <c r="FF32" i="13"/>
  <c r="FF40" i="13"/>
  <c r="FF48" i="13"/>
  <c r="FF15" i="13"/>
  <c r="FF31" i="13"/>
  <c r="FF47" i="13"/>
  <c r="FF14" i="13"/>
  <c r="FF30" i="13"/>
  <c r="FF46" i="13"/>
  <c r="FF6" i="13"/>
  <c r="K8" i="30"/>
  <c r="K8" i="29"/>
  <c r="L6" i="13"/>
  <c r="N6" i="13"/>
  <c r="P6" i="13"/>
  <c r="U6" i="13"/>
  <c r="V6" i="13"/>
  <c r="W6" i="13"/>
  <c r="Y6" i="13"/>
  <c r="AG6" i="13"/>
  <c r="AI6" i="13"/>
  <c r="AK6" i="13"/>
  <c r="AP6" i="13"/>
  <c r="AQ6" i="13"/>
  <c r="AR6" i="13"/>
  <c r="AT6" i="13"/>
  <c r="BB6" i="13"/>
  <c r="BD6" i="13"/>
  <c r="BF6" i="13"/>
  <c r="BK6" i="13"/>
  <c r="BL6" i="13"/>
  <c r="BM6" i="13"/>
  <c r="BO6" i="13"/>
  <c r="BW6" i="13"/>
  <c r="BY6" i="13"/>
  <c r="CA6" i="13"/>
  <c r="CF6" i="13"/>
  <c r="CG6" i="13"/>
  <c r="CH6" i="13"/>
  <c r="CJ6" i="13"/>
  <c r="CR6" i="13"/>
  <c r="CT6" i="13"/>
  <c r="CV6" i="13"/>
  <c r="DA6" i="13"/>
  <c r="DB6" i="13"/>
  <c r="DC6" i="13"/>
  <c r="DE6" i="13"/>
  <c r="AG7" i="13"/>
  <c r="AI7" i="13"/>
  <c r="AK7" i="13"/>
  <c r="AP7" i="13"/>
  <c r="AQ7" i="13"/>
  <c r="AR7" i="13"/>
  <c r="BB7" i="13"/>
  <c r="BD7" i="13"/>
  <c r="BF7" i="13"/>
  <c r="BK7" i="13"/>
  <c r="BL7" i="13"/>
  <c r="BM7" i="13"/>
  <c r="BO7" i="13"/>
  <c r="BW7" i="13"/>
  <c r="BY7" i="13"/>
  <c r="CA7" i="13"/>
  <c r="CF7" i="13"/>
  <c r="CG7" i="13"/>
  <c r="CH7" i="13"/>
  <c r="CJ7" i="13"/>
  <c r="CR7" i="13"/>
  <c r="CT7" i="13"/>
  <c r="CV7" i="13"/>
  <c r="DA7" i="13"/>
  <c r="DB7" i="13"/>
  <c r="DC7" i="13"/>
  <c r="DE7" i="13"/>
  <c r="AG8" i="13"/>
  <c r="AI8" i="13"/>
  <c r="AK8" i="13"/>
  <c r="AP8" i="13"/>
  <c r="AQ8" i="13"/>
  <c r="AR8" i="13"/>
  <c r="BB8" i="13"/>
  <c r="BD8" i="13"/>
  <c r="BF8" i="13"/>
  <c r="BK8" i="13"/>
  <c r="BL8" i="13"/>
  <c r="BM8" i="13"/>
  <c r="BO8" i="13"/>
  <c r="BW8" i="13"/>
  <c r="BY8" i="13"/>
  <c r="CA8" i="13"/>
  <c r="CF8" i="13"/>
  <c r="CG8" i="13"/>
  <c r="CH8" i="13"/>
  <c r="CJ8" i="13"/>
  <c r="CR8" i="13"/>
  <c r="CT8" i="13"/>
  <c r="CV8" i="13"/>
  <c r="DA8" i="13"/>
  <c r="DB8" i="13"/>
  <c r="DC8" i="13"/>
  <c r="DE8" i="13"/>
  <c r="AG9" i="13"/>
  <c r="AI9" i="13"/>
  <c r="AK9" i="13"/>
  <c r="AP9" i="13"/>
  <c r="AQ9" i="13"/>
  <c r="AR9" i="13"/>
  <c r="BB9" i="13"/>
  <c r="BD9" i="13"/>
  <c r="BF9" i="13"/>
  <c r="BK9" i="13"/>
  <c r="BL9" i="13"/>
  <c r="BM9" i="13"/>
  <c r="BO9" i="13"/>
  <c r="BW9" i="13"/>
  <c r="BY9" i="13"/>
  <c r="CA9" i="13"/>
  <c r="CF9" i="13"/>
  <c r="CG9" i="13"/>
  <c r="CH9" i="13"/>
  <c r="CJ9" i="13"/>
  <c r="CR9" i="13"/>
  <c r="CT9" i="13"/>
  <c r="CV9" i="13"/>
  <c r="DA9" i="13"/>
  <c r="DB9" i="13"/>
  <c r="DC9" i="13"/>
  <c r="DE9" i="13"/>
  <c r="AG10" i="13"/>
  <c r="AI10" i="13"/>
  <c r="AK10" i="13"/>
  <c r="AP10" i="13"/>
  <c r="AQ10" i="13"/>
  <c r="AR10" i="13"/>
  <c r="BB10" i="13"/>
  <c r="BD10" i="13"/>
  <c r="BF10" i="13"/>
  <c r="BK10" i="13"/>
  <c r="BL10" i="13"/>
  <c r="BM10" i="13"/>
  <c r="BO10" i="13"/>
  <c r="BW10" i="13"/>
  <c r="BY10" i="13"/>
  <c r="CA10" i="13"/>
  <c r="CF10" i="13"/>
  <c r="CG10" i="13"/>
  <c r="CH10" i="13"/>
  <c r="CJ10" i="13"/>
  <c r="CR10" i="13"/>
  <c r="CT10" i="13"/>
  <c r="CV10" i="13"/>
  <c r="DA10" i="13"/>
  <c r="DB10" i="13"/>
  <c r="DC10" i="13"/>
  <c r="DE10" i="13"/>
  <c r="AG11" i="13"/>
  <c r="AI11" i="13"/>
  <c r="AK11" i="13"/>
  <c r="AP11" i="13"/>
  <c r="AQ11" i="13"/>
  <c r="AR11" i="13"/>
  <c r="BB11" i="13"/>
  <c r="BD11" i="13"/>
  <c r="BF11" i="13"/>
  <c r="BK11" i="13"/>
  <c r="BL11" i="13"/>
  <c r="BM11" i="13"/>
  <c r="BO11" i="13"/>
  <c r="BW11" i="13"/>
  <c r="BY11" i="13"/>
  <c r="CA11" i="13"/>
  <c r="CF11" i="13"/>
  <c r="CG11" i="13"/>
  <c r="CH11" i="13"/>
  <c r="CJ11" i="13"/>
  <c r="CR11" i="13"/>
  <c r="CT11" i="13"/>
  <c r="CV11" i="13"/>
  <c r="DA11" i="13"/>
  <c r="DB11" i="13"/>
  <c r="DC11" i="13"/>
  <c r="DE11" i="13"/>
  <c r="AG12" i="13"/>
  <c r="AI12" i="13"/>
  <c r="AK12" i="13"/>
  <c r="AP12" i="13"/>
  <c r="AQ12" i="13"/>
  <c r="AR12" i="13"/>
  <c r="BB12" i="13"/>
  <c r="BD12" i="13"/>
  <c r="BF12" i="13"/>
  <c r="BK12" i="13"/>
  <c r="BL12" i="13"/>
  <c r="BM12" i="13"/>
  <c r="BO12" i="13"/>
  <c r="BW12" i="13"/>
  <c r="BY12" i="13"/>
  <c r="CA12" i="13"/>
  <c r="CF12" i="13"/>
  <c r="CG12" i="13"/>
  <c r="CH12" i="13"/>
  <c r="CJ12" i="13"/>
  <c r="CR12" i="13"/>
  <c r="CT12" i="13"/>
  <c r="CV12" i="13"/>
  <c r="DA12" i="13"/>
  <c r="DB12" i="13"/>
  <c r="DC12" i="13"/>
  <c r="DE12" i="13"/>
  <c r="AG13" i="13"/>
  <c r="AI13" i="13"/>
  <c r="AK13" i="13"/>
  <c r="AP13" i="13"/>
  <c r="AQ13" i="13"/>
  <c r="AR13" i="13"/>
  <c r="BB13" i="13"/>
  <c r="BD13" i="13"/>
  <c r="BF13" i="13"/>
  <c r="BK13" i="13"/>
  <c r="BL13" i="13"/>
  <c r="BM13" i="13"/>
  <c r="BO13" i="13"/>
  <c r="BW13" i="13"/>
  <c r="BY13" i="13"/>
  <c r="CA13" i="13"/>
  <c r="CF13" i="13"/>
  <c r="CG13" i="13"/>
  <c r="CH13" i="13"/>
  <c r="CJ13" i="13"/>
  <c r="CR13" i="13"/>
  <c r="CT13" i="13"/>
  <c r="CV13" i="13"/>
  <c r="DA13" i="13"/>
  <c r="DB13" i="13"/>
  <c r="DC13" i="13"/>
  <c r="DE13" i="13"/>
  <c r="AG14" i="13"/>
  <c r="AI14" i="13"/>
  <c r="AK14" i="13"/>
  <c r="AP14" i="13"/>
  <c r="AQ14" i="13"/>
  <c r="AR14" i="13"/>
  <c r="BB14" i="13"/>
  <c r="BD14" i="13"/>
  <c r="BF14" i="13"/>
  <c r="BK14" i="13"/>
  <c r="BL14" i="13"/>
  <c r="BM14" i="13"/>
  <c r="BO14" i="13"/>
  <c r="BW14" i="13"/>
  <c r="BY14" i="13"/>
  <c r="CA14" i="13"/>
  <c r="CF14" i="13"/>
  <c r="CG14" i="13"/>
  <c r="CH14" i="13"/>
  <c r="CJ14" i="13"/>
  <c r="CR14" i="13"/>
  <c r="CT14" i="13"/>
  <c r="CV14" i="13"/>
  <c r="DA14" i="13"/>
  <c r="DB14" i="13"/>
  <c r="DC14" i="13"/>
  <c r="DE14" i="13"/>
  <c r="AG15" i="13"/>
  <c r="AI15" i="13"/>
  <c r="AK15" i="13"/>
  <c r="AP15" i="13"/>
  <c r="AQ15" i="13"/>
  <c r="AR15" i="13"/>
  <c r="BB15" i="13"/>
  <c r="BD15" i="13"/>
  <c r="BF15" i="13"/>
  <c r="BK15" i="13"/>
  <c r="BL15" i="13"/>
  <c r="BM15" i="13"/>
  <c r="BO15" i="13"/>
  <c r="BW15" i="13"/>
  <c r="BY15" i="13"/>
  <c r="CA15" i="13"/>
  <c r="CF15" i="13"/>
  <c r="CG15" i="13"/>
  <c r="CH15" i="13"/>
  <c r="CJ15" i="13"/>
  <c r="CR15" i="13"/>
  <c r="CT15" i="13"/>
  <c r="CV15" i="13"/>
  <c r="DA15" i="13"/>
  <c r="DB15" i="13"/>
  <c r="DC15" i="13"/>
  <c r="DE15" i="13"/>
  <c r="AG16" i="13"/>
  <c r="AI16" i="13"/>
  <c r="AK16" i="13"/>
  <c r="AP16" i="13"/>
  <c r="AQ16" i="13"/>
  <c r="AR16" i="13"/>
  <c r="BB16" i="13"/>
  <c r="BD16" i="13"/>
  <c r="BF16" i="13"/>
  <c r="BK16" i="13"/>
  <c r="BL16" i="13"/>
  <c r="BM16" i="13"/>
  <c r="BO16" i="13"/>
  <c r="BW16" i="13"/>
  <c r="BY16" i="13"/>
  <c r="CA16" i="13"/>
  <c r="CF16" i="13"/>
  <c r="CG16" i="13"/>
  <c r="CH16" i="13"/>
  <c r="CJ16" i="13"/>
  <c r="CR16" i="13"/>
  <c r="CT16" i="13"/>
  <c r="CV16" i="13"/>
  <c r="DA16" i="13"/>
  <c r="DB16" i="13"/>
  <c r="DC16" i="13"/>
  <c r="DE16" i="13"/>
  <c r="AG17" i="13"/>
  <c r="AI17" i="13"/>
  <c r="AK17" i="13"/>
  <c r="AP17" i="13"/>
  <c r="AQ17" i="13"/>
  <c r="AR17" i="13"/>
  <c r="BB17" i="13"/>
  <c r="BD17" i="13"/>
  <c r="BF17" i="13"/>
  <c r="BK17" i="13"/>
  <c r="BL17" i="13"/>
  <c r="BM17" i="13"/>
  <c r="BO17" i="13"/>
  <c r="BW17" i="13"/>
  <c r="BY17" i="13"/>
  <c r="CA17" i="13"/>
  <c r="CF17" i="13"/>
  <c r="CG17" i="13"/>
  <c r="CH17" i="13"/>
  <c r="CJ17" i="13"/>
  <c r="CR17" i="13"/>
  <c r="CT17" i="13"/>
  <c r="CV17" i="13"/>
  <c r="DA17" i="13"/>
  <c r="DB17" i="13"/>
  <c r="DC17" i="13"/>
  <c r="DE17" i="13"/>
  <c r="AG18" i="13"/>
  <c r="AI18" i="13"/>
  <c r="AK18" i="13"/>
  <c r="AP18" i="13"/>
  <c r="AQ18" i="13"/>
  <c r="AR18" i="13"/>
  <c r="BB18" i="13"/>
  <c r="BD18" i="13"/>
  <c r="BF18" i="13"/>
  <c r="BK18" i="13"/>
  <c r="BL18" i="13"/>
  <c r="BM18" i="13"/>
  <c r="BO18" i="13"/>
  <c r="BW18" i="13"/>
  <c r="BY18" i="13"/>
  <c r="CA18" i="13"/>
  <c r="CF18" i="13"/>
  <c r="CG18" i="13"/>
  <c r="CH18" i="13"/>
  <c r="CJ18" i="13"/>
  <c r="CR18" i="13"/>
  <c r="CT18" i="13"/>
  <c r="CV18" i="13"/>
  <c r="DA18" i="13"/>
  <c r="DB18" i="13"/>
  <c r="DC18" i="13"/>
  <c r="DE18" i="13"/>
  <c r="AG19" i="13"/>
  <c r="AI19" i="13"/>
  <c r="AK19" i="13"/>
  <c r="AP19" i="13"/>
  <c r="AQ19" i="13"/>
  <c r="AR19" i="13"/>
  <c r="BB19" i="13"/>
  <c r="BD19" i="13"/>
  <c r="BF19" i="13"/>
  <c r="BK19" i="13"/>
  <c r="BL19" i="13"/>
  <c r="BM19" i="13"/>
  <c r="BO19" i="13"/>
  <c r="BW19" i="13"/>
  <c r="BY19" i="13"/>
  <c r="CA19" i="13"/>
  <c r="CF19" i="13"/>
  <c r="CG19" i="13"/>
  <c r="CH19" i="13"/>
  <c r="CJ19" i="13"/>
  <c r="CR19" i="13"/>
  <c r="CT19" i="13"/>
  <c r="CV19" i="13"/>
  <c r="DA19" i="13"/>
  <c r="DB19" i="13"/>
  <c r="DC19" i="13"/>
  <c r="DE19" i="13"/>
  <c r="AG20" i="13"/>
  <c r="AI20" i="13"/>
  <c r="AK20" i="13"/>
  <c r="AP20" i="13"/>
  <c r="AQ20" i="13"/>
  <c r="AR20" i="13"/>
  <c r="BB20" i="13"/>
  <c r="BD20" i="13"/>
  <c r="BF20" i="13"/>
  <c r="BK20" i="13"/>
  <c r="BL20" i="13"/>
  <c r="BM20" i="13"/>
  <c r="BO20" i="13"/>
  <c r="BW20" i="13"/>
  <c r="BY20" i="13"/>
  <c r="CA20" i="13"/>
  <c r="CF20" i="13"/>
  <c r="CG20" i="13"/>
  <c r="CH20" i="13"/>
  <c r="CJ20" i="13"/>
  <c r="CR20" i="13"/>
  <c r="CT20" i="13"/>
  <c r="CV20" i="13"/>
  <c r="DA20" i="13"/>
  <c r="DB20" i="13"/>
  <c r="DC20" i="13"/>
  <c r="DE20" i="13"/>
  <c r="AG21" i="13"/>
  <c r="AI21" i="13"/>
  <c r="AK21" i="13"/>
  <c r="AP21" i="13"/>
  <c r="AQ21" i="13"/>
  <c r="AR21" i="13"/>
  <c r="BB21" i="13"/>
  <c r="BD21" i="13"/>
  <c r="BF21" i="13"/>
  <c r="BK21" i="13"/>
  <c r="BL21" i="13"/>
  <c r="BM21" i="13"/>
  <c r="BO21" i="13"/>
  <c r="BW21" i="13"/>
  <c r="BY21" i="13"/>
  <c r="CA21" i="13"/>
  <c r="CF21" i="13"/>
  <c r="CG21" i="13"/>
  <c r="CH21" i="13"/>
  <c r="CJ21" i="13"/>
  <c r="CR21" i="13"/>
  <c r="CT21" i="13"/>
  <c r="CV21" i="13"/>
  <c r="DA21" i="13"/>
  <c r="DB21" i="13"/>
  <c r="DC21" i="13"/>
  <c r="DE21" i="13"/>
  <c r="AG22" i="13"/>
  <c r="AI22" i="13"/>
  <c r="AK22" i="13"/>
  <c r="AP22" i="13"/>
  <c r="AQ22" i="13"/>
  <c r="AR22" i="13"/>
  <c r="BB22" i="13"/>
  <c r="BD22" i="13"/>
  <c r="BF22" i="13"/>
  <c r="BK22" i="13"/>
  <c r="BL22" i="13"/>
  <c r="BM22" i="13"/>
  <c r="BO22" i="13"/>
  <c r="BW22" i="13"/>
  <c r="BY22" i="13"/>
  <c r="CA22" i="13"/>
  <c r="CF22" i="13"/>
  <c r="CG22" i="13"/>
  <c r="CH22" i="13"/>
  <c r="CJ22" i="13"/>
  <c r="CR22" i="13"/>
  <c r="CT22" i="13"/>
  <c r="CV22" i="13"/>
  <c r="DA22" i="13"/>
  <c r="DB22" i="13"/>
  <c r="DC22" i="13"/>
  <c r="DE22" i="13"/>
  <c r="AG23" i="13"/>
  <c r="AI23" i="13"/>
  <c r="AK23" i="13"/>
  <c r="AP23" i="13"/>
  <c r="AQ23" i="13"/>
  <c r="AR23" i="13"/>
  <c r="BB23" i="13"/>
  <c r="BD23" i="13"/>
  <c r="BF23" i="13"/>
  <c r="BK23" i="13"/>
  <c r="BL23" i="13"/>
  <c r="BM23" i="13"/>
  <c r="BO23" i="13"/>
  <c r="BW23" i="13"/>
  <c r="BY23" i="13"/>
  <c r="CA23" i="13"/>
  <c r="CF23" i="13"/>
  <c r="CG23" i="13"/>
  <c r="CH23" i="13"/>
  <c r="CJ23" i="13"/>
  <c r="CR23" i="13"/>
  <c r="CT23" i="13"/>
  <c r="CV23" i="13"/>
  <c r="DA23" i="13"/>
  <c r="DB23" i="13"/>
  <c r="DC23" i="13"/>
  <c r="DE23" i="13"/>
  <c r="AG24" i="13"/>
  <c r="AI24" i="13"/>
  <c r="AK24" i="13"/>
  <c r="AP24" i="13"/>
  <c r="AQ24" i="13"/>
  <c r="AR24" i="13"/>
  <c r="BB24" i="13"/>
  <c r="BD24" i="13"/>
  <c r="BF24" i="13"/>
  <c r="BK24" i="13"/>
  <c r="BL24" i="13"/>
  <c r="BM24" i="13"/>
  <c r="BO24" i="13"/>
  <c r="BW24" i="13"/>
  <c r="BY24" i="13"/>
  <c r="CA24" i="13"/>
  <c r="CF24" i="13"/>
  <c r="CG24" i="13"/>
  <c r="CH24" i="13"/>
  <c r="CJ24" i="13"/>
  <c r="CR24" i="13"/>
  <c r="CT24" i="13"/>
  <c r="CV24" i="13"/>
  <c r="DA24" i="13"/>
  <c r="DB24" i="13"/>
  <c r="DC24" i="13"/>
  <c r="DE24" i="13"/>
  <c r="AG25" i="13"/>
  <c r="AI25" i="13"/>
  <c r="AK25" i="13"/>
  <c r="AP25" i="13"/>
  <c r="AQ25" i="13"/>
  <c r="AR25" i="13"/>
  <c r="BB25" i="13"/>
  <c r="BD25" i="13"/>
  <c r="BF25" i="13"/>
  <c r="BK25" i="13"/>
  <c r="BL25" i="13"/>
  <c r="BM25" i="13"/>
  <c r="BO25" i="13"/>
  <c r="BW25" i="13"/>
  <c r="BY25" i="13"/>
  <c r="CA25" i="13"/>
  <c r="CF25" i="13"/>
  <c r="CG25" i="13"/>
  <c r="CH25" i="13"/>
  <c r="CJ25" i="13"/>
  <c r="CR25" i="13"/>
  <c r="CT25" i="13"/>
  <c r="CV25" i="13"/>
  <c r="DA25" i="13"/>
  <c r="DB25" i="13"/>
  <c r="DC25" i="13"/>
  <c r="DE25" i="13"/>
  <c r="AG26" i="13"/>
  <c r="AI26" i="13"/>
  <c r="AK26" i="13"/>
  <c r="AP26" i="13"/>
  <c r="AQ26" i="13"/>
  <c r="AR26" i="13"/>
  <c r="BB26" i="13"/>
  <c r="BD26" i="13"/>
  <c r="BF26" i="13"/>
  <c r="BK26" i="13"/>
  <c r="BL26" i="13"/>
  <c r="BM26" i="13"/>
  <c r="BO26" i="13"/>
  <c r="BW26" i="13"/>
  <c r="BY26" i="13"/>
  <c r="CA26" i="13"/>
  <c r="CF26" i="13"/>
  <c r="CG26" i="13"/>
  <c r="CH26" i="13"/>
  <c r="CJ26" i="13"/>
  <c r="CR26" i="13"/>
  <c r="CT26" i="13"/>
  <c r="CV26" i="13"/>
  <c r="DA26" i="13"/>
  <c r="DB26" i="13"/>
  <c r="DC26" i="13"/>
  <c r="DE26" i="13"/>
  <c r="AG27" i="13"/>
  <c r="AI27" i="13"/>
  <c r="AK27" i="13"/>
  <c r="AP27" i="13"/>
  <c r="AQ27" i="13"/>
  <c r="AR27" i="13"/>
  <c r="BB27" i="13"/>
  <c r="BD27" i="13"/>
  <c r="BF27" i="13"/>
  <c r="BK27" i="13"/>
  <c r="BL27" i="13"/>
  <c r="BM27" i="13"/>
  <c r="BO27" i="13"/>
  <c r="BW27" i="13"/>
  <c r="BY27" i="13"/>
  <c r="CA27" i="13"/>
  <c r="CF27" i="13"/>
  <c r="CG27" i="13"/>
  <c r="CH27" i="13"/>
  <c r="CJ27" i="13"/>
  <c r="CR27" i="13"/>
  <c r="CT27" i="13"/>
  <c r="CV27" i="13"/>
  <c r="DA27" i="13"/>
  <c r="DB27" i="13"/>
  <c r="DC27" i="13"/>
  <c r="DE27" i="13"/>
  <c r="AG28" i="13"/>
  <c r="AI28" i="13"/>
  <c r="AK28" i="13"/>
  <c r="AP28" i="13"/>
  <c r="AQ28" i="13"/>
  <c r="AR28" i="13"/>
  <c r="BB28" i="13"/>
  <c r="BD28" i="13"/>
  <c r="BF28" i="13"/>
  <c r="BK28" i="13"/>
  <c r="BL28" i="13"/>
  <c r="BM28" i="13"/>
  <c r="BO28" i="13"/>
  <c r="BW28" i="13"/>
  <c r="BY28" i="13"/>
  <c r="CA28" i="13"/>
  <c r="CF28" i="13"/>
  <c r="CG28" i="13"/>
  <c r="CH28" i="13"/>
  <c r="CJ28" i="13"/>
  <c r="CR28" i="13"/>
  <c r="CT28" i="13"/>
  <c r="CV28" i="13"/>
  <c r="DA28" i="13"/>
  <c r="DB28" i="13"/>
  <c r="DC28" i="13"/>
  <c r="DE28" i="13"/>
  <c r="AG29" i="13"/>
  <c r="AI29" i="13"/>
  <c r="AK29" i="13"/>
  <c r="AP29" i="13"/>
  <c r="AQ29" i="13"/>
  <c r="AR29" i="13"/>
  <c r="BB29" i="13"/>
  <c r="BD29" i="13"/>
  <c r="BF29" i="13"/>
  <c r="BK29" i="13"/>
  <c r="BL29" i="13"/>
  <c r="BM29" i="13"/>
  <c r="BO29" i="13"/>
  <c r="BW29" i="13"/>
  <c r="BY29" i="13"/>
  <c r="CA29" i="13"/>
  <c r="CF29" i="13"/>
  <c r="CG29" i="13"/>
  <c r="CH29" i="13"/>
  <c r="CJ29" i="13"/>
  <c r="CR29" i="13"/>
  <c r="CT29" i="13"/>
  <c r="CV29" i="13"/>
  <c r="DA29" i="13"/>
  <c r="DB29" i="13"/>
  <c r="DC29" i="13"/>
  <c r="DE29" i="13"/>
  <c r="AG30" i="13"/>
  <c r="AI30" i="13"/>
  <c r="AK30" i="13"/>
  <c r="AP30" i="13"/>
  <c r="AQ30" i="13"/>
  <c r="AR30" i="13"/>
  <c r="BB30" i="13"/>
  <c r="BD30" i="13"/>
  <c r="BF30" i="13"/>
  <c r="BK30" i="13"/>
  <c r="BL30" i="13"/>
  <c r="BM30" i="13"/>
  <c r="BO30" i="13"/>
  <c r="BW30" i="13"/>
  <c r="BY30" i="13"/>
  <c r="CA30" i="13"/>
  <c r="CF30" i="13"/>
  <c r="CG30" i="13"/>
  <c r="CH30" i="13"/>
  <c r="CJ30" i="13"/>
  <c r="CR30" i="13"/>
  <c r="CT30" i="13"/>
  <c r="CV30" i="13"/>
  <c r="DA30" i="13"/>
  <c r="DB30" i="13"/>
  <c r="DC30" i="13"/>
  <c r="DE30" i="13"/>
  <c r="AG31" i="13"/>
  <c r="AI31" i="13"/>
  <c r="AK31" i="13"/>
  <c r="AP31" i="13"/>
  <c r="AQ31" i="13"/>
  <c r="AR31" i="13"/>
  <c r="BB31" i="13"/>
  <c r="BD31" i="13"/>
  <c r="BF31" i="13"/>
  <c r="BK31" i="13"/>
  <c r="BL31" i="13"/>
  <c r="BM31" i="13"/>
  <c r="BO31" i="13"/>
  <c r="BW31" i="13"/>
  <c r="BY31" i="13"/>
  <c r="CA31" i="13"/>
  <c r="CF31" i="13"/>
  <c r="CG31" i="13"/>
  <c r="CH31" i="13"/>
  <c r="CJ31" i="13"/>
  <c r="CR31" i="13"/>
  <c r="CT31" i="13"/>
  <c r="CV31" i="13"/>
  <c r="DA31" i="13"/>
  <c r="DB31" i="13"/>
  <c r="DC31" i="13"/>
  <c r="DE31" i="13"/>
  <c r="AG32" i="13"/>
  <c r="AI32" i="13"/>
  <c r="AK32" i="13"/>
  <c r="AP32" i="13"/>
  <c r="AQ32" i="13"/>
  <c r="AR32" i="13"/>
  <c r="BB32" i="13"/>
  <c r="BD32" i="13"/>
  <c r="BF32" i="13"/>
  <c r="BK32" i="13"/>
  <c r="BL32" i="13"/>
  <c r="BM32" i="13"/>
  <c r="BO32" i="13"/>
  <c r="BW32" i="13"/>
  <c r="BY32" i="13"/>
  <c r="CA32" i="13"/>
  <c r="CF32" i="13"/>
  <c r="CG32" i="13"/>
  <c r="CH32" i="13"/>
  <c r="CJ32" i="13"/>
  <c r="CR32" i="13"/>
  <c r="CT32" i="13"/>
  <c r="CV32" i="13"/>
  <c r="DA32" i="13"/>
  <c r="DB32" i="13"/>
  <c r="DC32" i="13"/>
  <c r="DE32" i="13"/>
  <c r="AG33" i="13"/>
  <c r="AI33" i="13"/>
  <c r="AK33" i="13"/>
  <c r="AP33" i="13"/>
  <c r="AQ33" i="13"/>
  <c r="AR33" i="13"/>
  <c r="BB33" i="13"/>
  <c r="BD33" i="13"/>
  <c r="BF33" i="13"/>
  <c r="BK33" i="13"/>
  <c r="BL33" i="13"/>
  <c r="BM33" i="13"/>
  <c r="BO33" i="13"/>
  <c r="BW33" i="13"/>
  <c r="BY33" i="13"/>
  <c r="CA33" i="13"/>
  <c r="CF33" i="13"/>
  <c r="CG33" i="13"/>
  <c r="CH33" i="13"/>
  <c r="CJ33" i="13"/>
  <c r="CR33" i="13"/>
  <c r="CT33" i="13"/>
  <c r="CV33" i="13"/>
  <c r="DA33" i="13"/>
  <c r="DB33" i="13"/>
  <c r="DC33" i="13"/>
  <c r="DE33" i="13"/>
  <c r="AG34" i="13"/>
  <c r="AI34" i="13"/>
  <c r="AK34" i="13"/>
  <c r="AP34" i="13"/>
  <c r="AQ34" i="13"/>
  <c r="AR34" i="13"/>
  <c r="BB34" i="13"/>
  <c r="BD34" i="13"/>
  <c r="BF34" i="13"/>
  <c r="BK34" i="13"/>
  <c r="BL34" i="13"/>
  <c r="BM34" i="13"/>
  <c r="BO34" i="13"/>
  <c r="BW34" i="13"/>
  <c r="BY34" i="13"/>
  <c r="CA34" i="13"/>
  <c r="CF34" i="13"/>
  <c r="CG34" i="13"/>
  <c r="CH34" i="13"/>
  <c r="CJ34" i="13"/>
  <c r="CR34" i="13"/>
  <c r="CT34" i="13"/>
  <c r="CV34" i="13"/>
  <c r="DA34" i="13"/>
  <c r="DB34" i="13"/>
  <c r="DC34" i="13"/>
  <c r="DE34" i="13"/>
  <c r="AG35" i="13"/>
  <c r="AI35" i="13"/>
  <c r="AK35" i="13"/>
  <c r="AP35" i="13"/>
  <c r="AQ35" i="13"/>
  <c r="AR35" i="13"/>
  <c r="BB35" i="13"/>
  <c r="BD35" i="13"/>
  <c r="BF35" i="13"/>
  <c r="BK35" i="13"/>
  <c r="BL35" i="13"/>
  <c r="BM35" i="13"/>
  <c r="BO35" i="13"/>
  <c r="BW35" i="13"/>
  <c r="BY35" i="13"/>
  <c r="CA35" i="13"/>
  <c r="CF35" i="13"/>
  <c r="CG35" i="13"/>
  <c r="CH35" i="13"/>
  <c r="CJ35" i="13"/>
  <c r="CR35" i="13"/>
  <c r="CT35" i="13"/>
  <c r="CV35" i="13"/>
  <c r="DA35" i="13"/>
  <c r="DB35" i="13"/>
  <c r="DC35" i="13"/>
  <c r="DE35" i="13"/>
  <c r="AG36" i="13"/>
  <c r="AI36" i="13"/>
  <c r="AK36" i="13"/>
  <c r="AP36" i="13"/>
  <c r="AQ36" i="13"/>
  <c r="AR36" i="13"/>
  <c r="BB36" i="13"/>
  <c r="BD36" i="13"/>
  <c r="BF36" i="13"/>
  <c r="BK36" i="13"/>
  <c r="BL36" i="13"/>
  <c r="BM36" i="13"/>
  <c r="BO36" i="13"/>
  <c r="BW36" i="13"/>
  <c r="BY36" i="13"/>
  <c r="CA36" i="13"/>
  <c r="CF36" i="13"/>
  <c r="CG36" i="13"/>
  <c r="CH36" i="13"/>
  <c r="CJ36" i="13"/>
  <c r="CR36" i="13"/>
  <c r="CT36" i="13"/>
  <c r="CV36" i="13"/>
  <c r="DA36" i="13"/>
  <c r="DB36" i="13"/>
  <c r="DC36" i="13"/>
  <c r="DE36" i="13"/>
  <c r="AG37" i="13"/>
  <c r="AI37" i="13"/>
  <c r="AK37" i="13"/>
  <c r="AP37" i="13"/>
  <c r="AQ37" i="13"/>
  <c r="AR37" i="13"/>
  <c r="BB37" i="13"/>
  <c r="BD37" i="13"/>
  <c r="BF37" i="13"/>
  <c r="BK37" i="13"/>
  <c r="BL37" i="13"/>
  <c r="BM37" i="13"/>
  <c r="BO37" i="13"/>
  <c r="BW37" i="13"/>
  <c r="BY37" i="13"/>
  <c r="CA37" i="13"/>
  <c r="CF37" i="13"/>
  <c r="CG37" i="13"/>
  <c r="CH37" i="13"/>
  <c r="CJ37" i="13"/>
  <c r="CR37" i="13"/>
  <c r="CT37" i="13"/>
  <c r="CV37" i="13"/>
  <c r="DA37" i="13"/>
  <c r="DB37" i="13"/>
  <c r="DC37" i="13"/>
  <c r="DE37" i="13"/>
  <c r="AG38" i="13"/>
  <c r="AI38" i="13"/>
  <c r="AK38" i="13"/>
  <c r="AP38" i="13"/>
  <c r="AQ38" i="13"/>
  <c r="AR38" i="13"/>
  <c r="BB38" i="13"/>
  <c r="BD38" i="13"/>
  <c r="BF38" i="13"/>
  <c r="BK38" i="13"/>
  <c r="BL38" i="13"/>
  <c r="BM38" i="13"/>
  <c r="BO38" i="13"/>
  <c r="BW38" i="13"/>
  <c r="BY38" i="13"/>
  <c r="CA38" i="13"/>
  <c r="CF38" i="13"/>
  <c r="CG38" i="13"/>
  <c r="CH38" i="13"/>
  <c r="CJ38" i="13"/>
  <c r="CR38" i="13"/>
  <c r="CT38" i="13"/>
  <c r="CV38" i="13"/>
  <c r="DA38" i="13"/>
  <c r="DB38" i="13"/>
  <c r="DC38" i="13"/>
  <c r="DE38" i="13"/>
  <c r="AG39" i="13"/>
  <c r="AI39" i="13"/>
  <c r="AK39" i="13"/>
  <c r="AP39" i="13"/>
  <c r="AQ39" i="13"/>
  <c r="AR39" i="13"/>
  <c r="BB39" i="13"/>
  <c r="BD39" i="13"/>
  <c r="BF39" i="13"/>
  <c r="BK39" i="13"/>
  <c r="BL39" i="13"/>
  <c r="BM39" i="13"/>
  <c r="BO39" i="13"/>
  <c r="BW39" i="13"/>
  <c r="BY39" i="13"/>
  <c r="CA39" i="13"/>
  <c r="CF39" i="13"/>
  <c r="CG39" i="13"/>
  <c r="CH39" i="13"/>
  <c r="CJ39" i="13"/>
  <c r="CR39" i="13"/>
  <c r="CT39" i="13"/>
  <c r="CV39" i="13"/>
  <c r="DA39" i="13"/>
  <c r="DB39" i="13"/>
  <c r="DC39" i="13"/>
  <c r="DE39" i="13"/>
  <c r="AG40" i="13"/>
  <c r="AI40" i="13"/>
  <c r="AK40" i="13"/>
  <c r="AP40" i="13"/>
  <c r="AQ40" i="13"/>
  <c r="AR40" i="13"/>
  <c r="BB40" i="13"/>
  <c r="BD40" i="13"/>
  <c r="BF40" i="13"/>
  <c r="BK40" i="13"/>
  <c r="BL40" i="13"/>
  <c r="BM40" i="13"/>
  <c r="BO40" i="13"/>
  <c r="BW40" i="13"/>
  <c r="BY40" i="13"/>
  <c r="CA40" i="13"/>
  <c r="CF40" i="13"/>
  <c r="CG40" i="13"/>
  <c r="CH40" i="13"/>
  <c r="CJ40" i="13"/>
  <c r="CR40" i="13"/>
  <c r="CT40" i="13"/>
  <c r="CV40" i="13"/>
  <c r="DA40" i="13"/>
  <c r="DB40" i="13"/>
  <c r="DC40" i="13"/>
  <c r="DE40" i="13"/>
  <c r="AG41" i="13"/>
  <c r="AI41" i="13"/>
  <c r="AK41" i="13"/>
  <c r="AP41" i="13"/>
  <c r="AQ41" i="13"/>
  <c r="AR41" i="13"/>
  <c r="BB41" i="13"/>
  <c r="BD41" i="13"/>
  <c r="BF41" i="13"/>
  <c r="BK41" i="13"/>
  <c r="BL41" i="13"/>
  <c r="BM41" i="13"/>
  <c r="BO41" i="13"/>
  <c r="BW41" i="13"/>
  <c r="BY41" i="13"/>
  <c r="CA41" i="13"/>
  <c r="CF41" i="13"/>
  <c r="CG41" i="13"/>
  <c r="CH41" i="13"/>
  <c r="CJ41" i="13"/>
  <c r="CR41" i="13"/>
  <c r="CT41" i="13"/>
  <c r="CV41" i="13"/>
  <c r="DA41" i="13"/>
  <c r="DB41" i="13"/>
  <c r="DC41" i="13"/>
  <c r="DE41" i="13"/>
  <c r="AG42" i="13"/>
  <c r="AI42" i="13"/>
  <c r="AK42" i="13"/>
  <c r="AP42" i="13"/>
  <c r="AQ42" i="13"/>
  <c r="AR42" i="13"/>
  <c r="BB42" i="13"/>
  <c r="BD42" i="13"/>
  <c r="BF42" i="13"/>
  <c r="BK42" i="13"/>
  <c r="BL42" i="13"/>
  <c r="BM42" i="13"/>
  <c r="BO42" i="13"/>
  <c r="BW42" i="13"/>
  <c r="BY42" i="13"/>
  <c r="CA42" i="13"/>
  <c r="CF42" i="13"/>
  <c r="CG42" i="13"/>
  <c r="CH42" i="13"/>
  <c r="CJ42" i="13"/>
  <c r="CR42" i="13"/>
  <c r="CT42" i="13"/>
  <c r="CV42" i="13"/>
  <c r="DA42" i="13"/>
  <c r="DB42" i="13"/>
  <c r="DC42" i="13"/>
  <c r="DE42" i="13"/>
  <c r="AG43" i="13"/>
  <c r="AI43" i="13"/>
  <c r="AK43" i="13"/>
  <c r="AP43" i="13"/>
  <c r="AQ43" i="13"/>
  <c r="AR43" i="13"/>
  <c r="BB43" i="13"/>
  <c r="BD43" i="13"/>
  <c r="BF43" i="13"/>
  <c r="BK43" i="13"/>
  <c r="BL43" i="13"/>
  <c r="BM43" i="13"/>
  <c r="BO43" i="13"/>
  <c r="BW43" i="13"/>
  <c r="BY43" i="13"/>
  <c r="CA43" i="13"/>
  <c r="CF43" i="13"/>
  <c r="CG43" i="13"/>
  <c r="CH43" i="13"/>
  <c r="CJ43" i="13"/>
  <c r="CR43" i="13"/>
  <c r="CT43" i="13"/>
  <c r="CV43" i="13"/>
  <c r="DA43" i="13"/>
  <c r="DB43" i="13"/>
  <c r="DC43" i="13"/>
  <c r="DE43" i="13"/>
  <c r="AG44" i="13"/>
  <c r="AI44" i="13"/>
  <c r="AK44" i="13"/>
  <c r="AP44" i="13"/>
  <c r="AQ44" i="13"/>
  <c r="AR44" i="13"/>
  <c r="BB44" i="13"/>
  <c r="BD44" i="13"/>
  <c r="BF44" i="13"/>
  <c r="BK44" i="13"/>
  <c r="BL44" i="13"/>
  <c r="BM44" i="13"/>
  <c r="BO44" i="13"/>
  <c r="BW44" i="13"/>
  <c r="BY44" i="13"/>
  <c r="CA44" i="13"/>
  <c r="CF44" i="13"/>
  <c r="CG44" i="13"/>
  <c r="CH44" i="13"/>
  <c r="CJ44" i="13"/>
  <c r="CR44" i="13"/>
  <c r="CT44" i="13"/>
  <c r="CV44" i="13"/>
  <c r="DA44" i="13"/>
  <c r="DB44" i="13"/>
  <c r="DC44" i="13"/>
  <c r="DE44" i="13"/>
  <c r="AG45" i="13"/>
  <c r="AI45" i="13"/>
  <c r="AK45" i="13"/>
  <c r="AP45" i="13"/>
  <c r="AQ45" i="13"/>
  <c r="AR45" i="13"/>
  <c r="BB45" i="13"/>
  <c r="BD45" i="13"/>
  <c r="BF45" i="13"/>
  <c r="BK45" i="13"/>
  <c r="BL45" i="13"/>
  <c r="BM45" i="13"/>
  <c r="BO45" i="13"/>
  <c r="BW45" i="13"/>
  <c r="BY45" i="13"/>
  <c r="CA45" i="13"/>
  <c r="CF45" i="13"/>
  <c r="CG45" i="13"/>
  <c r="CH45" i="13"/>
  <c r="CJ45" i="13"/>
  <c r="CR45" i="13"/>
  <c r="CT45" i="13"/>
  <c r="CV45" i="13"/>
  <c r="DA45" i="13"/>
  <c r="DB45" i="13"/>
  <c r="DC45" i="13"/>
  <c r="DE45" i="13"/>
  <c r="AG46" i="13"/>
  <c r="AI46" i="13"/>
  <c r="AK46" i="13"/>
  <c r="AP46" i="13"/>
  <c r="AQ46" i="13"/>
  <c r="AR46" i="13"/>
  <c r="BB46" i="13"/>
  <c r="BD46" i="13"/>
  <c r="BF46" i="13"/>
  <c r="BK46" i="13"/>
  <c r="BL46" i="13"/>
  <c r="BM46" i="13"/>
  <c r="BO46" i="13"/>
  <c r="BW46" i="13"/>
  <c r="BY46" i="13"/>
  <c r="CA46" i="13"/>
  <c r="CF46" i="13"/>
  <c r="CG46" i="13"/>
  <c r="CH46" i="13"/>
  <c r="CJ46" i="13"/>
  <c r="CR46" i="13"/>
  <c r="CT46" i="13"/>
  <c r="CV46" i="13"/>
  <c r="DA46" i="13"/>
  <c r="DB46" i="13"/>
  <c r="DC46" i="13"/>
  <c r="DE46" i="13"/>
  <c r="AG47" i="13"/>
  <c r="AI47" i="13"/>
  <c r="AK47" i="13"/>
  <c r="AP47" i="13"/>
  <c r="AQ47" i="13"/>
  <c r="AR47" i="13"/>
  <c r="BB47" i="13"/>
  <c r="BD47" i="13"/>
  <c r="BF47" i="13"/>
  <c r="BK47" i="13"/>
  <c r="BL47" i="13"/>
  <c r="BM47" i="13"/>
  <c r="BO47" i="13"/>
  <c r="BW47" i="13"/>
  <c r="BY47" i="13"/>
  <c r="CA47" i="13"/>
  <c r="CF47" i="13"/>
  <c r="CG47" i="13"/>
  <c r="CH47" i="13"/>
  <c r="CJ47" i="13"/>
  <c r="CR47" i="13"/>
  <c r="CT47" i="13"/>
  <c r="CV47" i="13"/>
  <c r="DA47" i="13"/>
  <c r="DB47" i="13"/>
  <c r="DC47" i="13"/>
  <c r="DE47" i="13"/>
  <c r="AG48" i="13"/>
  <c r="AI48" i="13"/>
  <c r="AK48" i="13"/>
  <c r="AP48" i="13"/>
  <c r="AQ48" i="13"/>
  <c r="AR48" i="13"/>
  <c r="BB48" i="13"/>
  <c r="BD48" i="13"/>
  <c r="BF48" i="13"/>
  <c r="BK48" i="13"/>
  <c r="BL48" i="13"/>
  <c r="BM48" i="13"/>
  <c r="BO48" i="13"/>
  <c r="BW48" i="13"/>
  <c r="BY48" i="13"/>
  <c r="CA48" i="13"/>
  <c r="CF48" i="13"/>
  <c r="CG48" i="13"/>
  <c r="CH48" i="13"/>
  <c r="CJ48" i="13"/>
  <c r="CR48" i="13"/>
  <c r="CT48" i="13"/>
  <c r="CV48" i="13"/>
  <c r="DA48" i="13"/>
  <c r="DB48" i="13"/>
  <c r="DC48" i="13"/>
  <c r="DE48" i="13"/>
  <c r="H6" i="13"/>
  <c r="AR49" i="13"/>
  <c r="AR74" i="13"/>
  <c r="DB5" i="13"/>
  <c r="DC5" i="13"/>
  <c r="DE5" i="13"/>
  <c r="CG5" i="13"/>
  <c r="CH5" i="13"/>
  <c r="CJ5" i="13"/>
  <c r="BM5" i="13"/>
  <c r="BO5" i="13"/>
  <c r="BP50" i="13" s="1"/>
  <c r="AR5" i="13"/>
  <c r="AT5" i="13"/>
  <c r="AU25" i="13" s="1"/>
  <c r="AP5" i="13"/>
  <c r="Y4" i="13"/>
  <c r="V4" i="13"/>
  <c r="W4" i="13"/>
  <c r="U4" i="13"/>
  <c r="B7" i="13"/>
  <c r="B8" i="13"/>
  <c r="B9" i="13"/>
  <c r="B10" i="13"/>
  <c r="B11" i="13"/>
  <c r="B12" i="13"/>
  <c r="B13" i="13"/>
  <c r="B14" i="13"/>
  <c r="B15" i="13"/>
  <c r="B16" i="13"/>
  <c r="B17" i="13"/>
  <c r="B18" i="13"/>
  <c r="B19" i="13"/>
  <c r="B20" i="13"/>
  <c r="B21" i="13"/>
  <c r="B22" i="13"/>
  <c r="B23" i="13"/>
  <c r="B24" i="13"/>
  <c r="B25" i="13"/>
  <c r="B26" i="13"/>
  <c r="B27" i="13"/>
  <c r="B28" i="13"/>
  <c r="B29" i="13"/>
  <c r="B30" i="13"/>
  <c r="B31" i="13"/>
  <c r="B32" i="13"/>
  <c r="B33" i="13"/>
  <c r="B34" i="13"/>
  <c r="B35" i="13"/>
  <c r="B36" i="13"/>
  <c r="B37" i="13"/>
  <c r="B38" i="13"/>
  <c r="B39" i="13"/>
  <c r="B40" i="13"/>
  <c r="B41" i="13"/>
  <c r="B42" i="13"/>
  <c r="B43" i="13"/>
  <c r="B44" i="13"/>
  <c r="B45" i="13"/>
  <c r="B46" i="13"/>
  <c r="B47" i="13"/>
  <c r="B48" i="13"/>
  <c r="B49" i="13"/>
  <c r="B74" i="13"/>
  <c r="B6" i="13"/>
  <c r="AU50" i="13" l="1"/>
  <c r="AV50" i="13" s="1"/>
  <c r="M51" i="17" s="1"/>
  <c r="AU7" i="13"/>
  <c r="AU9" i="13"/>
  <c r="AU11" i="13"/>
  <c r="AU13" i="13"/>
  <c r="AU15" i="13"/>
  <c r="AU17" i="13"/>
  <c r="AU19" i="13"/>
  <c r="AU21" i="13"/>
  <c r="AU23" i="13"/>
  <c r="AU27" i="13"/>
  <c r="AU29" i="13"/>
  <c r="AU31" i="13"/>
  <c r="AU33" i="13"/>
  <c r="AU35" i="13"/>
  <c r="AU37" i="13"/>
  <c r="AU39" i="13"/>
  <c r="AU41" i="13"/>
  <c r="AU43" i="13"/>
  <c r="AU45" i="13"/>
  <c r="AU47" i="13"/>
  <c r="AU49" i="13"/>
  <c r="AU8" i="13"/>
  <c r="AU10" i="13"/>
  <c r="AU12" i="13"/>
  <c r="AU14" i="13"/>
  <c r="AU16" i="13"/>
  <c r="AU18" i="13"/>
  <c r="AU20" i="13"/>
  <c r="AU22" i="13"/>
  <c r="AU24" i="13"/>
  <c r="AU26" i="13"/>
  <c r="AU28" i="13"/>
  <c r="AU30" i="13"/>
  <c r="AU32" i="13"/>
  <c r="AU34" i="13"/>
  <c r="AU36" i="13"/>
  <c r="AU38" i="13"/>
  <c r="AU40" i="13"/>
  <c r="AU42" i="13"/>
  <c r="AU44" i="13"/>
  <c r="AU46" i="13"/>
  <c r="AU48" i="13"/>
  <c r="DF49" i="13"/>
  <c r="DF50" i="13"/>
  <c r="CK49" i="13"/>
  <c r="CK50" i="13"/>
  <c r="BP49" i="13"/>
  <c r="BP74" i="13"/>
  <c r="J7" i="30"/>
  <c r="J7" i="29"/>
  <c r="CK48" i="13"/>
  <c r="DF45" i="13"/>
  <c r="CK44" i="13"/>
  <c r="DF41" i="13"/>
  <c r="CK40" i="13"/>
  <c r="DF37" i="13"/>
  <c r="CK36" i="13"/>
  <c r="DF33" i="13"/>
  <c r="CK32" i="13"/>
  <c r="DF29" i="13"/>
  <c r="CK28" i="13"/>
  <c r="DF25" i="13"/>
  <c r="CK24" i="13"/>
  <c r="DF21" i="13"/>
  <c r="CK20" i="13"/>
  <c r="DF17" i="13"/>
  <c r="CK16" i="13"/>
  <c r="DF13" i="13"/>
  <c r="CK12" i="13"/>
  <c r="DF9" i="13"/>
  <c r="CK8" i="13"/>
  <c r="BP39" i="13"/>
  <c r="BP35" i="13"/>
  <c r="BP31" i="13"/>
  <c r="BP19" i="13"/>
  <c r="BP15" i="13"/>
  <c r="BP11" i="13"/>
  <c r="BP48" i="13"/>
  <c r="DF46" i="13"/>
  <c r="BP44" i="13"/>
  <c r="DF42" i="13"/>
  <c r="BP40" i="13"/>
  <c r="DF38" i="13"/>
  <c r="BP36" i="13"/>
  <c r="DF34" i="13"/>
  <c r="BP32" i="13"/>
  <c r="DF30" i="13"/>
  <c r="BP28" i="13"/>
  <c r="DF26" i="13"/>
  <c r="BP24" i="13"/>
  <c r="DF22" i="13"/>
  <c r="BP20" i="13"/>
  <c r="DF18" i="13"/>
  <c r="BP16" i="13"/>
  <c r="DF14" i="13"/>
  <c r="BP12" i="13"/>
  <c r="DF10" i="13"/>
  <c r="BP8" i="13"/>
  <c r="BP47" i="13"/>
  <c r="BP43" i="13"/>
  <c r="BP27" i="13"/>
  <c r="BP23" i="13"/>
  <c r="CK41" i="13"/>
  <c r="CK37" i="13"/>
  <c r="CK45" i="13"/>
  <c r="CK33" i="13"/>
  <c r="CK29" i="13"/>
  <c r="CK25" i="13"/>
  <c r="CK17" i="13"/>
  <c r="DF48" i="13"/>
  <c r="CK47" i="13"/>
  <c r="BP46" i="13"/>
  <c r="DF44" i="13"/>
  <c r="CK43" i="13"/>
  <c r="BP42" i="13"/>
  <c r="DF40" i="13"/>
  <c r="CK39" i="13"/>
  <c r="BP38" i="13"/>
  <c r="DF36" i="13"/>
  <c r="CK35" i="13"/>
  <c r="BP34" i="13"/>
  <c r="DF32" i="13"/>
  <c r="CK31" i="13"/>
  <c r="BP30" i="13"/>
  <c r="DF28" i="13"/>
  <c r="CK27" i="13"/>
  <c r="BP26" i="13"/>
  <c r="DF24" i="13"/>
  <c r="CK23" i="13"/>
  <c r="BP22" i="13"/>
  <c r="DF20" i="13"/>
  <c r="CK19" i="13"/>
  <c r="BP18" i="13"/>
  <c r="DF16" i="13"/>
  <c r="CK15" i="13"/>
  <c r="BP14" i="13"/>
  <c r="DF12" i="13"/>
  <c r="CK11" i="13"/>
  <c r="BP10" i="13"/>
  <c r="DF8" i="13"/>
  <c r="CK21" i="13"/>
  <c r="CK13" i="13"/>
  <c r="CK9" i="13"/>
  <c r="DF47" i="13"/>
  <c r="CK46" i="13"/>
  <c r="BP45" i="13"/>
  <c r="DF43" i="13"/>
  <c r="CK42" i="13"/>
  <c r="BP41" i="13"/>
  <c r="DF39" i="13"/>
  <c r="CK38" i="13"/>
  <c r="BP37" i="13"/>
  <c r="DF35" i="13"/>
  <c r="CK34" i="13"/>
  <c r="BP33" i="13"/>
  <c r="DF31" i="13"/>
  <c r="CK30" i="13"/>
  <c r="BP29" i="13"/>
  <c r="DF27" i="13"/>
  <c r="CK26" i="13"/>
  <c r="BP25" i="13"/>
  <c r="DF23" i="13"/>
  <c r="CK22" i="13"/>
  <c r="BP21" i="13"/>
  <c r="DF19" i="13"/>
  <c r="CK18" i="13"/>
  <c r="BP17" i="13"/>
  <c r="DF15" i="13"/>
  <c r="CK14" i="13"/>
  <c r="BP13" i="13"/>
  <c r="DF11" i="13"/>
  <c r="CK10" i="13"/>
  <c r="BP9" i="13"/>
  <c r="AU6" i="13"/>
  <c r="BP7" i="13"/>
  <c r="BP6" i="13"/>
  <c r="DF7" i="13"/>
  <c r="DF6" i="13"/>
  <c r="CK7" i="13"/>
  <c r="CK6" i="13"/>
  <c r="C8" i="22"/>
  <c r="D8" i="22"/>
  <c r="C9" i="22"/>
  <c r="D9" i="22"/>
  <c r="C10" i="22"/>
  <c r="D10" i="22"/>
  <c r="C11" i="22"/>
  <c r="D11" i="22"/>
  <c r="C12" i="22"/>
  <c r="D12" i="22"/>
  <c r="C13" i="22"/>
  <c r="D13" i="22"/>
  <c r="C14" i="22"/>
  <c r="D14" i="22"/>
  <c r="C15" i="22"/>
  <c r="D15" i="22"/>
  <c r="C16" i="22"/>
  <c r="D16" i="22"/>
  <c r="C17" i="22"/>
  <c r="D17" i="22"/>
  <c r="C18" i="22"/>
  <c r="D18" i="22"/>
  <c r="C19" i="22"/>
  <c r="D19" i="22"/>
  <c r="C20" i="22"/>
  <c r="D20" i="22"/>
  <c r="C21" i="22"/>
  <c r="D21" i="22"/>
  <c r="C22" i="22"/>
  <c r="D22" i="22"/>
  <c r="C23" i="22"/>
  <c r="D23" i="22"/>
  <c r="C24" i="22"/>
  <c r="D24" i="22"/>
  <c r="C25" i="22"/>
  <c r="D25" i="22"/>
  <c r="C26" i="22"/>
  <c r="D26" i="22"/>
  <c r="C27" i="22"/>
  <c r="D27" i="22"/>
  <c r="C28" i="22"/>
  <c r="D28" i="22"/>
  <c r="C29" i="22"/>
  <c r="D29" i="22"/>
  <c r="C30" i="22"/>
  <c r="D30" i="22"/>
  <c r="C31" i="22"/>
  <c r="D31" i="22"/>
  <c r="C32" i="22"/>
  <c r="D32" i="22"/>
  <c r="C33" i="22"/>
  <c r="D33" i="22"/>
  <c r="C34" i="22"/>
  <c r="D34" i="22"/>
  <c r="C35" i="22"/>
  <c r="D35" i="22"/>
  <c r="C36" i="22"/>
  <c r="D36" i="22"/>
  <c r="C37" i="22"/>
  <c r="D37" i="22"/>
  <c r="C38" i="22"/>
  <c r="D38" i="22"/>
  <c r="C39" i="22"/>
  <c r="D39" i="22"/>
  <c r="C40" i="22"/>
  <c r="D40" i="22"/>
  <c r="C41" i="22"/>
  <c r="D41" i="22"/>
  <c r="C42" i="22"/>
  <c r="D42" i="22"/>
  <c r="C43" i="22"/>
  <c r="D43" i="22"/>
  <c r="C44" i="22"/>
  <c r="D44" i="22"/>
  <c r="C45" i="22"/>
  <c r="D45" i="22"/>
  <c r="C46" i="22"/>
  <c r="D46" i="22"/>
  <c r="C47" i="22"/>
  <c r="D47" i="22"/>
  <c r="C48" i="22"/>
  <c r="D48" i="22"/>
  <c r="C49" i="22"/>
  <c r="D49" i="22"/>
  <c r="C50" i="22"/>
  <c r="D50" i="22"/>
  <c r="C51" i="22"/>
  <c r="D51" i="22"/>
  <c r="C8" i="20"/>
  <c r="D8" i="20"/>
  <c r="C9" i="20"/>
  <c r="D9" i="20"/>
  <c r="C10" i="20"/>
  <c r="D10" i="20"/>
  <c r="C11" i="20"/>
  <c r="D11" i="20"/>
  <c r="C12" i="20"/>
  <c r="D12" i="20"/>
  <c r="C13" i="20"/>
  <c r="D13" i="20"/>
  <c r="C14" i="20"/>
  <c r="D14" i="20"/>
  <c r="C15" i="20"/>
  <c r="D15" i="20"/>
  <c r="C16" i="20"/>
  <c r="D16" i="20"/>
  <c r="C17" i="20"/>
  <c r="D17" i="20"/>
  <c r="C18" i="20"/>
  <c r="D18" i="20"/>
  <c r="C19" i="20"/>
  <c r="D19" i="20"/>
  <c r="C20" i="20"/>
  <c r="D20" i="20"/>
  <c r="C21" i="20"/>
  <c r="D21" i="20"/>
  <c r="C22" i="20"/>
  <c r="D22" i="20"/>
  <c r="C23" i="20"/>
  <c r="D23" i="20"/>
  <c r="C24" i="20"/>
  <c r="D24" i="20"/>
  <c r="C25" i="20"/>
  <c r="D25" i="20"/>
  <c r="C26" i="20"/>
  <c r="D26" i="20"/>
  <c r="C27" i="20"/>
  <c r="D27" i="20"/>
  <c r="C28" i="20"/>
  <c r="D28" i="20"/>
  <c r="C29" i="20"/>
  <c r="D29" i="20"/>
  <c r="C30" i="20"/>
  <c r="D30" i="20"/>
  <c r="C31" i="20"/>
  <c r="D31" i="20"/>
  <c r="C32" i="20"/>
  <c r="D32" i="20"/>
  <c r="C33" i="20"/>
  <c r="D33" i="20"/>
  <c r="C34" i="20"/>
  <c r="D34" i="20"/>
  <c r="C35" i="20"/>
  <c r="D35" i="20"/>
  <c r="C36" i="20"/>
  <c r="D36" i="20"/>
  <c r="C37" i="20"/>
  <c r="D37" i="20"/>
  <c r="C38" i="20"/>
  <c r="D38" i="20"/>
  <c r="C39" i="20"/>
  <c r="D39" i="20"/>
  <c r="C40" i="20"/>
  <c r="D40" i="20"/>
  <c r="C41" i="20"/>
  <c r="D41" i="20"/>
  <c r="C42" i="20"/>
  <c r="D42" i="20"/>
  <c r="C43" i="20"/>
  <c r="D43" i="20"/>
  <c r="C44" i="20"/>
  <c r="D44" i="20"/>
  <c r="C45" i="20"/>
  <c r="D45" i="20"/>
  <c r="C46" i="20"/>
  <c r="D46" i="20"/>
  <c r="C47" i="20"/>
  <c r="D47" i="20"/>
  <c r="C48" i="20"/>
  <c r="D48" i="20"/>
  <c r="C49" i="20"/>
  <c r="D49" i="20"/>
  <c r="C50" i="20"/>
  <c r="D50" i="20"/>
  <c r="C51" i="20"/>
  <c r="D51" i="20"/>
  <c r="C8" i="19"/>
  <c r="D8" i="19"/>
  <c r="C9" i="19"/>
  <c r="D9" i="19"/>
  <c r="C10" i="19"/>
  <c r="D10" i="19"/>
  <c r="C11" i="19"/>
  <c r="D11" i="19"/>
  <c r="C12" i="19"/>
  <c r="D12" i="19"/>
  <c r="C13" i="19"/>
  <c r="D13" i="19"/>
  <c r="C14" i="19"/>
  <c r="D14" i="19"/>
  <c r="C15" i="19"/>
  <c r="D15" i="19"/>
  <c r="C16" i="19"/>
  <c r="D16" i="19"/>
  <c r="C17" i="19"/>
  <c r="D17" i="19"/>
  <c r="C18" i="19"/>
  <c r="D18" i="19"/>
  <c r="C19" i="19"/>
  <c r="D19" i="19"/>
  <c r="C20" i="19"/>
  <c r="D20" i="19"/>
  <c r="C21" i="19"/>
  <c r="D21" i="19"/>
  <c r="C22" i="19"/>
  <c r="D22" i="19"/>
  <c r="C23" i="19"/>
  <c r="D23" i="19"/>
  <c r="C24" i="19"/>
  <c r="D24" i="19"/>
  <c r="C25" i="19"/>
  <c r="D25" i="19"/>
  <c r="C26" i="19"/>
  <c r="D26" i="19"/>
  <c r="C27" i="19"/>
  <c r="D27" i="19"/>
  <c r="C28" i="19"/>
  <c r="D28" i="19"/>
  <c r="C29" i="19"/>
  <c r="D29" i="19"/>
  <c r="C30" i="19"/>
  <c r="D30" i="19"/>
  <c r="C31" i="19"/>
  <c r="D31" i="19"/>
  <c r="C32" i="19"/>
  <c r="D32" i="19"/>
  <c r="C33" i="19"/>
  <c r="D33" i="19"/>
  <c r="C34" i="19"/>
  <c r="D34" i="19"/>
  <c r="C35" i="19"/>
  <c r="D35" i="19"/>
  <c r="C36" i="19"/>
  <c r="D36" i="19"/>
  <c r="C37" i="19"/>
  <c r="D37" i="19"/>
  <c r="C38" i="19"/>
  <c r="D38" i="19"/>
  <c r="C39" i="19"/>
  <c r="D39" i="19"/>
  <c r="C40" i="19"/>
  <c r="D40" i="19"/>
  <c r="C41" i="19"/>
  <c r="D41" i="19"/>
  <c r="C42" i="19"/>
  <c r="D42" i="19"/>
  <c r="C43" i="19"/>
  <c r="D43" i="19"/>
  <c r="C44" i="19"/>
  <c r="D44" i="19"/>
  <c r="C45" i="19"/>
  <c r="D45" i="19"/>
  <c r="C46" i="19"/>
  <c r="D46" i="19"/>
  <c r="C47" i="19"/>
  <c r="D47" i="19"/>
  <c r="C48" i="19"/>
  <c r="D48" i="19"/>
  <c r="C49" i="19"/>
  <c r="D49" i="19"/>
  <c r="C50" i="19"/>
  <c r="D50" i="19"/>
  <c r="C51" i="19"/>
  <c r="D51" i="19"/>
  <c r="C8" i="18"/>
  <c r="D8" i="18"/>
  <c r="C9" i="18"/>
  <c r="D9" i="18"/>
  <c r="C10" i="18"/>
  <c r="D10" i="18"/>
  <c r="C11" i="18"/>
  <c r="D11" i="18"/>
  <c r="C12" i="18"/>
  <c r="D12" i="18"/>
  <c r="C13" i="18"/>
  <c r="D13" i="18"/>
  <c r="C14" i="18"/>
  <c r="D14" i="18"/>
  <c r="C15" i="18"/>
  <c r="D15" i="18"/>
  <c r="C16" i="18"/>
  <c r="D16" i="18"/>
  <c r="C17" i="18"/>
  <c r="D17" i="18"/>
  <c r="C18" i="18"/>
  <c r="D18" i="18"/>
  <c r="C19" i="18"/>
  <c r="D19" i="18"/>
  <c r="C20" i="18"/>
  <c r="D20" i="18"/>
  <c r="C21" i="18"/>
  <c r="D21" i="18"/>
  <c r="C22" i="18"/>
  <c r="D22" i="18"/>
  <c r="C23" i="18"/>
  <c r="D23" i="18"/>
  <c r="C24" i="18"/>
  <c r="D24" i="18"/>
  <c r="C25" i="18"/>
  <c r="D25" i="18"/>
  <c r="C26" i="18"/>
  <c r="D26" i="18"/>
  <c r="C27" i="18"/>
  <c r="D27" i="18"/>
  <c r="C28" i="18"/>
  <c r="D28" i="18"/>
  <c r="C29" i="18"/>
  <c r="D29" i="18"/>
  <c r="C30" i="18"/>
  <c r="D30" i="18"/>
  <c r="C31" i="18"/>
  <c r="D31" i="18"/>
  <c r="C32" i="18"/>
  <c r="D32" i="18"/>
  <c r="C33" i="18"/>
  <c r="D33" i="18"/>
  <c r="C34" i="18"/>
  <c r="D34" i="18"/>
  <c r="C35" i="18"/>
  <c r="D35" i="18"/>
  <c r="C36" i="18"/>
  <c r="D36" i="18"/>
  <c r="C37" i="18"/>
  <c r="D37" i="18"/>
  <c r="C38" i="18"/>
  <c r="D38" i="18"/>
  <c r="C39" i="18"/>
  <c r="D39" i="18"/>
  <c r="C40" i="18"/>
  <c r="D40" i="18"/>
  <c r="C41" i="18"/>
  <c r="D41" i="18"/>
  <c r="C42" i="18"/>
  <c r="D42" i="18"/>
  <c r="C43" i="18"/>
  <c r="D43" i="18"/>
  <c r="C44" i="18"/>
  <c r="D44" i="18"/>
  <c r="C45" i="18"/>
  <c r="D45" i="18"/>
  <c r="C46" i="18"/>
  <c r="D46" i="18"/>
  <c r="C47" i="18"/>
  <c r="D47" i="18"/>
  <c r="C48" i="18"/>
  <c r="D48" i="18"/>
  <c r="C49" i="18"/>
  <c r="D49" i="18"/>
  <c r="C50" i="18"/>
  <c r="D50" i="18"/>
  <c r="C51" i="18"/>
  <c r="D51" i="18"/>
  <c r="C8" i="17"/>
  <c r="D8" i="17"/>
  <c r="C9" i="17"/>
  <c r="D9" i="17"/>
  <c r="C10" i="17"/>
  <c r="D10" i="17"/>
  <c r="C11" i="17"/>
  <c r="D11" i="17"/>
  <c r="C12" i="17"/>
  <c r="D12" i="17"/>
  <c r="C13" i="17"/>
  <c r="D13" i="17"/>
  <c r="C14" i="17"/>
  <c r="D14" i="17"/>
  <c r="C15" i="17"/>
  <c r="D15" i="17"/>
  <c r="C16" i="17"/>
  <c r="D16" i="17"/>
  <c r="C17" i="17"/>
  <c r="D17" i="17"/>
  <c r="C18" i="17"/>
  <c r="D18" i="17"/>
  <c r="C19" i="17"/>
  <c r="D19" i="17"/>
  <c r="C20" i="17"/>
  <c r="D20" i="17"/>
  <c r="C21" i="17"/>
  <c r="D21" i="17"/>
  <c r="C22" i="17"/>
  <c r="D22" i="17"/>
  <c r="C23" i="17"/>
  <c r="D23" i="17"/>
  <c r="C24" i="17"/>
  <c r="D24" i="17"/>
  <c r="C25" i="17"/>
  <c r="D25" i="17"/>
  <c r="C26" i="17"/>
  <c r="D26" i="17"/>
  <c r="C27" i="17"/>
  <c r="D27" i="17"/>
  <c r="C28" i="17"/>
  <c r="D28" i="17"/>
  <c r="C29" i="17"/>
  <c r="D29" i="17"/>
  <c r="C30" i="17"/>
  <c r="D30" i="17"/>
  <c r="C31" i="17"/>
  <c r="D31" i="17"/>
  <c r="C32" i="17"/>
  <c r="D32" i="17"/>
  <c r="C33" i="17"/>
  <c r="D33" i="17"/>
  <c r="C34" i="17"/>
  <c r="D34" i="17"/>
  <c r="C35" i="17"/>
  <c r="D35" i="17"/>
  <c r="C36" i="17"/>
  <c r="D36" i="17"/>
  <c r="C37" i="17"/>
  <c r="D37" i="17"/>
  <c r="C38" i="17"/>
  <c r="D38" i="17"/>
  <c r="C39" i="17"/>
  <c r="D39" i="17"/>
  <c r="C40" i="17"/>
  <c r="D40" i="17"/>
  <c r="C41" i="17"/>
  <c r="D41" i="17"/>
  <c r="C42" i="17"/>
  <c r="D42" i="17"/>
  <c r="C43" i="17"/>
  <c r="D43" i="17"/>
  <c r="C44" i="17"/>
  <c r="D44" i="17"/>
  <c r="C45" i="17"/>
  <c r="D45" i="17"/>
  <c r="C46" i="17"/>
  <c r="D46" i="17"/>
  <c r="C47" i="17"/>
  <c r="D47" i="17"/>
  <c r="C48" i="17"/>
  <c r="D48" i="17"/>
  <c r="C49" i="17"/>
  <c r="D49" i="17"/>
  <c r="C50" i="17"/>
  <c r="D50" i="17"/>
  <c r="C51" i="17"/>
  <c r="D51" i="17"/>
  <c r="D7" i="22"/>
  <c r="C7" i="22"/>
  <c r="D7" i="20"/>
  <c r="C7" i="20"/>
  <c r="D7" i="19"/>
  <c r="C7" i="19"/>
  <c r="D7" i="18"/>
  <c r="C7" i="18"/>
  <c r="D7" i="17"/>
  <c r="C7" i="17"/>
  <c r="D7" i="4"/>
  <c r="C7" i="4"/>
  <c r="F7" i="13"/>
  <c r="F8" i="13"/>
  <c r="F9" i="13"/>
  <c r="F10" i="13"/>
  <c r="F11" i="13"/>
  <c r="F12" i="13"/>
  <c r="F13" i="13"/>
  <c r="F14" i="13"/>
  <c r="F15" i="13"/>
  <c r="F16" i="13"/>
  <c r="F17" i="13"/>
  <c r="F18" i="13"/>
  <c r="F19" i="13"/>
  <c r="F20" i="13"/>
  <c r="F21" i="13"/>
  <c r="F22" i="13"/>
  <c r="F23" i="13"/>
  <c r="F24" i="13"/>
  <c r="F25" i="13"/>
  <c r="F26" i="13"/>
  <c r="F27" i="13"/>
  <c r="F28" i="13"/>
  <c r="F29" i="13"/>
  <c r="F30" i="13"/>
  <c r="F31" i="13"/>
  <c r="F32" i="13"/>
  <c r="F33" i="13"/>
  <c r="F34" i="13"/>
  <c r="F35" i="13"/>
  <c r="F36" i="13"/>
  <c r="F37" i="13"/>
  <c r="F38" i="13"/>
  <c r="F39" i="13"/>
  <c r="F40" i="13"/>
  <c r="F41" i="13"/>
  <c r="F42" i="13"/>
  <c r="F43" i="13"/>
  <c r="F44" i="13"/>
  <c r="F45" i="13"/>
  <c r="F46" i="13"/>
  <c r="F47" i="13"/>
  <c r="F48" i="13"/>
  <c r="F49" i="13"/>
  <c r="F74" i="13"/>
  <c r="E7" i="13"/>
  <c r="E8" i="13"/>
  <c r="E9" i="13"/>
  <c r="E10" i="13"/>
  <c r="E11" i="13"/>
  <c r="E12" i="13"/>
  <c r="E13" i="13"/>
  <c r="E14" i="13"/>
  <c r="E15" i="13"/>
  <c r="E16" i="13"/>
  <c r="E17" i="13"/>
  <c r="E18" i="13"/>
  <c r="E19" i="13"/>
  <c r="E20" i="13"/>
  <c r="E21" i="13"/>
  <c r="E22" i="13"/>
  <c r="E23" i="13"/>
  <c r="E24" i="13"/>
  <c r="E25" i="13"/>
  <c r="E26" i="13"/>
  <c r="E27" i="13"/>
  <c r="E28" i="13"/>
  <c r="E29" i="13"/>
  <c r="E30" i="13"/>
  <c r="E31" i="13"/>
  <c r="E32" i="13"/>
  <c r="E33" i="13"/>
  <c r="E34" i="13"/>
  <c r="E35" i="13"/>
  <c r="E36" i="13"/>
  <c r="E37" i="13"/>
  <c r="E38" i="13"/>
  <c r="E39" i="13"/>
  <c r="E40" i="13"/>
  <c r="E41" i="13"/>
  <c r="E42" i="13"/>
  <c r="E43" i="13"/>
  <c r="E44" i="13"/>
  <c r="E45" i="13"/>
  <c r="E46" i="13"/>
  <c r="E47" i="13"/>
  <c r="E48" i="13"/>
  <c r="E49" i="13"/>
  <c r="E74" i="13"/>
  <c r="D7" i="13"/>
  <c r="D8" i="13"/>
  <c r="D9" i="13"/>
  <c r="D10" i="13"/>
  <c r="D11" i="13"/>
  <c r="D12" i="13"/>
  <c r="D13" i="13"/>
  <c r="D14" i="13"/>
  <c r="D15" i="13"/>
  <c r="D16" i="13"/>
  <c r="D17" i="13"/>
  <c r="D18" i="13"/>
  <c r="D19" i="13"/>
  <c r="D20" i="13"/>
  <c r="D21" i="13"/>
  <c r="D22" i="13"/>
  <c r="D23" i="13"/>
  <c r="D24" i="13"/>
  <c r="D25" i="13"/>
  <c r="D26" i="13"/>
  <c r="D27" i="13"/>
  <c r="D28" i="13"/>
  <c r="D29" i="13"/>
  <c r="D30" i="13"/>
  <c r="D31" i="13"/>
  <c r="D32" i="13"/>
  <c r="D33" i="13"/>
  <c r="D34" i="13"/>
  <c r="D35" i="13"/>
  <c r="D36" i="13"/>
  <c r="D37" i="13"/>
  <c r="D38" i="13"/>
  <c r="D39" i="13"/>
  <c r="D40" i="13"/>
  <c r="D41" i="13"/>
  <c r="D42" i="13"/>
  <c r="D43" i="13"/>
  <c r="D44" i="13"/>
  <c r="D45" i="13"/>
  <c r="D46" i="13"/>
  <c r="D47" i="13"/>
  <c r="D48" i="13"/>
  <c r="D49" i="13"/>
  <c r="D74" i="13"/>
  <c r="C7" i="13"/>
  <c r="C8" i="13"/>
  <c r="C9" i="13"/>
  <c r="C10" i="13"/>
  <c r="C11" i="13"/>
  <c r="C12" i="13"/>
  <c r="C13" i="13"/>
  <c r="C14" i="13"/>
  <c r="C15" i="13"/>
  <c r="C16" i="13"/>
  <c r="C17" i="13"/>
  <c r="C18" i="13"/>
  <c r="C19" i="13"/>
  <c r="C20" i="13"/>
  <c r="C21" i="13"/>
  <c r="C22" i="13"/>
  <c r="C23" i="13"/>
  <c r="C24" i="13"/>
  <c r="C25" i="13"/>
  <c r="C26" i="13"/>
  <c r="C27" i="13"/>
  <c r="C28" i="13"/>
  <c r="C29" i="13"/>
  <c r="C30" i="13"/>
  <c r="C31" i="13"/>
  <c r="C32" i="13"/>
  <c r="C33" i="13"/>
  <c r="C34" i="13"/>
  <c r="C35" i="13"/>
  <c r="C36" i="13"/>
  <c r="C37" i="13"/>
  <c r="C38" i="13"/>
  <c r="C39" i="13"/>
  <c r="C40" i="13"/>
  <c r="C41" i="13"/>
  <c r="C42" i="13"/>
  <c r="C43" i="13"/>
  <c r="C44" i="13"/>
  <c r="C45" i="13"/>
  <c r="C46" i="13"/>
  <c r="C47" i="13"/>
  <c r="C48" i="13"/>
  <c r="C49" i="13"/>
  <c r="C74" i="13"/>
  <c r="ER74" i="13" s="1"/>
  <c r="DN50" i="13" l="1"/>
  <c r="EH50" i="13" s="1"/>
  <c r="EM50" i="13" s="1"/>
  <c r="P51" i="30"/>
  <c r="AW50" i="13"/>
  <c r="Q51" i="29" s="1"/>
  <c r="P51" i="29"/>
  <c r="E43" i="30"/>
  <c r="E43" i="29"/>
  <c r="E31" i="30"/>
  <c r="E31" i="29"/>
  <c r="E23" i="30"/>
  <c r="E23" i="29"/>
  <c r="E15" i="30"/>
  <c r="E15" i="29"/>
  <c r="F43" i="30"/>
  <c r="F43" i="29"/>
  <c r="F39" i="30"/>
  <c r="F39" i="29"/>
  <c r="F31" i="30"/>
  <c r="F31" i="29"/>
  <c r="F23" i="30"/>
  <c r="F23" i="29"/>
  <c r="F15" i="30"/>
  <c r="F15" i="29"/>
  <c r="G43" i="30"/>
  <c r="G43" i="29"/>
  <c r="G35" i="30"/>
  <c r="G35" i="29"/>
  <c r="G27" i="30"/>
  <c r="G27" i="29"/>
  <c r="G19" i="30"/>
  <c r="G19" i="29"/>
  <c r="G11" i="30"/>
  <c r="G11" i="29"/>
  <c r="H47" i="30"/>
  <c r="H47" i="29"/>
  <c r="H39" i="30"/>
  <c r="H39" i="29"/>
  <c r="H31" i="30"/>
  <c r="H31" i="29"/>
  <c r="H23" i="30"/>
  <c r="H23" i="29"/>
  <c r="H15" i="30"/>
  <c r="H15" i="29"/>
  <c r="E48" i="30"/>
  <c r="E48" i="29"/>
  <c r="E40" i="30"/>
  <c r="E40" i="29"/>
  <c r="E32" i="30"/>
  <c r="E32" i="29"/>
  <c r="E24" i="30"/>
  <c r="E24" i="29"/>
  <c r="E20" i="30"/>
  <c r="E20" i="29"/>
  <c r="E12" i="30"/>
  <c r="E12" i="29"/>
  <c r="F48" i="30"/>
  <c r="F48" i="29"/>
  <c r="F40" i="30"/>
  <c r="F40" i="29"/>
  <c r="F32" i="30"/>
  <c r="F32" i="29"/>
  <c r="F24" i="30"/>
  <c r="F24" i="29"/>
  <c r="F12" i="30"/>
  <c r="F12" i="29"/>
  <c r="G48" i="30"/>
  <c r="G48" i="29"/>
  <c r="G40" i="30"/>
  <c r="G40" i="29"/>
  <c r="G32" i="30"/>
  <c r="G32" i="29"/>
  <c r="G24" i="30"/>
  <c r="G24" i="29"/>
  <c r="G20" i="30"/>
  <c r="G20" i="29"/>
  <c r="G12" i="30"/>
  <c r="G12" i="29"/>
  <c r="H44" i="30"/>
  <c r="H44" i="29"/>
  <c r="H36" i="30"/>
  <c r="H36" i="29"/>
  <c r="H28" i="30"/>
  <c r="H28" i="29"/>
  <c r="H20" i="30"/>
  <c r="H20" i="29"/>
  <c r="H12" i="30"/>
  <c r="H12" i="29"/>
  <c r="E50" i="30"/>
  <c r="E50" i="29"/>
  <c r="E46" i="30"/>
  <c r="E46" i="29"/>
  <c r="E42" i="30"/>
  <c r="E42" i="29"/>
  <c r="E38" i="30"/>
  <c r="E38" i="29"/>
  <c r="E34" i="30"/>
  <c r="E34" i="29"/>
  <c r="E30" i="30"/>
  <c r="E30" i="29"/>
  <c r="E26" i="30"/>
  <c r="E26" i="29"/>
  <c r="E22" i="30"/>
  <c r="E22" i="29"/>
  <c r="E18" i="30"/>
  <c r="E18" i="29"/>
  <c r="E14" i="30"/>
  <c r="E14" i="29"/>
  <c r="E10" i="30"/>
  <c r="E10" i="29"/>
  <c r="F50" i="30"/>
  <c r="F50" i="29"/>
  <c r="F46" i="30"/>
  <c r="F46" i="29"/>
  <c r="F42" i="30"/>
  <c r="F42" i="29"/>
  <c r="F38" i="30"/>
  <c r="F38" i="29"/>
  <c r="F34" i="30"/>
  <c r="F34" i="29"/>
  <c r="F30" i="30"/>
  <c r="F30" i="29"/>
  <c r="F26" i="30"/>
  <c r="F26" i="29"/>
  <c r="F22" i="30"/>
  <c r="F22" i="29"/>
  <c r="F18" i="30"/>
  <c r="F18" i="29"/>
  <c r="F14" i="30"/>
  <c r="F14" i="29"/>
  <c r="F10" i="30"/>
  <c r="F10" i="29"/>
  <c r="G50" i="30"/>
  <c r="G50" i="29"/>
  <c r="G46" i="30"/>
  <c r="G46" i="29"/>
  <c r="G42" i="30"/>
  <c r="G42" i="29"/>
  <c r="G38" i="30"/>
  <c r="G38" i="29"/>
  <c r="G34" i="30"/>
  <c r="G34" i="29"/>
  <c r="G30" i="30"/>
  <c r="G30" i="29"/>
  <c r="G26" i="30"/>
  <c r="G26" i="29"/>
  <c r="G22" i="30"/>
  <c r="G22" i="29"/>
  <c r="G18" i="30"/>
  <c r="G18" i="29"/>
  <c r="G14" i="30"/>
  <c r="G14" i="29"/>
  <c r="G10" i="30"/>
  <c r="G10" i="29"/>
  <c r="H50" i="30"/>
  <c r="H50" i="29"/>
  <c r="H46" i="30"/>
  <c r="H46" i="29"/>
  <c r="H42" i="30"/>
  <c r="H42" i="29"/>
  <c r="H38" i="30"/>
  <c r="H38" i="29"/>
  <c r="H34" i="30"/>
  <c r="H34" i="29"/>
  <c r="H30" i="30"/>
  <c r="H30" i="29"/>
  <c r="H26" i="30"/>
  <c r="H26" i="29"/>
  <c r="H22" i="30"/>
  <c r="H22" i="29"/>
  <c r="H18" i="30"/>
  <c r="H18" i="29"/>
  <c r="H14" i="30"/>
  <c r="H14" i="29"/>
  <c r="H10" i="30"/>
  <c r="H10" i="29"/>
  <c r="E47" i="30"/>
  <c r="E47" i="29"/>
  <c r="E39" i="30"/>
  <c r="E39" i="29"/>
  <c r="E35" i="30"/>
  <c r="E35" i="29"/>
  <c r="E27" i="30"/>
  <c r="E27" i="29"/>
  <c r="E19" i="30"/>
  <c r="E19" i="29"/>
  <c r="E11" i="30"/>
  <c r="E11" i="29"/>
  <c r="F47" i="30"/>
  <c r="F47" i="29"/>
  <c r="F35" i="30"/>
  <c r="F35" i="29"/>
  <c r="F27" i="30"/>
  <c r="F27" i="29"/>
  <c r="F19" i="30"/>
  <c r="F19" i="29"/>
  <c r="F11" i="30"/>
  <c r="F11" i="29"/>
  <c r="G47" i="30"/>
  <c r="G47" i="29"/>
  <c r="G39" i="30"/>
  <c r="G39" i="29"/>
  <c r="G31" i="30"/>
  <c r="G31" i="29"/>
  <c r="G23" i="30"/>
  <c r="G23" i="29"/>
  <c r="G15" i="30"/>
  <c r="G15" i="29"/>
  <c r="H43" i="30"/>
  <c r="H43" i="29"/>
  <c r="H35" i="30"/>
  <c r="H35" i="29"/>
  <c r="H27" i="30"/>
  <c r="H27" i="29"/>
  <c r="H19" i="30"/>
  <c r="H19" i="29"/>
  <c r="H11" i="30"/>
  <c r="H11" i="29"/>
  <c r="E44" i="30"/>
  <c r="E44" i="29"/>
  <c r="E36" i="30"/>
  <c r="E36" i="29"/>
  <c r="E28" i="30"/>
  <c r="E28" i="29"/>
  <c r="E16" i="30"/>
  <c r="E16" i="29"/>
  <c r="E8" i="30"/>
  <c r="E8" i="29"/>
  <c r="F44" i="30"/>
  <c r="F44" i="29"/>
  <c r="F36" i="30"/>
  <c r="F36" i="29"/>
  <c r="F28" i="30"/>
  <c r="F28" i="29"/>
  <c r="F20" i="30"/>
  <c r="F20" i="29"/>
  <c r="F16" i="30"/>
  <c r="F16" i="29"/>
  <c r="F8" i="30"/>
  <c r="F8" i="29"/>
  <c r="G44" i="30"/>
  <c r="G44" i="29"/>
  <c r="G36" i="30"/>
  <c r="G36" i="29"/>
  <c r="G28" i="30"/>
  <c r="G28" i="29"/>
  <c r="G16" i="30"/>
  <c r="G16" i="29"/>
  <c r="G8" i="30"/>
  <c r="G8" i="29"/>
  <c r="H48" i="30"/>
  <c r="H48" i="29"/>
  <c r="H40" i="30"/>
  <c r="H40" i="29"/>
  <c r="H32" i="30"/>
  <c r="H32" i="29"/>
  <c r="H24" i="30"/>
  <c r="H24" i="29"/>
  <c r="H16" i="30"/>
  <c r="H16" i="29"/>
  <c r="H8" i="30"/>
  <c r="H8" i="29"/>
  <c r="E49" i="30"/>
  <c r="E49" i="29"/>
  <c r="E45" i="30"/>
  <c r="E45" i="29"/>
  <c r="E41" i="30"/>
  <c r="E41" i="29"/>
  <c r="E37" i="30"/>
  <c r="E37" i="29"/>
  <c r="E33" i="30"/>
  <c r="E33" i="29"/>
  <c r="E29" i="30"/>
  <c r="E29" i="29"/>
  <c r="E25" i="30"/>
  <c r="E25" i="29"/>
  <c r="E21" i="30"/>
  <c r="E21" i="29"/>
  <c r="E17" i="30"/>
  <c r="E17" i="29"/>
  <c r="E13" i="30"/>
  <c r="E13" i="29"/>
  <c r="E9" i="30"/>
  <c r="E9" i="29"/>
  <c r="F49" i="30"/>
  <c r="F49" i="29"/>
  <c r="F45" i="30"/>
  <c r="F45" i="29"/>
  <c r="F41" i="30"/>
  <c r="F41" i="29"/>
  <c r="F37" i="30"/>
  <c r="F37" i="29"/>
  <c r="F33" i="30"/>
  <c r="F33" i="29"/>
  <c r="F29" i="30"/>
  <c r="F29" i="29"/>
  <c r="F25" i="30"/>
  <c r="F25" i="29"/>
  <c r="F21" i="30"/>
  <c r="F21" i="29"/>
  <c r="F17" i="30"/>
  <c r="F17" i="29"/>
  <c r="F13" i="30"/>
  <c r="F13" i="29"/>
  <c r="F9" i="30"/>
  <c r="F9" i="29"/>
  <c r="G49" i="30"/>
  <c r="G49" i="29"/>
  <c r="G45" i="30"/>
  <c r="G45" i="29"/>
  <c r="G41" i="30"/>
  <c r="G41" i="29"/>
  <c r="G37" i="30"/>
  <c r="G37" i="29"/>
  <c r="G33" i="30"/>
  <c r="G33" i="29"/>
  <c r="G29" i="30"/>
  <c r="G29" i="29"/>
  <c r="G25" i="30"/>
  <c r="G25" i="29"/>
  <c r="G21" i="30"/>
  <c r="G21" i="29"/>
  <c r="G17" i="30"/>
  <c r="G17" i="29"/>
  <c r="G13" i="30"/>
  <c r="G13" i="29"/>
  <c r="G9" i="30"/>
  <c r="G9" i="29"/>
  <c r="H49" i="30"/>
  <c r="H49" i="29"/>
  <c r="H45" i="30"/>
  <c r="H45" i="29"/>
  <c r="H41" i="30"/>
  <c r="H41" i="29"/>
  <c r="H37" i="30"/>
  <c r="H37" i="29"/>
  <c r="H33" i="30"/>
  <c r="H33" i="29"/>
  <c r="H29" i="30"/>
  <c r="H29" i="29"/>
  <c r="H25" i="30"/>
  <c r="H25" i="29"/>
  <c r="H21" i="30"/>
  <c r="H21" i="29"/>
  <c r="H17" i="30"/>
  <c r="H17" i="29"/>
  <c r="H13" i="30"/>
  <c r="H13" i="29"/>
  <c r="H9" i="30"/>
  <c r="H9" i="29"/>
  <c r="AA43" i="13"/>
  <c r="DT43" i="13"/>
  <c r="ED43" i="13" s="1"/>
  <c r="DU43" i="13"/>
  <c r="DV43" i="13"/>
  <c r="DS43" i="13"/>
  <c r="AA39" i="13"/>
  <c r="DT39" i="13"/>
  <c r="ED39" i="13" s="1"/>
  <c r="DU39" i="13"/>
  <c r="DV39" i="13"/>
  <c r="DS39" i="13"/>
  <c r="AA31" i="13"/>
  <c r="DU31" i="13"/>
  <c r="DT31" i="13"/>
  <c r="ED31" i="13" s="1"/>
  <c r="DV31" i="13"/>
  <c r="DS31" i="13"/>
  <c r="AA23" i="13"/>
  <c r="DT23" i="13"/>
  <c r="ED23" i="13" s="1"/>
  <c r="DV23" i="13"/>
  <c r="DS23" i="13"/>
  <c r="AA15" i="13"/>
  <c r="DV15" i="13"/>
  <c r="DT15" i="13"/>
  <c r="ED15" i="13" s="1"/>
  <c r="DS15" i="13"/>
  <c r="AA7" i="13"/>
  <c r="DV7" i="13"/>
  <c r="DS7" i="13"/>
  <c r="DU44" i="13"/>
  <c r="AA44" i="13"/>
  <c r="DV44" i="13"/>
  <c r="DS44" i="13"/>
  <c r="AA36" i="13"/>
  <c r="DU36" i="13"/>
  <c r="DT36" i="13"/>
  <c r="ED36" i="13" s="1"/>
  <c r="DV36" i="13"/>
  <c r="DS36" i="13"/>
  <c r="AA28" i="13"/>
  <c r="DU28" i="13"/>
  <c r="DT28" i="13"/>
  <c r="ED28" i="13" s="1"/>
  <c r="DV28" i="13"/>
  <c r="DS28" i="13"/>
  <c r="DU20" i="13"/>
  <c r="AA20" i="13"/>
  <c r="DV20" i="13"/>
  <c r="DT20" i="13"/>
  <c r="ED20" i="13" s="1"/>
  <c r="DS20" i="13"/>
  <c r="AA12" i="13"/>
  <c r="DT12" i="13"/>
  <c r="ED12" i="13" s="1"/>
  <c r="DU12" i="13"/>
  <c r="DS12" i="13"/>
  <c r="AA74" i="13"/>
  <c r="AB74" i="13" s="1"/>
  <c r="DT74" i="13"/>
  <c r="ED74" i="13" s="1"/>
  <c r="DV74" i="13"/>
  <c r="EF74" i="13" s="1"/>
  <c r="DU74" i="13"/>
  <c r="DS74" i="13"/>
  <c r="AA46" i="13"/>
  <c r="DT46" i="13"/>
  <c r="ED46" i="13" s="1"/>
  <c r="DU46" i="13"/>
  <c r="DV46" i="13"/>
  <c r="DS46" i="13"/>
  <c r="AA42" i="13"/>
  <c r="DU42" i="13"/>
  <c r="DV42" i="13"/>
  <c r="DT42" i="13"/>
  <c r="ED42" i="13" s="1"/>
  <c r="DS42" i="13"/>
  <c r="AA38" i="13"/>
  <c r="DT38" i="13"/>
  <c r="ED38" i="13" s="1"/>
  <c r="DV38" i="13"/>
  <c r="DU38" i="13"/>
  <c r="DS38" i="13"/>
  <c r="AA34" i="13"/>
  <c r="DU34" i="13"/>
  <c r="DV34" i="13"/>
  <c r="DT34" i="13"/>
  <c r="ED34" i="13" s="1"/>
  <c r="DS34" i="13"/>
  <c r="AA30" i="13"/>
  <c r="DU30" i="13"/>
  <c r="DT30" i="13"/>
  <c r="ED30" i="13" s="1"/>
  <c r="DS30" i="13"/>
  <c r="AA26" i="13"/>
  <c r="DT26" i="13"/>
  <c r="ED26" i="13" s="1"/>
  <c r="DV26" i="13"/>
  <c r="DU26" i="13"/>
  <c r="DS26" i="13"/>
  <c r="AA22" i="13"/>
  <c r="DV22" i="13"/>
  <c r="DT22" i="13"/>
  <c r="ED22" i="13" s="1"/>
  <c r="DU22" i="13"/>
  <c r="DS22" i="13"/>
  <c r="AA18" i="13"/>
  <c r="DV18" i="13"/>
  <c r="DU18" i="13"/>
  <c r="DS18" i="13"/>
  <c r="AA14" i="13"/>
  <c r="DT14" i="13"/>
  <c r="ED14" i="13" s="1"/>
  <c r="DU14" i="13"/>
  <c r="DV14" i="13"/>
  <c r="DS14" i="13"/>
  <c r="AA10" i="13"/>
  <c r="DV10" i="13"/>
  <c r="DT10" i="13"/>
  <c r="ED10" i="13" s="1"/>
  <c r="DS10" i="13"/>
  <c r="AA47" i="13"/>
  <c r="DT47" i="13"/>
  <c r="ED47" i="13" s="1"/>
  <c r="DU47" i="13"/>
  <c r="DV47" i="13"/>
  <c r="DS47" i="13"/>
  <c r="DU35" i="13"/>
  <c r="AA35" i="13"/>
  <c r="DT35" i="13"/>
  <c r="ED35" i="13" s="1"/>
  <c r="DV35" i="13"/>
  <c r="DS35" i="13"/>
  <c r="AA27" i="13"/>
  <c r="DT27" i="13"/>
  <c r="ED27" i="13" s="1"/>
  <c r="DS27" i="13"/>
  <c r="AA19" i="13"/>
  <c r="DU19" i="13"/>
  <c r="DV19" i="13"/>
  <c r="DT19" i="13"/>
  <c r="ED19" i="13" s="1"/>
  <c r="DS19" i="13"/>
  <c r="AA11" i="13"/>
  <c r="DT11" i="13"/>
  <c r="ED11" i="13" s="1"/>
  <c r="DV11" i="13"/>
  <c r="DU11" i="13"/>
  <c r="DS11" i="13"/>
  <c r="AA48" i="13"/>
  <c r="DT48" i="13"/>
  <c r="ED48" i="13" s="1"/>
  <c r="DU48" i="13"/>
  <c r="DV48" i="13"/>
  <c r="DS48" i="13"/>
  <c r="DU40" i="13"/>
  <c r="AA40" i="13"/>
  <c r="DV40" i="13"/>
  <c r="DT40" i="13"/>
  <c r="ED40" i="13" s="1"/>
  <c r="DS40" i="13"/>
  <c r="AA32" i="13"/>
  <c r="DT32" i="13"/>
  <c r="ED32" i="13" s="1"/>
  <c r="DV32" i="13"/>
  <c r="DS32" i="13"/>
  <c r="AA24" i="13"/>
  <c r="DV24" i="13"/>
  <c r="DU24" i="13"/>
  <c r="DS24" i="13"/>
  <c r="AA16" i="13"/>
  <c r="DT16" i="13"/>
  <c r="ED16" i="13" s="1"/>
  <c r="DV16" i="13"/>
  <c r="DU16" i="13"/>
  <c r="DS16" i="13"/>
  <c r="AA8" i="13"/>
  <c r="DV8" i="13"/>
  <c r="DS8" i="13"/>
  <c r="AA49" i="13"/>
  <c r="DU49" i="13"/>
  <c r="DT49" i="13"/>
  <c r="ED49" i="13" s="1"/>
  <c r="DV49" i="13"/>
  <c r="DS49" i="13"/>
  <c r="AA45" i="13"/>
  <c r="DU45" i="13"/>
  <c r="DT45" i="13"/>
  <c r="ED45" i="13" s="1"/>
  <c r="DV45" i="13"/>
  <c r="DS45" i="13"/>
  <c r="AA41" i="13"/>
  <c r="DT41" i="13"/>
  <c r="ED41" i="13" s="1"/>
  <c r="DV41" i="13"/>
  <c r="DS41" i="13"/>
  <c r="AA37" i="13"/>
  <c r="DT37" i="13"/>
  <c r="ED37" i="13" s="1"/>
  <c r="DU37" i="13"/>
  <c r="DV37" i="13"/>
  <c r="DS37" i="13"/>
  <c r="AA33" i="13"/>
  <c r="DT33" i="13"/>
  <c r="ED33" i="13" s="1"/>
  <c r="DU33" i="13"/>
  <c r="DV33" i="13"/>
  <c r="DS33" i="13"/>
  <c r="AA29" i="13"/>
  <c r="DT29" i="13"/>
  <c r="ED29" i="13" s="1"/>
  <c r="DU29" i="13"/>
  <c r="DV29" i="13"/>
  <c r="DS29" i="13"/>
  <c r="AA25" i="13"/>
  <c r="DU25" i="13"/>
  <c r="DT25" i="13"/>
  <c r="ED25" i="13" s="1"/>
  <c r="DS25" i="13"/>
  <c r="DV21" i="13"/>
  <c r="DS21" i="13"/>
  <c r="AA21" i="13"/>
  <c r="DT21" i="13"/>
  <c r="ED21" i="13" s="1"/>
  <c r="AA17" i="13"/>
  <c r="DT17" i="13"/>
  <c r="ED17" i="13" s="1"/>
  <c r="DU17" i="13"/>
  <c r="DV17" i="13"/>
  <c r="DS17" i="13"/>
  <c r="AA13" i="13"/>
  <c r="DU13" i="13"/>
  <c r="DT13" i="13"/>
  <c r="ED13" i="13" s="1"/>
  <c r="DS13" i="13"/>
  <c r="AA9" i="13"/>
  <c r="DV9" i="13"/>
  <c r="DT9" i="13"/>
  <c r="ED9" i="13" s="1"/>
  <c r="DS9" i="13"/>
  <c r="Q35" i="24"/>
  <c r="Q37" i="24"/>
  <c r="Q33" i="24"/>
  <c r="Q34" i="24"/>
  <c r="H6" i="14"/>
  <c r="G6" i="14"/>
  <c r="F6" i="14"/>
  <c r="E6" i="14"/>
  <c r="D6" i="14"/>
  <c r="C6" i="14"/>
  <c r="DX50" i="13" l="1"/>
  <c r="Q51" i="30"/>
  <c r="AB37" i="13"/>
  <c r="AE37" i="13" s="1"/>
  <c r="P38" i="4" s="1"/>
  <c r="N38" i="30"/>
  <c r="N38" i="29"/>
  <c r="N49" i="30"/>
  <c r="N49" i="29"/>
  <c r="N13" i="30"/>
  <c r="N13" i="29"/>
  <c r="AB31" i="13"/>
  <c r="AE31" i="13" s="1"/>
  <c r="P32" i="4" s="1"/>
  <c r="N32" i="30"/>
  <c r="N32" i="29"/>
  <c r="AB33" i="13"/>
  <c r="N34" i="30"/>
  <c r="N34" i="29"/>
  <c r="AB27" i="13"/>
  <c r="AE27" i="13" s="1"/>
  <c r="P28" i="4" s="1"/>
  <c r="N28" i="30"/>
  <c r="N28" i="29"/>
  <c r="N19" i="30"/>
  <c r="N19" i="29"/>
  <c r="N37" i="30"/>
  <c r="N37" i="29"/>
  <c r="AB13" i="13"/>
  <c r="AE13" i="13" s="1"/>
  <c r="P14" i="4" s="1"/>
  <c r="N14" i="30"/>
  <c r="N14" i="29"/>
  <c r="AB21" i="13"/>
  <c r="AE21" i="13" s="1"/>
  <c r="P22" i="4" s="1"/>
  <c r="N22" i="30"/>
  <c r="N22" i="29"/>
  <c r="AB29" i="13"/>
  <c r="AE29" i="13" s="1"/>
  <c r="P30" i="4" s="1"/>
  <c r="N30" i="30"/>
  <c r="N30" i="29"/>
  <c r="AB49" i="13"/>
  <c r="AE49" i="13" s="1"/>
  <c r="P50" i="4" s="1"/>
  <c r="N50" i="30"/>
  <c r="N50" i="29"/>
  <c r="N33" i="30"/>
  <c r="N33" i="29"/>
  <c r="N41" i="30"/>
  <c r="N41" i="29"/>
  <c r="AB19" i="13"/>
  <c r="AE19" i="13" s="1"/>
  <c r="P20" i="4" s="1"/>
  <c r="N20" i="30"/>
  <c r="N20" i="29"/>
  <c r="AB14" i="13"/>
  <c r="AE14" i="13" s="1"/>
  <c r="P15" i="4" s="1"/>
  <c r="N15" i="30"/>
  <c r="N15" i="29"/>
  <c r="AB30" i="13"/>
  <c r="AE30" i="13" s="1"/>
  <c r="P31" i="4" s="1"/>
  <c r="N31" i="30"/>
  <c r="N31" i="29"/>
  <c r="AB46" i="13"/>
  <c r="AE46" i="13" s="1"/>
  <c r="P47" i="4" s="1"/>
  <c r="N47" i="30"/>
  <c r="N47" i="29"/>
  <c r="N29" i="30"/>
  <c r="N29" i="29"/>
  <c r="AB15" i="13"/>
  <c r="AE15" i="13" s="1"/>
  <c r="P16" i="4" s="1"/>
  <c r="N16" i="30"/>
  <c r="N16" i="29"/>
  <c r="AB43" i="13"/>
  <c r="AE43" i="13" s="1"/>
  <c r="P44" i="4" s="1"/>
  <c r="N44" i="30"/>
  <c r="N44" i="29"/>
  <c r="AB41" i="13"/>
  <c r="AE41" i="13" s="1"/>
  <c r="P42" i="4" s="1"/>
  <c r="N42" i="30"/>
  <c r="N42" i="29"/>
  <c r="N17" i="30"/>
  <c r="N17" i="29"/>
  <c r="AB22" i="13"/>
  <c r="AE22" i="13" s="1"/>
  <c r="P23" i="4" s="1"/>
  <c r="N23" i="30"/>
  <c r="N23" i="29"/>
  <c r="AB38" i="13"/>
  <c r="AE38" i="13" s="1"/>
  <c r="P39" i="4" s="1"/>
  <c r="N39" i="30"/>
  <c r="N39" i="29"/>
  <c r="N21" i="30"/>
  <c r="N21" i="29"/>
  <c r="AB17" i="13"/>
  <c r="AE17" i="13" s="1"/>
  <c r="P18" i="4" s="1"/>
  <c r="N18" i="30"/>
  <c r="N18" i="29"/>
  <c r="N9" i="30"/>
  <c r="N9" i="29"/>
  <c r="AB35" i="13"/>
  <c r="AE35" i="13" s="1"/>
  <c r="P36" i="4" s="1"/>
  <c r="N36" i="30"/>
  <c r="N36" i="29"/>
  <c r="N35" i="30"/>
  <c r="N35" i="29"/>
  <c r="N45" i="30"/>
  <c r="N45" i="29"/>
  <c r="AB23" i="13"/>
  <c r="AE23" i="13" s="1"/>
  <c r="P24" i="4" s="1"/>
  <c r="N24" i="30"/>
  <c r="N24" i="29"/>
  <c r="AB9" i="13"/>
  <c r="AE9" i="13" s="1"/>
  <c r="P10" i="4" s="1"/>
  <c r="N10" i="30"/>
  <c r="N10" i="29"/>
  <c r="AB25" i="13"/>
  <c r="AE25" i="13" s="1"/>
  <c r="P26" i="4" s="1"/>
  <c r="N26" i="30"/>
  <c r="N26" i="29"/>
  <c r="AB45" i="13"/>
  <c r="AE45" i="13" s="1"/>
  <c r="P46" i="4" s="1"/>
  <c r="N46" i="30"/>
  <c r="N46" i="29"/>
  <c r="N25" i="30"/>
  <c r="N25" i="29"/>
  <c r="AB11" i="13"/>
  <c r="AE11" i="13" s="1"/>
  <c r="P12" i="4" s="1"/>
  <c r="N12" i="30"/>
  <c r="N12" i="29"/>
  <c r="AB47" i="13"/>
  <c r="AE47" i="13" s="1"/>
  <c r="P48" i="4" s="1"/>
  <c r="N48" i="30"/>
  <c r="N48" i="29"/>
  <c r="AB10" i="13"/>
  <c r="AE10" i="13" s="1"/>
  <c r="P11" i="4" s="1"/>
  <c r="N11" i="30"/>
  <c r="N11" i="29"/>
  <c r="AB26" i="13"/>
  <c r="AE26" i="13" s="1"/>
  <c r="P27" i="4" s="1"/>
  <c r="N27" i="30"/>
  <c r="N27" i="29"/>
  <c r="AB42" i="13"/>
  <c r="AE42" i="13" s="1"/>
  <c r="P43" i="4" s="1"/>
  <c r="N43" i="30"/>
  <c r="N43" i="29"/>
  <c r="DM7" i="13"/>
  <c r="EG7" i="13" s="1"/>
  <c r="N8" i="30"/>
  <c r="N8" i="29"/>
  <c r="AB39" i="13"/>
  <c r="AE39" i="13" s="1"/>
  <c r="P40" i="4" s="1"/>
  <c r="N40" i="30"/>
  <c r="N40" i="29"/>
  <c r="AD74" i="13"/>
  <c r="AE74" i="13" s="1"/>
  <c r="DM21" i="13"/>
  <c r="EG21" i="13" s="1"/>
  <c r="DM17" i="13"/>
  <c r="EG17" i="13" s="1"/>
  <c r="DM37" i="13"/>
  <c r="EG37" i="13" s="1"/>
  <c r="DM25" i="13"/>
  <c r="EG25" i="13" s="1"/>
  <c r="DM38" i="13"/>
  <c r="EG38" i="13" s="1"/>
  <c r="DM27" i="13"/>
  <c r="EG27" i="13" s="1"/>
  <c r="DM41" i="13"/>
  <c r="EG41" i="13" s="1"/>
  <c r="DM11" i="13"/>
  <c r="EG11" i="13" s="1"/>
  <c r="DM47" i="13"/>
  <c r="EG47" i="13" s="1"/>
  <c r="DM9" i="13"/>
  <c r="EG9" i="13" s="1"/>
  <c r="DM29" i="13"/>
  <c r="EG29" i="13" s="1"/>
  <c r="DM33" i="13"/>
  <c r="EG33" i="13" s="1"/>
  <c r="DM45" i="13"/>
  <c r="EG45" i="13" s="1"/>
  <c r="DM19" i="13"/>
  <c r="EG19" i="13" s="1"/>
  <c r="DM31" i="13"/>
  <c r="EG31" i="13" s="1"/>
  <c r="DM39" i="13"/>
  <c r="EG39" i="13" s="1"/>
  <c r="DM22" i="13"/>
  <c r="EG22" i="13" s="1"/>
  <c r="DM35" i="13"/>
  <c r="EG35" i="13" s="1"/>
  <c r="AB18" i="13"/>
  <c r="AE18" i="13" s="1"/>
  <c r="P19" i="4" s="1"/>
  <c r="DM18" i="13"/>
  <c r="EG18" i="13" s="1"/>
  <c r="AB34" i="13"/>
  <c r="AE34" i="13" s="1"/>
  <c r="P35" i="4" s="1"/>
  <c r="DM34" i="13"/>
  <c r="EG34" i="13" s="1"/>
  <c r="DM32" i="13"/>
  <c r="EG32" i="13" s="1"/>
  <c r="AB32" i="13"/>
  <c r="AE32" i="13" s="1"/>
  <c r="P33" i="4" s="1"/>
  <c r="DM8" i="13"/>
  <c r="EG8" i="13" s="1"/>
  <c r="AB8" i="13"/>
  <c r="AE8" i="13" s="1"/>
  <c r="P9" i="4" s="1"/>
  <c r="DM16" i="13"/>
  <c r="EG16" i="13" s="1"/>
  <c r="AB16" i="13"/>
  <c r="AE16" i="13" s="1"/>
  <c r="P17" i="4" s="1"/>
  <c r="DM48" i="13"/>
  <c r="EG48" i="13" s="1"/>
  <c r="AB48" i="13"/>
  <c r="AE48" i="13" s="1"/>
  <c r="P49" i="4" s="1"/>
  <c r="DM24" i="13"/>
  <c r="EG24" i="13" s="1"/>
  <c r="AB24" i="13"/>
  <c r="AE24" i="13" s="1"/>
  <c r="P25" i="4" s="1"/>
  <c r="DM12" i="13"/>
  <c r="EG12" i="13" s="1"/>
  <c r="AB12" i="13"/>
  <c r="AE12" i="13" s="1"/>
  <c r="M8" i="4"/>
  <c r="AB7" i="13"/>
  <c r="AE7" i="13" s="1"/>
  <c r="P8" i="4" s="1"/>
  <c r="DM13" i="13"/>
  <c r="EG13" i="13" s="1"/>
  <c r="DM49" i="13"/>
  <c r="EG49" i="13" s="1"/>
  <c r="DM10" i="13"/>
  <c r="EG10" i="13" s="1"/>
  <c r="DM14" i="13"/>
  <c r="EG14" i="13" s="1"/>
  <c r="DM26" i="13"/>
  <c r="EG26" i="13" s="1"/>
  <c r="DM30" i="13"/>
  <c r="EG30" i="13" s="1"/>
  <c r="DM42" i="13"/>
  <c r="EG42" i="13" s="1"/>
  <c r="DM15" i="13"/>
  <c r="EG15" i="13" s="1"/>
  <c r="DM23" i="13"/>
  <c r="EG23" i="13" s="1"/>
  <c r="DM43" i="13"/>
  <c r="EG43" i="13" s="1"/>
  <c r="DM40" i="13"/>
  <c r="EG40" i="13" s="1"/>
  <c r="AB40" i="13"/>
  <c r="AE40" i="13" s="1"/>
  <c r="P41" i="4" s="1"/>
  <c r="DM44" i="13"/>
  <c r="EG44" i="13" s="1"/>
  <c r="AB44" i="13"/>
  <c r="AE44" i="13" s="1"/>
  <c r="P45" i="4" s="1"/>
  <c r="DM20" i="13"/>
  <c r="EG20" i="13" s="1"/>
  <c r="AB20" i="13"/>
  <c r="DM28" i="13"/>
  <c r="EG28" i="13" s="1"/>
  <c r="AB28" i="13"/>
  <c r="AE28" i="13" s="1"/>
  <c r="P29" i="4" s="1"/>
  <c r="DM36" i="13"/>
  <c r="EG36" i="13" s="1"/>
  <c r="AB36" i="13"/>
  <c r="AE36" i="13" s="1"/>
  <c r="P37" i="4" s="1"/>
  <c r="DM46" i="13"/>
  <c r="EG46" i="13" s="1"/>
  <c r="DM74" i="13"/>
  <c r="M11" i="4"/>
  <c r="M34" i="4"/>
  <c r="M32" i="4"/>
  <c r="M31" i="4"/>
  <c r="M20" i="4"/>
  <c r="M24" i="4"/>
  <c r="M45" i="4"/>
  <c r="M25" i="4"/>
  <c r="M26" i="4"/>
  <c r="M43" i="4"/>
  <c r="M21" i="4"/>
  <c r="CR74" i="13"/>
  <c r="CT74" i="13"/>
  <c r="CV74" i="13"/>
  <c r="DA74" i="13"/>
  <c r="DC74" i="13"/>
  <c r="DE74" i="13"/>
  <c r="DF74" i="13" s="1"/>
  <c r="CF74" i="13"/>
  <c r="CG74" i="13"/>
  <c r="CJ74" i="13"/>
  <c r="CK74" i="13" s="1"/>
  <c r="CK5" i="13"/>
  <c r="CF5" i="13"/>
  <c r="CA5" i="13"/>
  <c r="BY5" i="13"/>
  <c r="BW5" i="13"/>
  <c r="BB49" i="13"/>
  <c r="BD49" i="13"/>
  <c r="BF49" i="13"/>
  <c r="BB74" i="13"/>
  <c r="BD74" i="13"/>
  <c r="BE74" i="13" s="1"/>
  <c r="BF74" i="13"/>
  <c r="BL5" i="13"/>
  <c r="AI5" i="13"/>
  <c r="AF12" i="13" l="1"/>
  <c r="P13" i="4"/>
  <c r="DW22" i="13"/>
  <c r="DW17" i="13"/>
  <c r="DW29" i="13"/>
  <c r="DW37" i="13"/>
  <c r="DW45" i="13"/>
  <c r="DW38" i="13"/>
  <c r="DW19" i="13"/>
  <c r="DW27" i="13"/>
  <c r="DW39" i="13"/>
  <c r="DW11" i="13"/>
  <c r="DW25" i="13"/>
  <c r="N21" i="4"/>
  <c r="AE20" i="13"/>
  <c r="P21" i="4" s="1"/>
  <c r="N34" i="4"/>
  <c r="AE33" i="13"/>
  <c r="N32" i="4"/>
  <c r="BX74" i="13"/>
  <c r="BX50" i="13"/>
  <c r="BZ74" i="13"/>
  <c r="BZ50" i="13"/>
  <c r="CB74" i="13"/>
  <c r="CB50" i="13"/>
  <c r="N26" i="4"/>
  <c r="N43" i="4"/>
  <c r="N24" i="4"/>
  <c r="DW7" i="13"/>
  <c r="N31" i="4"/>
  <c r="O27" i="30"/>
  <c r="O27" i="29"/>
  <c r="O42" i="30"/>
  <c r="O42" i="29"/>
  <c r="O20" i="30"/>
  <c r="O20" i="29"/>
  <c r="O38" i="30"/>
  <c r="O38" i="29"/>
  <c r="O29" i="30"/>
  <c r="O29" i="29"/>
  <c r="O13" i="30"/>
  <c r="O13" i="29"/>
  <c r="O33" i="30"/>
  <c r="O33" i="29"/>
  <c r="O40" i="30"/>
  <c r="O40" i="29"/>
  <c r="O18" i="30"/>
  <c r="O18" i="29"/>
  <c r="O44" i="30"/>
  <c r="O44" i="29"/>
  <c r="O50" i="30"/>
  <c r="O50" i="29"/>
  <c r="O28" i="30"/>
  <c r="O28" i="29"/>
  <c r="O35" i="30"/>
  <c r="O35" i="29"/>
  <c r="O48" i="30"/>
  <c r="O48" i="29"/>
  <c r="O46" i="30"/>
  <c r="O46" i="29"/>
  <c r="O36" i="30"/>
  <c r="O36" i="29"/>
  <c r="O16" i="30"/>
  <c r="O16" i="29"/>
  <c r="O31" i="30"/>
  <c r="O31" i="29"/>
  <c r="O30" i="30"/>
  <c r="O30" i="29"/>
  <c r="O34" i="30"/>
  <c r="O34" i="29"/>
  <c r="AF26" i="13"/>
  <c r="AF39" i="13"/>
  <c r="DR37" i="13"/>
  <c r="DR41" i="13"/>
  <c r="O19" i="30"/>
  <c r="O19" i="29"/>
  <c r="O10" i="30"/>
  <c r="O10" i="29"/>
  <c r="O39" i="30"/>
  <c r="O39" i="29"/>
  <c r="O14" i="30"/>
  <c r="O14" i="29"/>
  <c r="O45" i="30"/>
  <c r="O45" i="29"/>
  <c r="O17" i="30"/>
  <c r="O17" i="29"/>
  <c r="O11" i="30"/>
  <c r="O11" i="29"/>
  <c r="O24" i="30"/>
  <c r="O24" i="29"/>
  <c r="O23" i="30"/>
  <c r="O23" i="29"/>
  <c r="O47" i="30"/>
  <c r="O47" i="29"/>
  <c r="O37" i="30"/>
  <c r="O37" i="29"/>
  <c r="O21" i="30"/>
  <c r="O21" i="29"/>
  <c r="O41" i="30"/>
  <c r="O41" i="29"/>
  <c r="O8" i="30"/>
  <c r="O8" i="29"/>
  <c r="O25" i="30"/>
  <c r="O25" i="29"/>
  <c r="O49" i="30"/>
  <c r="O49" i="29"/>
  <c r="O9" i="30"/>
  <c r="O9" i="29"/>
  <c r="O43" i="30"/>
  <c r="O43" i="29"/>
  <c r="O12" i="30"/>
  <c r="O12" i="29"/>
  <c r="O26" i="30"/>
  <c r="O26" i="29"/>
  <c r="O15" i="30"/>
  <c r="O15" i="29"/>
  <c r="O22" i="30"/>
  <c r="O22" i="29"/>
  <c r="O32" i="30"/>
  <c r="O32" i="29"/>
  <c r="AF19" i="13"/>
  <c r="N20" i="4"/>
  <c r="N11" i="4"/>
  <c r="DR17" i="13"/>
  <c r="AF35" i="13"/>
  <c r="AF49" i="13"/>
  <c r="DR38" i="13"/>
  <c r="DR9" i="13"/>
  <c r="AF45" i="13"/>
  <c r="DR45" i="13"/>
  <c r="N45" i="4"/>
  <c r="AF27" i="13"/>
  <c r="DR27" i="13"/>
  <c r="AF74" i="13"/>
  <c r="DR74" i="13"/>
  <c r="N25" i="4"/>
  <c r="AF13" i="13"/>
  <c r="DR13" i="13"/>
  <c r="AF25" i="13"/>
  <c r="DR25" i="13"/>
  <c r="AF21" i="13"/>
  <c r="DR21" i="13"/>
  <c r="AF29" i="13"/>
  <c r="DR29" i="13"/>
  <c r="AF46" i="13"/>
  <c r="DR46" i="13"/>
  <c r="AF43" i="13"/>
  <c r="DR43" i="13"/>
  <c r="AF14" i="13"/>
  <c r="DR14" i="13"/>
  <c r="AF47" i="13"/>
  <c r="DR47" i="13"/>
  <c r="AF11" i="13"/>
  <c r="DR11" i="13"/>
  <c r="AF31" i="13"/>
  <c r="DR31" i="13"/>
  <c r="AF22" i="13"/>
  <c r="DR22" i="13"/>
  <c r="AF23" i="13"/>
  <c r="DR23" i="13"/>
  <c r="AF42" i="13"/>
  <c r="DR42" i="13"/>
  <c r="AF10" i="13"/>
  <c r="DR10" i="13"/>
  <c r="AF15" i="13"/>
  <c r="DR15" i="13"/>
  <c r="AF30" i="13"/>
  <c r="DR30" i="13"/>
  <c r="DW47" i="13"/>
  <c r="DW21" i="13"/>
  <c r="DW35" i="13"/>
  <c r="DW31" i="13"/>
  <c r="DW41" i="13"/>
  <c r="DW9" i="13"/>
  <c r="DW33" i="13"/>
  <c r="DW15" i="13"/>
  <c r="DW42" i="13"/>
  <c r="DW14" i="13"/>
  <c r="DW12" i="13"/>
  <c r="DW16" i="13"/>
  <c r="DW20" i="13"/>
  <c r="DW44" i="13"/>
  <c r="DW23" i="13"/>
  <c r="EG74" i="13"/>
  <c r="DW74" i="13"/>
  <c r="DW28" i="13"/>
  <c r="DW40" i="13"/>
  <c r="DW30" i="13"/>
  <c r="DW49" i="13"/>
  <c r="DW24" i="13"/>
  <c r="DW32" i="13"/>
  <c r="DW34" i="13"/>
  <c r="DW46" i="13"/>
  <c r="DW36" i="13"/>
  <c r="DW26" i="13"/>
  <c r="DW43" i="13"/>
  <c r="DW10" i="13"/>
  <c r="DW13" i="13"/>
  <c r="DW48" i="13"/>
  <c r="DW8" i="13"/>
  <c r="DW18" i="13"/>
  <c r="CB49" i="13"/>
  <c r="CB45" i="13"/>
  <c r="CB17" i="13"/>
  <c r="CB44" i="13"/>
  <c r="CB36" i="13"/>
  <c r="CB32" i="13"/>
  <c r="CB28" i="13"/>
  <c r="CB41" i="13"/>
  <c r="CB47" i="13"/>
  <c r="CB43" i="13"/>
  <c r="CB39" i="13"/>
  <c r="CB35" i="13"/>
  <c r="CB31" i="13"/>
  <c r="CB27" i="13"/>
  <c r="CB23" i="13"/>
  <c r="CB19" i="13"/>
  <c r="CB15" i="13"/>
  <c r="CB11" i="13"/>
  <c r="CB25" i="13"/>
  <c r="CB33" i="13"/>
  <c r="CB24" i="13"/>
  <c r="CB20" i="13"/>
  <c r="CB9" i="13"/>
  <c r="CB29" i="13"/>
  <c r="CB38" i="13"/>
  <c r="CB22" i="13"/>
  <c r="CB16" i="13"/>
  <c r="CB13" i="13"/>
  <c r="CB42" i="13"/>
  <c r="CB48" i="13"/>
  <c r="CB21" i="13"/>
  <c r="CB34" i="13"/>
  <c r="CB18" i="13"/>
  <c r="CB8" i="13"/>
  <c r="CB12" i="13"/>
  <c r="CB26" i="13"/>
  <c r="CB10" i="13"/>
  <c r="CB40" i="13"/>
  <c r="CB37" i="13"/>
  <c r="CB46" i="13"/>
  <c r="CB30" i="13"/>
  <c r="CB14" i="13"/>
  <c r="AJ43" i="13"/>
  <c r="AJ35" i="13"/>
  <c r="AJ31" i="13"/>
  <c r="AJ32" i="13"/>
  <c r="AJ27" i="13"/>
  <c r="AJ28" i="13"/>
  <c r="AJ16" i="13"/>
  <c r="AJ46" i="13"/>
  <c r="AJ42" i="13"/>
  <c r="AJ38" i="13"/>
  <c r="AJ34" i="13"/>
  <c r="AJ30" i="13"/>
  <c r="AJ26" i="13"/>
  <c r="AJ22" i="13"/>
  <c r="AJ18" i="13"/>
  <c r="AJ14" i="13"/>
  <c r="AJ10" i="13"/>
  <c r="AJ47" i="13"/>
  <c r="AJ11" i="13"/>
  <c r="AJ40" i="13"/>
  <c r="AJ36" i="13"/>
  <c r="AJ12" i="13"/>
  <c r="AJ8" i="13"/>
  <c r="AJ45" i="13"/>
  <c r="AJ41" i="13"/>
  <c r="AJ37" i="13"/>
  <c r="AJ33" i="13"/>
  <c r="AJ29" i="13"/>
  <c r="AJ25" i="13"/>
  <c r="AJ21" i="13"/>
  <c r="AJ17" i="13"/>
  <c r="AJ13" i="13"/>
  <c r="AJ9" i="13"/>
  <c r="AJ39" i="13"/>
  <c r="AJ24" i="13"/>
  <c r="AJ19" i="13"/>
  <c r="AJ15" i="13"/>
  <c r="AJ48" i="13"/>
  <c r="AJ23" i="13"/>
  <c r="AJ44" i="13"/>
  <c r="AJ20" i="13"/>
  <c r="BX49" i="13"/>
  <c r="BX26" i="13"/>
  <c r="BX43" i="13"/>
  <c r="BX42" i="13"/>
  <c r="BX30" i="13"/>
  <c r="BX48" i="13"/>
  <c r="BX44" i="13"/>
  <c r="BX40" i="13"/>
  <c r="BX36" i="13"/>
  <c r="BX32" i="13"/>
  <c r="BX28" i="13"/>
  <c r="BX24" i="13"/>
  <c r="BX20" i="13"/>
  <c r="BX16" i="13"/>
  <c r="BX12" i="13"/>
  <c r="BX8" i="13"/>
  <c r="BX38" i="13"/>
  <c r="BX34" i="13"/>
  <c r="BX15" i="13"/>
  <c r="BX19" i="13"/>
  <c r="BX11" i="13"/>
  <c r="BX46" i="13"/>
  <c r="BX45" i="13"/>
  <c r="BX37" i="13"/>
  <c r="BX29" i="13"/>
  <c r="BX21" i="13"/>
  <c r="BX13" i="13"/>
  <c r="BX22" i="13"/>
  <c r="BX10" i="13"/>
  <c r="BX31" i="13"/>
  <c r="BX18" i="13"/>
  <c r="BX14" i="13"/>
  <c r="BX47" i="13"/>
  <c r="BX39" i="13"/>
  <c r="BX35" i="13"/>
  <c r="BX23" i="13"/>
  <c r="BX41" i="13"/>
  <c r="BX33" i="13"/>
  <c r="BX25" i="13"/>
  <c r="BX17" i="13"/>
  <c r="BX9" i="13"/>
  <c r="BX27" i="13"/>
  <c r="BZ49" i="13"/>
  <c r="BZ41" i="13"/>
  <c r="BZ34" i="13"/>
  <c r="BZ30" i="13"/>
  <c r="BZ25" i="13"/>
  <c r="BZ13" i="13"/>
  <c r="BZ46" i="13"/>
  <c r="BZ17" i="13"/>
  <c r="BZ21" i="13"/>
  <c r="BZ9" i="13"/>
  <c r="BZ26" i="13"/>
  <c r="BZ22" i="13"/>
  <c r="BZ48" i="13"/>
  <c r="BZ44" i="13"/>
  <c r="BZ40" i="13"/>
  <c r="BZ36" i="13"/>
  <c r="BZ32" i="13"/>
  <c r="BZ28" i="13"/>
  <c r="BZ24" i="13"/>
  <c r="BZ20" i="13"/>
  <c r="BZ16" i="13"/>
  <c r="BZ12" i="13"/>
  <c r="BZ8" i="13"/>
  <c r="BZ37" i="13"/>
  <c r="BZ42" i="13"/>
  <c r="BZ38" i="13"/>
  <c r="BZ18" i="13"/>
  <c r="BZ43" i="13"/>
  <c r="BZ27" i="13"/>
  <c r="BZ11" i="13"/>
  <c r="BZ14" i="13"/>
  <c r="BZ31" i="13"/>
  <c r="BZ15" i="13"/>
  <c r="BZ29" i="13"/>
  <c r="BZ35" i="13"/>
  <c r="BZ19" i="13"/>
  <c r="BZ45" i="13"/>
  <c r="BZ33" i="13"/>
  <c r="BZ10" i="13"/>
  <c r="BZ39" i="13"/>
  <c r="BZ23" i="13"/>
  <c r="BZ47" i="13"/>
  <c r="N27" i="4"/>
  <c r="M27" i="4"/>
  <c r="N28" i="4"/>
  <c r="M28" i="4"/>
  <c r="N12" i="4"/>
  <c r="M12" i="4"/>
  <c r="N41" i="4"/>
  <c r="M41" i="4"/>
  <c r="N42" i="4"/>
  <c r="M42" i="4"/>
  <c r="N36" i="4"/>
  <c r="M36" i="4"/>
  <c r="N17" i="4"/>
  <c r="M17" i="4"/>
  <c r="N37" i="4"/>
  <c r="M37" i="4"/>
  <c r="N14" i="4"/>
  <c r="M14" i="4"/>
  <c r="N49" i="4"/>
  <c r="M49" i="4"/>
  <c r="N19" i="4"/>
  <c r="M19" i="4"/>
  <c r="N48" i="4"/>
  <c r="M48" i="4"/>
  <c r="N9" i="4"/>
  <c r="M9" i="4"/>
  <c r="N44" i="4"/>
  <c r="M44" i="4"/>
  <c r="N40" i="4"/>
  <c r="M40" i="4"/>
  <c r="N39" i="4"/>
  <c r="M39" i="4"/>
  <c r="N33" i="4"/>
  <c r="M33" i="4"/>
  <c r="N30" i="4"/>
  <c r="M30" i="4"/>
  <c r="N29" i="4"/>
  <c r="M29" i="4"/>
  <c r="N23" i="4"/>
  <c r="M23" i="4"/>
  <c r="N15" i="4"/>
  <c r="M15" i="4"/>
  <c r="N47" i="4"/>
  <c r="M47" i="4"/>
  <c r="N18" i="4"/>
  <c r="M18" i="4"/>
  <c r="N46" i="4"/>
  <c r="M46" i="4"/>
  <c r="N22" i="4"/>
  <c r="M22" i="4"/>
  <c r="N10" i="4"/>
  <c r="M10" i="4"/>
  <c r="N38" i="4"/>
  <c r="M38" i="4"/>
  <c r="N35" i="4"/>
  <c r="M35" i="4"/>
  <c r="N16" i="4"/>
  <c r="M16" i="4"/>
  <c r="N13" i="4"/>
  <c r="M13" i="4"/>
  <c r="BZ5" i="13"/>
  <c r="BZ7" i="13"/>
  <c r="BZ6" i="13"/>
  <c r="BX5" i="13"/>
  <c r="BX6" i="13"/>
  <c r="BX7" i="13"/>
  <c r="AJ5" i="13"/>
  <c r="AJ6" i="13"/>
  <c r="AJ7" i="13"/>
  <c r="CB5" i="13"/>
  <c r="CB6" i="13"/>
  <c r="CB7" i="13"/>
  <c r="DZ4" i="13"/>
  <c r="DY4" i="13"/>
  <c r="DX4" i="13"/>
  <c r="EC4" i="13" s="1"/>
  <c r="DF5" i="13"/>
  <c r="DA5" i="13"/>
  <c r="CV5" i="13"/>
  <c r="CW50" i="13" s="1"/>
  <c r="CT5" i="13"/>
  <c r="CU50" i="13" s="1"/>
  <c r="CR5" i="13"/>
  <c r="CS50" i="13" s="1"/>
  <c r="BP5" i="13"/>
  <c r="BK5" i="13"/>
  <c r="BF5" i="13"/>
  <c r="BD5" i="13"/>
  <c r="BE49" i="13" s="1"/>
  <c r="BB5" i="13"/>
  <c r="AK49" i="13"/>
  <c r="AL49" i="13" s="1"/>
  <c r="AP49" i="13"/>
  <c r="AQ49" i="13"/>
  <c r="AK74" i="13"/>
  <c r="AL74" i="13" s="1"/>
  <c r="AP74" i="13"/>
  <c r="AQ74" i="13"/>
  <c r="AT74" i="13"/>
  <c r="AU74" i="13" s="1"/>
  <c r="AU5" i="13"/>
  <c r="AQ5" i="13"/>
  <c r="AK5" i="13"/>
  <c r="AI49" i="13"/>
  <c r="AJ49" i="13" s="1"/>
  <c r="AI74" i="13"/>
  <c r="AJ74" i="13" s="1"/>
  <c r="AG5" i="13"/>
  <c r="AG49" i="13"/>
  <c r="AH49" i="13" s="1"/>
  <c r="AG74" i="13"/>
  <c r="AH74" i="13" s="1"/>
  <c r="AF33" i="13" l="1"/>
  <c r="P34" i="4"/>
  <c r="EL30" i="13"/>
  <c r="EL23" i="13"/>
  <c r="EL47" i="13"/>
  <c r="ET47" i="13"/>
  <c r="EL29" i="13"/>
  <c r="EL9" i="13"/>
  <c r="EL38" i="13"/>
  <c r="EL37" i="13"/>
  <c r="EB10" i="13"/>
  <c r="EL31" i="13"/>
  <c r="EL43" i="13"/>
  <c r="EL25" i="13"/>
  <c r="EL17" i="13"/>
  <c r="EL27" i="13"/>
  <c r="EL15" i="13"/>
  <c r="EL42" i="13"/>
  <c r="EL22" i="13"/>
  <c r="EL11" i="13"/>
  <c r="EL14" i="13"/>
  <c r="EL46" i="13"/>
  <c r="EL21" i="13"/>
  <c r="EL13" i="13"/>
  <c r="EL45" i="13"/>
  <c r="EB41" i="13"/>
  <c r="EL41" i="13"/>
  <c r="EL10" i="13"/>
  <c r="DR33" i="13"/>
  <c r="EB33" i="13" s="1"/>
  <c r="CD74" i="13"/>
  <c r="CY50" i="13"/>
  <c r="CX50" i="13"/>
  <c r="CU74" i="13"/>
  <c r="CS74" i="13"/>
  <c r="CW74" i="13"/>
  <c r="CC74" i="13"/>
  <c r="CC50" i="13"/>
  <c r="CD50" i="13"/>
  <c r="BG74" i="13"/>
  <c r="BG50" i="13"/>
  <c r="BC49" i="13"/>
  <c r="BC50" i="13"/>
  <c r="BC74" i="13"/>
  <c r="AF17" i="13"/>
  <c r="AF38" i="13"/>
  <c r="AF41" i="13"/>
  <c r="DR49" i="13"/>
  <c r="DR19" i="13"/>
  <c r="DR35" i="13"/>
  <c r="EB35" i="13" s="1"/>
  <c r="AF37" i="13"/>
  <c r="DR39" i="13"/>
  <c r="DR26" i="13"/>
  <c r="AF9" i="13"/>
  <c r="EB74" i="13"/>
  <c r="ET74" i="13"/>
  <c r="EB30" i="13"/>
  <c r="EB23" i="13"/>
  <c r="EB31" i="13"/>
  <c r="AF40" i="13"/>
  <c r="DR40" i="13"/>
  <c r="EB43" i="13"/>
  <c r="AF28" i="13"/>
  <c r="DR28" i="13"/>
  <c r="EB25" i="13"/>
  <c r="EB17" i="13"/>
  <c r="AF24" i="13"/>
  <c r="DR24" i="13"/>
  <c r="EB9" i="13"/>
  <c r="AF32" i="13"/>
  <c r="DR32" i="13"/>
  <c r="AF7" i="13"/>
  <c r="DR7" i="13"/>
  <c r="EB27" i="13"/>
  <c r="EB38" i="13"/>
  <c r="AF44" i="13"/>
  <c r="DR44" i="13"/>
  <c r="EB11" i="13"/>
  <c r="AF36" i="13"/>
  <c r="DR36" i="13"/>
  <c r="EB13" i="13"/>
  <c r="AF8" i="13"/>
  <c r="DR8" i="13"/>
  <c r="EB45" i="13"/>
  <c r="DR12" i="13"/>
  <c r="EB15" i="13"/>
  <c r="EB42" i="13"/>
  <c r="EB22" i="13"/>
  <c r="EB47" i="13"/>
  <c r="AF20" i="13"/>
  <c r="DR20" i="13"/>
  <c r="EB14" i="13"/>
  <c r="EB46" i="13"/>
  <c r="EB29" i="13"/>
  <c r="EB21" i="13"/>
  <c r="EB37" i="13"/>
  <c r="AF18" i="13"/>
  <c r="DR18" i="13"/>
  <c r="AF48" i="13"/>
  <c r="DR48" i="13"/>
  <c r="AF34" i="13"/>
  <c r="DR34" i="13"/>
  <c r="AF16" i="13"/>
  <c r="DR16" i="13"/>
  <c r="EE4" i="13"/>
  <c r="ED4" i="13"/>
  <c r="AH33" i="13"/>
  <c r="AH48" i="13"/>
  <c r="AH12" i="13"/>
  <c r="AH21" i="13"/>
  <c r="AH9" i="13"/>
  <c r="AH46" i="13"/>
  <c r="AH42" i="13"/>
  <c r="AH38" i="13"/>
  <c r="AH34" i="13"/>
  <c r="AH30" i="13"/>
  <c r="AH26" i="13"/>
  <c r="AH22" i="13"/>
  <c r="AH18" i="13"/>
  <c r="AH14" i="13"/>
  <c r="AH10" i="13"/>
  <c r="AH28" i="13"/>
  <c r="AH44" i="13"/>
  <c r="AH40" i="13"/>
  <c r="AH36" i="13"/>
  <c r="AH32" i="13"/>
  <c r="AH29" i="13"/>
  <c r="AH24" i="13"/>
  <c r="AH20" i="13"/>
  <c r="AH8" i="13"/>
  <c r="AH16" i="13"/>
  <c r="AH25" i="13"/>
  <c r="AH41" i="13"/>
  <c r="AH17" i="13"/>
  <c r="AH43" i="13"/>
  <c r="AH35" i="13"/>
  <c r="AH27" i="13"/>
  <c r="AH19" i="13"/>
  <c r="AH11" i="13"/>
  <c r="AH37" i="13"/>
  <c r="AH47" i="13"/>
  <c r="AH39" i="13"/>
  <c r="AH31" i="13"/>
  <c r="AH23" i="13"/>
  <c r="AH15" i="13"/>
  <c r="AH45" i="13"/>
  <c r="AH13" i="13"/>
  <c r="BG47" i="13"/>
  <c r="BG12" i="13"/>
  <c r="BG8" i="13"/>
  <c r="BG45" i="13"/>
  <c r="BG41" i="13"/>
  <c r="BG37" i="13"/>
  <c r="BG33" i="13"/>
  <c r="BG29" i="13"/>
  <c r="BG25" i="13"/>
  <c r="BG21" i="13"/>
  <c r="BG17" i="13"/>
  <c r="BG13" i="13"/>
  <c r="BG9" i="13"/>
  <c r="BG19" i="13"/>
  <c r="BG15" i="13"/>
  <c r="BG48" i="13"/>
  <c r="BG40" i="13"/>
  <c r="BG23" i="13"/>
  <c r="BG11" i="13"/>
  <c r="BG44" i="13"/>
  <c r="BG24" i="13"/>
  <c r="BG36" i="13"/>
  <c r="BG27" i="13"/>
  <c r="BG39" i="13"/>
  <c r="BG35" i="13"/>
  <c r="BG28" i="13"/>
  <c r="BG46" i="13"/>
  <c r="BG42" i="13"/>
  <c r="BG38" i="13"/>
  <c r="BG34" i="13"/>
  <c r="BG30" i="13"/>
  <c r="BG26" i="13"/>
  <c r="BG22" i="13"/>
  <c r="BG18" i="13"/>
  <c r="BG14" i="13"/>
  <c r="BG10" i="13"/>
  <c r="BG20" i="13"/>
  <c r="BG16" i="13"/>
  <c r="BG32" i="13"/>
  <c r="BG43" i="13"/>
  <c r="BG31" i="13"/>
  <c r="CD35" i="13"/>
  <c r="CC35" i="13"/>
  <c r="CC13" i="13"/>
  <c r="CD13" i="13"/>
  <c r="CD15" i="13"/>
  <c r="CC15" i="13"/>
  <c r="CD28" i="13"/>
  <c r="CC28" i="13"/>
  <c r="CD43" i="13"/>
  <c r="CC43" i="13"/>
  <c r="AL18" i="13"/>
  <c r="AL46" i="13"/>
  <c r="AL22" i="13"/>
  <c r="AL10" i="13"/>
  <c r="AL39" i="13"/>
  <c r="AL35" i="13"/>
  <c r="AL23" i="13"/>
  <c r="AL26" i="13"/>
  <c r="AL43" i="13"/>
  <c r="AL31" i="13"/>
  <c r="AL42" i="13"/>
  <c r="AL34" i="13"/>
  <c r="AL45" i="13"/>
  <c r="AL41" i="13"/>
  <c r="AL37" i="13"/>
  <c r="AL33" i="13"/>
  <c r="AL29" i="13"/>
  <c r="AL25" i="13"/>
  <c r="AL21" i="13"/>
  <c r="AL17" i="13"/>
  <c r="AL13" i="13"/>
  <c r="AL9" i="13"/>
  <c r="AL15" i="13"/>
  <c r="AL11" i="13"/>
  <c r="AL48" i="13"/>
  <c r="AL32" i="13"/>
  <c r="AL16" i="13"/>
  <c r="AL36" i="13"/>
  <c r="AL14" i="13"/>
  <c r="AL47" i="13"/>
  <c r="AL8" i="13"/>
  <c r="AL44" i="13"/>
  <c r="AL28" i="13"/>
  <c r="AL12" i="13"/>
  <c r="AL38" i="13"/>
  <c r="AL30" i="13"/>
  <c r="AL19" i="13"/>
  <c r="AL20" i="13"/>
  <c r="AL27" i="13"/>
  <c r="AL40" i="13"/>
  <c r="AL24" i="13"/>
  <c r="BE28" i="13"/>
  <c r="BE44" i="13"/>
  <c r="BE40" i="13"/>
  <c r="BE36" i="13"/>
  <c r="BE32" i="13"/>
  <c r="BE29" i="13"/>
  <c r="BE21" i="13"/>
  <c r="BE45" i="13"/>
  <c r="BE37" i="13"/>
  <c r="BE17" i="13"/>
  <c r="BE13" i="13"/>
  <c r="BE16" i="13"/>
  <c r="BE12" i="13"/>
  <c r="BE8" i="13"/>
  <c r="BE42" i="13"/>
  <c r="BE26" i="13"/>
  <c r="BE10" i="13"/>
  <c r="BE9" i="13"/>
  <c r="BE46" i="13"/>
  <c r="BE41" i="13"/>
  <c r="BE47" i="13"/>
  <c r="BE39" i="13"/>
  <c r="BE31" i="13"/>
  <c r="BE23" i="13"/>
  <c r="BE19" i="13"/>
  <c r="BE11" i="13"/>
  <c r="BE33" i="13"/>
  <c r="BE38" i="13"/>
  <c r="BE22" i="13"/>
  <c r="BE24" i="13"/>
  <c r="BE20" i="13"/>
  <c r="BE25" i="13"/>
  <c r="BE30" i="13"/>
  <c r="BE14" i="13"/>
  <c r="BE48" i="13"/>
  <c r="BE43" i="13"/>
  <c r="BE35" i="13"/>
  <c r="BE27" i="13"/>
  <c r="BE15" i="13"/>
  <c r="BE34" i="13"/>
  <c r="BE18" i="13"/>
  <c r="CD23" i="13"/>
  <c r="CC23" i="13"/>
  <c r="CD14" i="13"/>
  <c r="CC14" i="13"/>
  <c r="CD37" i="13"/>
  <c r="CC37" i="13"/>
  <c r="CC8" i="13"/>
  <c r="CD8" i="13"/>
  <c r="CC40" i="13"/>
  <c r="CD40" i="13"/>
  <c r="BC45" i="13"/>
  <c r="BC33" i="13"/>
  <c r="BC26" i="13"/>
  <c r="BC9" i="13"/>
  <c r="BC30" i="13"/>
  <c r="BC25" i="13"/>
  <c r="BC17" i="13"/>
  <c r="BC13" i="13"/>
  <c r="BC38" i="13"/>
  <c r="BC34" i="13"/>
  <c r="BC14" i="13"/>
  <c r="BC29" i="13"/>
  <c r="BC22" i="13"/>
  <c r="BC18" i="13"/>
  <c r="BC47" i="13"/>
  <c r="BC31" i="13"/>
  <c r="BC15" i="13"/>
  <c r="BC48" i="13"/>
  <c r="BC40" i="13"/>
  <c r="BC32" i="13"/>
  <c r="BC24" i="13"/>
  <c r="BC16" i="13"/>
  <c r="BC8" i="13"/>
  <c r="BC35" i="13"/>
  <c r="BC19" i="13"/>
  <c r="BC37" i="13"/>
  <c r="BC39" i="13"/>
  <c r="BC23" i="13"/>
  <c r="BC46" i="13"/>
  <c r="BC41" i="13"/>
  <c r="BC42" i="13"/>
  <c r="BC43" i="13"/>
  <c r="BC27" i="13"/>
  <c r="BC11" i="13"/>
  <c r="BC21" i="13"/>
  <c r="BC10" i="13"/>
  <c r="BC44" i="13"/>
  <c r="BC36" i="13"/>
  <c r="BC28" i="13"/>
  <c r="BC20" i="13"/>
  <c r="BC12" i="13"/>
  <c r="CW49" i="13"/>
  <c r="CW21" i="13"/>
  <c r="CW9" i="13"/>
  <c r="CW17" i="13"/>
  <c r="CW26" i="13"/>
  <c r="CW14" i="13"/>
  <c r="CW48" i="13"/>
  <c r="CW44" i="13"/>
  <c r="CW40" i="13"/>
  <c r="CW36" i="13"/>
  <c r="CW32" i="13"/>
  <c r="CW28" i="13"/>
  <c r="CW24" i="13"/>
  <c r="CW20" i="13"/>
  <c r="CW16" i="13"/>
  <c r="CW12" i="13"/>
  <c r="CW8" i="13"/>
  <c r="CW13" i="13"/>
  <c r="CW38" i="13"/>
  <c r="CW45" i="13"/>
  <c r="CW18" i="13"/>
  <c r="CW10" i="13"/>
  <c r="CW22" i="13"/>
  <c r="CW47" i="13"/>
  <c r="CW43" i="13"/>
  <c r="CW39" i="13"/>
  <c r="CW35" i="13"/>
  <c r="CW31" i="13"/>
  <c r="CW27" i="13"/>
  <c r="CW23" i="13"/>
  <c r="CW19" i="13"/>
  <c r="CW15" i="13"/>
  <c r="CW11" i="13"/>
  <c r="CW41" i="13"/>
  <c r="CW33" i="13"/>
  <c r="CW46" i="13"/>
  <c r="CW30" i="13"/>
  <c r="CW42" i="13"/>
  <c r="CW37" i="13"/>
  <c r="CW29" i="13"/>
  <c r="CW34" i="13"/>
  <c r="CW25" i="13"/>
  <c r="CD5" i="13"/>
  <c r="CC5" i="13"/>
  <c r="CC27" i="13"/>
  <c r="CD27" i="13"/>
  <c r="CD33" i="13"/>
  <c r="CC33" i="13"/>
  <c r="CD39" i="13"/>
  <c r="CC39" i="13"/>
  <c r="CD31" i="13"/>
  <c r="CC31" i="13"/>
  <c r="CD21" i="13"/>
  <c r="CC21" i="13"/>
  <c r="CD46" i="13"/>
  <c r="CC46" i="13"/>
  <c r="CC34" i="13"/>
  <c r="CD34" i="13"/>
  <c r="CC16" i="13"/>
  <c r="CD16" i="13"/>
  <c r="CC32" i="13"/>
  <c r="CD32" i="13"/>
  <c r="CC48" i="13"/>
  <c r="CD48" i="13"/>
  <c r="CD26" i="13"/>
  <c r="CC26" i="13"/>
  <c r="BG49" i="13"/>
  <c r="CU49" i="13"/>
  <c r="CU38" i="13"/>
  <c r="CU34" i="13"/>
  <c r="CU19" i="13"/>
  <c r="CU15" i="13"/>
  <c r="CU42" i="13"/>
  <c r="CU30" i="13"/>
  <c r="CU26" i="13"/>
  <c r="CU27" i="13"/>
  <c r="CU31" i="13"/>
  <c r="CU39" i="13"/>
  <c r="CU35" i="13"/>
  <c r="CU40" i="13"/>
  <c r="CU24" i="13"/>
  <c r="CU8" i="13"/>
  <c r="CU46" i="13"/>
  <c r="CU23" i="13"/>
  <c r="CU28" i="13"/>
  <c r="CU12" i="13"/>
  <c r="CU14" i="13"/>
  <c r="CU47" i="13"/>
  <c r="CU22" i="13"/>
  <c r="CU41" i="13"/>
  <c r="CU33" i="13"/>
  <c r="CU25" i="13"/>
  <c r="CU13" i="13"/>
  <c r="CU48" i="13"/>
  <c r="CU32" i="13"/>
  <c r="CU16" i="13"/>
  <c r="CU11" i="13"/>
  <c r="CU36" i="13"/>
  <c r="CU20" i="13"/>
  <c r="CU44" i="13"/>
  <c r="CU18" i="13"/>
  <c r="CU10" i="13"/>
  <c r="CU43" i="13"/>
  <c r="CU45" i="13"/>
  <c r="CU37" i="13"/>
  <c r="CU29" i="13"/>
  <c r="CU21" i="13"/>
  <c r="CU17" i="13"/>
  <c r="CU9" i="13"/>
  <c r="CC25" i="13"/>
  <c r="CD25" i="13"/>
  <c r="CC18" i="13"/>
  <c r="CD18" i="13"/>
  <c r="CD45" i="13"/>
  <c r="CC45" i="13"/>
  <c r="CD12" i="13"/>
  <c r="CC12" i="13"/>
  <c r="CD44" i="13"/>
  <c r="CC44" i="13"/>
  <c r="CS49" i="13"/>
  <c r="CS23" i="13"/>
  <c r="CS19" i="13"/>
  <c r="CS11" i="13"/>
  <c r="CS15" i="13"/>
  <c r="CS48" i="13"/>
  <c r="CS44" i="13"/>
  <c r="CS40" i="13"/>
  <c r="CS36" i="13"/>
  <c r="CS24" i="13"/>
  <c r="CS47" i="13"/>
  <c r="CS20" i="13"/>
  <c r="CS8" i="13"/>
  <c r="CS46" i="13"/>
  <c r="CS42" i="13"/>
  <c r="CS38" i="13"/>
  <c r="CS34" i="13"/>
  <c r="CS30" i="13"/>
  <c r="CS26" i="13"/>
  <c r="CS22" i="13"/>
  <c r="CS18" i="13"/>
  <c r="CS14" i="13"/>
  <c r="CS10" i="13"/>
  <c r="CS28" i="13"/>
  <c r="CS16" i="13"/>
  <c r="CS45" i="13"/>
  <c r="CS29" i="13"/>
  <c r="CS13" i="13"/>
  <c r="CS31" i="13"/>
  <c r="CS32" i="13"/>
  <c r="CS27" i="13"/>
  <c r="CS41" i="13"/>
  <c r="CS25" i="13"/>
  <c r="CS9" i="13"/>
  <c r="CS43" i="13"/>
  <c r="CS35" i="13"/>
  <c r="CS12" i="13"/>
  <c r="CS33" i="13"/>
  <c r="CS17" i="13"/>
  <c r="CS39" i="13"/>
  <c r="CS37" i="13"/>
  <c r="CS21" i="13"/>
  <c r="CD17" i="13"/>
  <c r="CC17" i="13"/>
  <c r="CC22" i="13"/>
  <c r="CD22" i="13"/>
  <c r="CC19" i="13"/>
  <c r="CD19" i="13"/>
  <c r="CC24" i="13"/>
  <c r="CD24" i="13"/>
  <c r="CC42" i="13"/>
  <c r="CD42" i="13"/>
  <c r="CD9" i="13"/>
  <c r="CC9" i="13"/>
  <c r="CC41" i="13"/>
  <c r="CD41" i="13"/>
  <c r="CD47" i="13"/>
  <c r="CC47" i="13"/>
  <c r="CD10" i="13"/>
  <c r="CC10" i="13"/>
  <c r="CC29" i="13"/>
  <c r="CD29" i="13"/>
  <c r="CC11" i="13"/>
  <c r="CD11" i="13"/>
  <c r="CD38" i="13"/>
  <c r="CC38" i="13"/>
  <c r="CD20" i="13"/>
  <c r="CC20" i="13"/>
  <c r="CD36" i="13"/>
  <c r="CC36" i="13"/>
  <c r="CD30" i="13"/>
  <c r="CC30" i="13"/>
  <c r="CC49" i="13"/>
  <c r="CD49" i="13"/>
  <c r="AN74" i="13"/>
  <c r="AM74" i="13"/>
  <c r="AN49" i="13"/>
  <c r="AM49" i="13"/>
  <c r="CD7" i="13"/>
  <c r="CC7" i="13"/>
  <c r="CD6" i="13"/>
  <c r="CC6" i="13"/>
  <c r="BC5" i="13"/>
  <c r="BC7" i="13"/>
  <c r="BC6" i="13"/>
  <c r="CW5" i="13"/>
  <c r="CW7" i="13"/>
  <c r="CW6" i="13"/>
  <c r="AH5" i="13"/>
  <c r="AH6" i="13"/>
  <c r="AH7" i="13"/>
  <c r="BG5" i="13"/>
  <c r="BG6" i="13"/>
  <c r="BG7" i="13"/>
  <c r="CU5" i="13"/>
  <c r="CU7" i="13"/>
  <c r="CU6" i="13"/>
  <c r="AL5" i="13"/>
  <c r="AL7" i="13"/>
  <c r="AL6" i="13"/>
  <c r="BE5" i="13"/>
  <c r="BE7" i="13"/>
  <c r="BE6" i="13"/>
  <c r="CS5" i="13"/>
  <c r="CS6" i="13"/>
  <c r="CS7" i="13"/>
  <c r="EL34" i="13" l="1"/>
  <c r="EL49" i="13"/>
  <c r="ET49" i="13"/>
  <c r="EL36" i="13"/>
  <c r="EL7" i="13"/>
  <c r="EL19" i="13"/>
  <c r="EL12" i="13"/>
  <c r="EL32" i="13"/>
  <c r="EL18" i="13"/>
  <c r="EL24" i="13"/>
  <c r="EL28" i="13"/>
  <c r="EL39" i="13"/>
  <c r="EL20" i="13"/>
  <c r="EL8" i="13"/>
  <c r="EL40" i="13"/>
  <c r="EL26" i="13"/>
  <c r="EL16" i="13"/>
  <c r="EL48" i="13"/>
  <c r="ET48" i="13"/>
  <c r="EL44" i="13"/>
  <c r="EL35" i="13"/>
  <c r="EL33" i="13"/>
  <c r="BH49" i="13"/>
  <c r="CE74" i="13"/>
  <c r="CL74" i="13" s="1"/>
  <c r="DP74" i="13" s="1"/>
  <c r="DZ74" i="13" s="1"/>
  <c r="CZ50" i="13"/>
  <c r="CX74" i="13"/>
  <c r="CY74" i="13"/>
  <c r="CE50" i="13"/>
  <c r="CI50" i="13" s="1"/>
  <c r="BI50" i="13"/>
  <c r="BH50" i="13"/>
  <c r="BI74" i="13"/>
  <c r="BH74" i="13"/>
  <c r="EB19" i="13"/>
  <c r="EB49" i="13"/>
  <c r="EB39" i="13"/>
  <c r="EB26" i="13"/>
  <c r="EB34" i="13"/>
  <c r="EB20" i="13"/>
  <c r="EB7" i="13"/>
  <c r="EB32" i="13"/>
  <c r="EB24" i="13"/>
  <c r="EB48" i="13"/>
  <c r="EB16" i="13"/>
  <c r="EB18" i="13"/>
  <c r="EB12" i="13"/>
  <c r="EB8" i="13"/>
  <c r="EB36" i="13"/>
  <c r="EB44" i="13"/>
  <c r="EB28" i="13"/>
  <c r="EB40" i="13"/>
  <c r="CE48" i="13"/>
  <c r="CE16" i="13"/>
  <c r="CE8" i="13"/>
  <c r="CE26" i="13"/>
  <c r="CE21" i="13"/>
  <c r="CE39" i="13"/>
  <c r="CE24" i="13"/>
  <c r="CE22" i="13"/>
  <c r="CE49" i="13"/>
  <c r="CE29" i="13"/>
  <c r="CE25" i="13"/>
  <c r="CE13" i="13"/>
  <c r="CE42" i="13"/>
  <c r="CE19" i="13"/>
  <c r="CE11" i="13"/>
  <c r="CE41" i="13"/>
  <c r="CE18" i="13"/>
  <c r="CE40" i="13"/>
  <c r="CY12" i="13"/>
  <c r="CX12" i="13"/>
  <c r="CX31" i="13"/>
  <c r="CY31" i="13"/>
  <c r="CX18" i="13"/>
  <c r="CY18" i="13"/>
  <c r="CY8" i="13"/>
  <c r="CX8" i="13"/>
  <c r="CX15" i="13"/>
  <c r="CY15" i="13"/>
  <c r="BI44" i="13"/>
  <c r="BH44" i="13"/>
  <c r="BI46" i="13"/>
  <c r="BH46" i="13"/>
  <c r="BH24" i="13"/>
  <c r="BI24" i="13"/>
  <c r="BI22" i="13"/>
  <c r="BH22" i="13"/>
  <c r="BH30" i="13"/>
  <c r="BI30" i="13"/>
  <c r="BI45" i="13"/>
  <c r="BH45" i="13"/>
  <c r="AN13" i="13"/>
  <c r="AM13" i="13"/>
  <c r="AN11" i="13"/>
  <c r="AM11" i="13"/>
  <c r="AN16" i="13"/>
  <c r="AM16" i="13"/>
  <c r="AN29" i="13"/>
  <c r="AM29" i="13"/>
  <c r="AN44" i="13"/>
  <c r="AM44" i="13"/>
  <c r="AN18" i="13"/>
  <c r="AM18" i="13"/>
  <c r="AN34" i="13"/>
  <c r="AM34" i="13"/>
  <c r="AM33" i="13"/>
  <c r="AN33" i="13"/>
  <c r="CX21" i="13"/>
  <c r="CY21" i="13"/>
  <c r="CX9" i="13"/>
  <c r="CY9" i="13"/>
  <c r="CY45" i="13"/>
  <c r="CX45" i="13"/>
  <c r="CY30" i="13"/>
  <c r="CX30" i="13"/>
  <c r="CX48" i="13"/>
  <c r="CY48" i="13"/>
  <c r="BH11" i="13"/>
  <c r="BI11" i="13"/>
  <c r="BI37" i="13"/>
  <c r="BH37" i="13"/>
  <c r="BI48" i="13"/>
  <c r="BH48" i="13"/>
  <c r="BH18" i="13"/>
  <c r="BI18" i="13"/>
  <c r="BI25" i="13"/>
  <c r="BH25" i="13"/>
  <c r="AN37" i="13"/>
  <c r="AM37" i="13"/>
  <c r="AM25" i="13"/>
  <c r="AN25" i="13"/>
  <c r="AM40" i="13"/>
  <c r="AN40" i="13"/>
  <c r="AN46" i="13"/>
  <c r="AM46" i="13"/>
  <c r="CX17" i="13"/>
  <c r="CY17" i="13"/>
  <c r="CY27" i="13"/>
  <c r="CX27" i="13"/>
  <c r="CY10" i="13"/>
  <c r="CX10" i="13"/>
  <c r="CY47" i="13"/>
  <c r="CX47" i="13"/>
  <c r="CY5" i="13"/>
  <c r="CX5" i="13"/>
  <c r="CX39" i="13"/>
  <c r="CY39" i="13"/>
  <c r="CX35" i="13"/>
  <c r="CY35" i="13"/>
  <c r="CX41" i="13"/>
  <c r="CY41" i="13"/>
  <c r="CX13" i="13"/>
  <c r="CY13" i="13"/>
  <c r="CY28" i="13"/>
  <c r="CX28" i="13"/>
  <c r="CY22" i="13"/>
  <c r="CX22" i="13"/>
  <c r="CY38" i="13"/>
  <c r="CX38" i="13"/>
  <c r="CY20" i="13"/>
  <c r="CX20" i="13"/>
  <c r="CY40" i="13"/>
  <c r="CX40" i="13"/>
  <c r="CX11" i="13"/>
  <c r="CY11" i="13"/>
  <c r="BI20" i="13"/>
  <c r="BH20" i="13"/>
  <c r="BH10" i="13"/>
  <c r="BI10" i="13"/>
  <c r="BI43" i="13"/>
  <c r="BH43" i="13"/>
  <c r="BI23" i="13"/>
  <c r="BH23" i="13"/>
  <c r="BI35" i="13"/>
  <c r="BH35" i="13"/>
  <c r="BH32" i="13"/>
  <c r="BI32" i="13"/>
  <c r="BI31" i="13"/>
  <c r="BH31" i="13"/>
  <c r="BI29" i="13"/>
  <c r="BH29" i="13"/>
  <c r="BH13" i="13"/>
  <c r="BI13" i="13"/>
  <c r="BI9" i="13"/>
  <c r="BH9" i="13"/>
  <c r="AN45" i="13"/>
  <c r="AM45" i="13"/>
  <c r="AM39" i="13"/>
  <c r="AN39" i="13"/>
  <c r="AM19" i="13"/>
  <c r="AN19" i="13"/>
  <c r="AM17" i="13"/>
  <c r="AN17" i="13"/>
  <c r="AN8" i="13"/>
  <c r="AM8" i="13"/>
  <c r="AN32" i="13"/>
  <c r="AM32" i="13"/>
  <c r="AM28" i="13"/>
  <c r="AN28" i="13"/>
  <c r="AM22" i="13"/>
  <c r="AN22" i="13"/>
  <c r="AM38" i="13"/>
  <c r="AN38" i="13"/>
  <c r="AN21" i="13"/>
  <c r="AM21" i="13"/>
  <c r="CE38" i="13"/>
  <c r="CE47" i="13"/>
  <c r="CE12" i="13"/>
  <c r="CE15" i="13"/>
  <c r="CE30" i="13"/>
  <c r="CE20" i="13"/>
  <c r="CE10" i="13"/>
  <c r="CE17" i="13"/>
  <c r="CE44" i="13"/>
  <c r="CE45" i="13"/>
  <c r="CE32" i="13"/>
  <c r="CE34" i="13"/>
  <c r="CE27" i="13"/>
  <c r="CE37" i="13"/>
  <c r="CE23" i="13"/>
  <c r="CE28" i="13"/>
  <c r="BI49" i="13"/>
  <c r="BI5" i="13"/>
  <c r="BH5" i="13"/>
  <c r="CX37" i="13"/>
  <c r="CY37" i="13"/>
  <c r="CY25" i="13"/>
  <c r="CX25" i="13"/>
  <c r="CY16" i="13"/>
  <c r="CX16" i="13"/>
  <c r="CY34" i="13"/>
  <c r="CX34" i="13"/>
  <c r="CY36" i="13"/>
  <c r="CX36" i="13"/>
  <c r="CX49" i="13"/>
  <c r="CY49" i="13"/>
  <c r="BI12" i="13"/>
  <c r="BH12" i="13"/>
  <c r="BH27" i="13"/>
  <c r="BI27" i="13"/>
  <c r="BH19" i="13"/>
  <c r="BI19" i="13"/>
  <c r="BI15" i="13"/>
  <c r="BH15" i="13"/>
  <c r="BH38" i="13"/>
  <c r="BI38" i="13"/>
  <c r="AN31" i="13"/>
  <c r="AM31" i="13"/>
  <c r="AN43" i="13"/>
  <c r="AM43" i="13"/>
  <c r="AM9" i="13"/>
  <c r="AN9" i="13"/>
  <c r="AN5" i="13"/>
  <c r="AM5" i="13"/>
  <c r="CX33" i="13"/>
  <c r="CY33" i="13"/>
  <c r="CY32" i="13"/>
  <c r="CX32" i="13"/>
  <c r="CX14" i="13"/>
  <c r="CY14" i="13"/>
  <c r="CX46" i="13"/>
  <c r="CY46" i="13"/>
  <c r="CY24" i="13"/>
  <c r="CX24" i="13"/>
  <c r="CX23" i="13"/>
  <c r="CY23" i="13"/>
  <c r="BH36" i="13"/>
  <c r="BI36" i="13"/>
  <c r="BH41" i="13"/>
  <c r="BI41" i="13"/>
  <c r="BI16" i="13"/>
  <c r="BH16" i="13"/>
  <c r="BI34" i="13"/>
  <c r="BH34" i="13"/>
  <c r="BH33" i="13"/>
  <c r="BI33" i="13"/>
  <c r="AM23" i="13"/>
  <c r="AN23" i="13"/>
  <c r="AM35" i="13"/>
  <c r="AN35" i="13"/>
  <c r="AN24" i="13"/>
  <c r="AM24" i="13"/>
  <c r="AM14" i="13"/>
  <c r="AN14" i="13"/>
  <c r="AM30" i="13"/>
  <c r="AN30" i="13"/>
  <c r="AM48" i="13"/>
  <c r="AN48" i="13"/>
  <c r="CY43" i="13"/>
  <c r="CX43" i="13"/>
  <c r="CX29" i="13"/>
  <c r="CY29" i="13"/>
  <c r="CX26" i="13"/>
  <c r="CY26" i="13"/>
  <c r="CY42" i="13"/>
  <c r="CX42" i="13"/>
  <c r="CX44" i="13"/>
  <c r="CY44" i="13"/>
  <c r="CX19" i="13"/>
  <c r="CY19" i="13"/>
  <c r="BH28" i="13"/>
  <c r="BI28" i="13"/>
  <c r="BH21" i="13"/>
  <c r="BI21" i="13"/>
  <c r="BI42" i="13"/>
  <c r="BH42" i="13"/>
  <c r="BI39" i="13"/>
  <c r="BH39" i="13"/>
  <c r="BH8" i="13"/>
  <c r="BI8" i="13"/>
  <c r="BI40" i="13"/>
  <c r="BH40" i="13"/>
  <c r="BH47" i="13"/>
  <c r="BI47" i="13"/>
  <c r="BI14" i="13"/>
  <c r="BH14" i="13"/>
  <c r="BI17" i="13"/>
  <c r="BH17" i="13"/>
  <c r="BH26" i="13"/>
  <c r="BI26" i="13"/>
  <c r="AN15" i="13"/>
  <c r="AM15" i="13"/>
  <c r="AN47" i="13"/>
  <c r="AM47" i="13"/>
  <c r="AN27" i="13"/>
  <c r="AM27" i="13"/>
  <c r="AM41" i="13"/>
  <c r="AN41" i="13"/>
  <c r="AN20" i="13"/>
  <c r="AM20" i="13"/>
  <c r="AN36" i="13"/>
  <c r="AM36" i="13"/>
  <c r="AM10" i="13"/>
  <c r="AN10" i="13"/>
  <c r="AN26" i="13"/>
  <c r="AM26" i="13"/>
  <c r="AN42" i="13"/>
  <c r="AM42" i="13"/>
  <c r="AM12" i="13"/>
  <c r="AN12" i="13"/>
  <c r="CE36" i="13"/>
  <c r="CE9" i="13"/>
  <c r="CE14" i="13"/>
  <c r="CE43" i="13"/>
  <c r="CE35" i="13"/>
  <c r="CE46" i="13"/>
  <c r="CE31" i="13"/>
  <c r="CE33" i="13"/>
  <c r="BI7" i="13"/>
  <c r="BH7" i="13"/>
  <c r="BH6" i="13"/>
  <c r="BI6" i="13"/>
  <c r="CY6" i="13"/>
  <c r="CX6" i="13"/>
  <c r="CX7" i="13"/>
  <c r="CY7" i="13"/>
  <c r="AM6" i="13"/>
  <c r="AN6" i="13"/>
  <c r="AN7" i="13"/>
  <c r="AM7" i="13"/>
  <c r="CE5" i="13"/>
  <c r="CL5" i="13" s="1"/>
  <c r="CE6" i="13"/>
  <c r="CE7" i="13"/>
  <c r="AO74" i="13"/>
  <c r="AO49" i="13"/>
  <c r="AV49" i="13" s="1"/>
  <c r="M50" i="17" l="1"/>
  <c r="AW49" i="13"/>
  <c r="CZ74" i="13"/>
  <c r="DG74" i="13" s="1"/>
  <c r="DQ74" i="13" s="1"/>
  <c r="EA74" i="13" s="1"/>
  <c r="M51" i="19"/>
  <c r="CM74" i="13"/>
  <c r="N51" i="19" s="1"/>
  <c r="DD50" i="13"/>
  <c r="DG50" i="13"/>
  <c r="CL50" i="13"/>
  <c r="T51" i="30" s="1"/>
  <c r="BJ50" i="13"/>
  <c r="BJ74" i="13"/>
  <c r="DP5" i="13"/>
  <c r="T6" i="30"/>
  <c r="T56" i="30" s="1"/>
  <c r="U56" i="30" s="1"/>
  <c r="T6" i="29"/>
  <c r="CL21" i="13"/>
  <c r="CI21" i="13"/>
  <c r="CI31" i="13"/>
  <c r="CL31" i="13"/>
  <c r="CI32" i="13"/>
  <c r="CL32" i="13"/>
  <c r="CL40" i="13"/>
  <c r="CI40" i="13"/>
  <c r="CL41" i="13"/>
  <c r="CI41" i="13"/>
  <c r="CL13" i="13"/>
  <c r="CI13" i="13"/>
  <c r="CL45" i="13"/>
  <c r="CI45" i="13"/>
  <c r="CI18" i="13"/>
  <c r="CL18" i="13"/>
  <c r="CL42" i="13"/>
  <c r="CI42" i="13"/>
  <c r="CL25" i="13"/>
  <c r="CI25" i="13"/>
  <c r="CI49" i="13"/>
  <c r="CL49" i="13"/>
  <c r="CL26" i="13"/>
  <c r="CI26" i="13"/>
  <c r="CI16" i="13"/>
  <c r="CL16" i="13"/>
  <c r="CL46" i="13"/>
  <c r="CI46" i="13"/>
  <c r="CI9" i="13"/>
  <c r="CL9" i="13"/>
  <c r="CI28" i="13"/>
  <c r="CL28" i="13"/>
  <c r="CL37" i="13"/>
  <c r="CI37" i="13"/>
  <c r="CI20" i="13"/>
  <c r="CL20" i="13"/>
  <c r="CI15" i="13"/>
  <c r="CL15" i="13"/>
  <c r="CL47" i="13"/>
  <c r="CI47" i="13"/>
  <c r="CI11" i="13"/>
  <c r="CL11" i="13"/>
  <c r="CI22" i="13"/>
  <c r="CL22" i="13"/>
  <c r="CL39" i="13"/>
  <c r="CI39" i="13"/>
  <c r="AS74" i="13"/>
  <c r="AV74" i="13"/>
  <c r="DN74" i="13" s="1"/>
  <c r="CI7" i="13"/>
  <c r="CL7" i="13"/>
  <c r="CI14" i="13"/>
  <c r="CL14" i="13"/>
  <c r="CL23" i="13"/>
  <c r="CI23" i="13"/>
  <c r="CL44" i="13"/>
  <c r="CI44" i="13"/>
  <c r="CL10" i="13"/>
  <c r="CI10" i="13"/>
  <c r="CI12" i="13"/>
  <c r="CL12" i="13"/>
  <c r="CI48" i="13"/>
  <c r="CL48" i="13"/>
  <c r="AS49" i="13"/>
  <c r="CL33" i="13"/>
  <c r="CI33" i="13"/>
  <c r="CL43" i="13"/>
  <c r="CI43" i="13"/>
  <c r="CI34" i="13"/>
  <c r="CL34" i="13"/>
  <c r="CL17" i="13"/>
  <c r="CI17" i="13"/>
  <c r="CI8" i="13"/>
  <c r="CL8" i="13"/>
  <c r="CL35" i="13"/>
  <c r="CI35" i="13"/>
  <c r="CL36" i="13"/>
  <c r="CI36" i="13"/>
  <c r="CI27" i="13"/>
  <c r="CL27" i="13"/>
  <c r="CL30" i="13"/>
  <c r="CI30" i="13"/>
  <c r="CI38" i="13"/>
  <c r="CL38" i="13"/>
  <c r="CL19" i="13"/>
  <c r="CI19" i="13"/>
  <c r="CL29" i="13"/>
  <c r="CI29" i="13"/>
  <c r="CL24" i="13"/>
  <c r="CI24" i="13"/>
  <c r="EE74" i="13"/>
  <c r="BJ14" i="13"/>
  <c r="BJ40" i="13"/>
  <c r="BJ39" i="13"/>
  <c r="CZ43" i="13"/>
  <c r="BJ47" i="13"/>
  <c r="BJ8" i="13"/>
  <c r="BJ28" i="13"/>
  <c r="CZ19" i="13"/>
  <c r="CZ29" i="13"/>
  <c r="CZ24" i="13"/>
  <c r="AO31" i="13"/>
  <c r="AV31" i="13" s="1"/>
  <c r="CZ34" i="13"/>
  <c r="AO26" i="13"/>
  <c r="AV26" i="13" s="1"/>
  <c r="AO36" i="13"/>
  <c r="AV36" i="13" s="1"/>
  <c r="AO47" i="13"/>
  <c r="AV47" i="13" s="1"/>
  <c r="AO48" i="13"/>
  <c r="AV48" i="13" s="1"/>
  <c r="AO14" i="13"/>
  <c r="AV14" i="13" s="1"/>
  <c r="AO35" i="13"/>
  <c r="AV35" i="13" s="1"/>
  <c r="BJ33" i="13"/>
  <c r="BJ36" i="13"/>
  <c r="CZ23" i="13"/>
  <c r="CZ46" i="13"/>
  <c r="BJ27" i="13"/>
  <c r="CZ37" i="13"/>
  <c r="AO24" i="13"/>
  <c r="AV24" i="13" s="1"/>
  <c r="BJ34" i="13"/>
  <c r="CZ25" i="13"/>
  <c r="AO10" i="13"/>
  <c r="AV10" i="13" s="1"/>
  <c r="AO15" i="13"/>
  <c r="AV15" i="13" s="1"/>
  <c r="BJ12" i="13"/>
  <c r="AO22" i="13"/>
  <c r="AV22" i="13" s="1"/>
  <c r="AO17" i="13"/>
  <c r="AV17" i="13" s="1"/>
  <c r="AO39" i="13"/>
  <c r="AV39" i="13" s="1"/>
  <c r="BJ32" i="13"/>
  <c r="BJ10" i="13"/>
  <c r="CZ11" i="13"/>
  <c r="CZ13" i="13"/>
  <c r="CZ35" i="13"/>
  <c r="CZ17" i="13"/>
  <c r="AO25" i="13"/>
  <c r="AV25" i="13" s="1"/>
  <c r="BJ11" i="13"/>
  <c r="CZ48" i="13"/>
  <c r="CZ21" i="13"/>
  <c r="BJ30" i="13"/>
  <c r="BJ24" i="13"/>
  <c r="CZ15" i="13"/>
  <c r="CZ18" i="13"/>
  <c r="AO8" i="13"/>
  <c r="AV8" i="13" s="1"/>
  <c r="AO45" i="13"/>
  <c r="AV45" i="13" s="1"/>
  <c r="BJ31" i="13"/>
  <c r="BJ35" i="13"/>
  <c r="BJ43" i="13"/>
  <c r="BJ20" i="13"/>
  <c r="CZ40" i="13"/>
  <c r="CZ38" i="13"/>
  <c r="CZ28" i="13"/>
  <c r="CZ47" i="13"/>
  <c r="CZ27" i="13"/>
  <c r="AO37" i="13"/>
  <c r="AV37" i="13" s="1"/>
  <c r="BJ37" i="13"/>
  <c r="CZ30" i="13"/>
  <c r="AO18" i="13"/>
  <c r="AV18" i="13" s="1"/>
  <c r="AO29" i="13"/>
  <c r="AV29" i="13" s="1"/>
  <c r="AO11" i="13"/>
  <c r="AV11" i="13" s="1"/>
  <c r="BJ45" i="13"/>
  <c r="BJ22" i="13"/>
  <c r="BJ46" i="13"/>
  <c r="CZ8" i="13"/>
  <c r="BJ9" i="13"/>
  <c r="BJ23" i="13"/>
  <c r="CZ20" i="13"/>
  <c r="CZ22" i="13"/>
  <c r="CZ10" i="13"/>
  <c r="AO46" i="13"/>
  <c r="AV46" i="13" s="1"/>
  <c r="BJ25" i="13"/>
  <c r="BJ48" i="13"/>
  <c r="CZ45" i="13"/>
  <c r="AO34" i="13"/>
  <c r="AV34" i="13" s="1"/>
  <c r="AO44" i="13"/>
  <c r="AV44" i="13" s="1"/>
  <c r="AO16" i="13"/>
  <c r="AV16" i="13" s="1"/>
  <c r="AO13" i="13"/>
  <c r="AV13" i="13" s="1"/>
  <c r="BJ44" i="13"/>
  <c r="CZ12" i="13"/>
  <c r="AO42" i="13"/>
  <c r="AV42" i="13" s="1"/>
  <c r="AO20" i="13"/>
  <c r="AV20" i="13" s="1"/>
  <c r="AO27" i="13"/>
  <c r="AV27" i="13" s="1"/>
  <c r="BJ17" i="13"/>
  <c r="BJ42" i="13"/>
  <c r="CZ42" i="13"/>
  <c r="BJ16" i="13"/>
  <c r="CZ32" i="13"/>
  <c r="AO43" i="13"/>
  <c r="AV43" i="13" s="1"/>
  <c r="BJ15" i="13"/>
  <c r="CZ36" i="13"/>
  <c r="CZ16" i="13"/>
  <c r="AO38" i="13"/>
  <c r="AV38" i="13" s="1"/>
  <c r="AO28" i="13"/>
  <c r="AV28" i="13" s="1"/>
  <c r="AO19" i="13"/>
  <c r="AV19" i="13" s="1"/>
  <c r="BJ13" i="13"/>
  <c r="CZ41" i="13"/>
  <c r="CZ39" i="13"/>
  <c r="AO40" i="13"/>
  <c r="AV40" i="13" s="1"/>
  <c r="BJ18" i="13"/>
  <c r="CZ9" i="13"/>
  <c r="AO33" i="13"/>
  <c r="AV33" i="13" s="1"/>
  <c r="CZ31" i="13"/>
  <c r="BJ49" i="13"/>
  <c r="AO21" i="13"/>
  <c r="AV21" i="13" s="1"/>
  <c r="AO32" i="13"/>
  <c r="AV32" i="13" s="1"/>
  <c r="BJ29" i="13"/>
  <c r="AO12" i="13"/>
  <c r="AV12" i="13" s="1"/>
  <c r="AO41" i="13"/>
  <c r="AV41" i="13" s="1"/>
  <c r="BJ26" i="13"/>
  <c r="BJ21" i="13"/>
  <c r="CZ44" i="13"/>
  <c r="CZ26" i="13"/>
  <c r="AO30" i="13"/>
  <c r="AV30" i="13" s="1"/>
  <c r="AO23" i="13"/>
  <c r="AV23" i="13" s="1"/>
  <c r="BJ41" i="13"/>
  <c r="CZ14" i="13"/>
  <c r="CZ33" i="13"/>
  <c r="AO9" i="13"/>
  <c r="AV9" i="13" s="1"/>
  <c r="BJ38" i="13"/>
  <c r="BJ19" i="13"/>
  <c r="CZ49" i="13"/>
  <c r="CM5" i="13"/>
  <c r="M6" i="19"/>
  <c r="CI5" i="13"/>
  <c r="BJ6" i="13"/>
  <c r="AO6" i="13"/>
  <c r="CZ6" i="13"/>
  <c r="BJ7" i="13"/>
  <c r="CZ7" i="13"/>
  <c r="AO7" i="13"/>
  <c r="AV7" i="13" s="1"/>
  <c r="AW30" i="13" l="1"/>
  <c r="M31" i="17"/>
  <c r="M34" i="17"/>
  <c r="AW33" i="13"/>
  <c r="AW20" i="13"/>
  <c r="M21" i="17"/>
  <c r="M46" i="17"/>
  <c r="AW45" i="13"/>
  <c r="M16" i="17"/>
  <c r="AW15" i="13"/>
  <c r="AW26" i="13"/>
  <c r="M27" i="17"/>
  <c r="M8" i="17"/>
  <c r="AW7" i="13"/>
  <c r="M24" i="17"/>
  <c r="AW23" i="13"/>
  <c r="AW40" i="13"/>
  <c r="M41" i="17"/>
  <c r="AW27" i="13"/>
  <c r="M28" i="17"/>
  <c r="AW46" i="13"/>
  <c r="M47" i="17"/>
  <c r="M37" i="17"/>
  <c r="AW36" i="13"/>
  <c r="AW12" i="13"/>
  <c r="M13" i="17"/>
  <c r="M45" i="17"/>
  <c r="AW44" i="13"/>
  <c r="AW29" i="13"/>
  <c r="M30" i="17"/>
  <c r="AW37" i="13"/>
  <c r="M38" i="17"/>
  <c r="M23" i="17"/>
  <c r="AW22" i="13"/>
  <c r="AW47" i="13"/>
  <c r="M48" i="17"/>
  <c r="M32" i="17"/>
  <c r="AW31" i="13"/>
  <c r="AW32" i="13"/>
  <c r="M33" i="17"/>
  <c r="M29" i="17"/>
  <c r="AW28" i="13"/>
  <c r="AW13" i="13"/>
  <c r="M14" i="17"/>
  <c r="M40" i="17"/>
  <c r="AW39" i="13"/>
  <c r="M25" i="17"/>
  <c r="AW24" i="13"/>
  <c r="M15" i="17"/>
  <c r="AW14" i="13"/>
  <c r="M10" i="17"/>
  <c r="AW9" i="13"/>
  <c r="AW19" i="13"/>
  <c r="M20" i="17"/>
  <c r="M35" i="17"/>
  <c r="AW34" i="13"/>
  <c r="M19" i="17"/>
  <c r="AW18" i="13"/>
  <c r="AW35" i="13"/>
  <c r="M36" i="17"/>
  <c r="AW41" i="13"/>
  <c r="M42" i="17"/>
  <c r="AW21" i="13"/>
  <c r="M22" i="17"/>
  <c r="AW38" i="13"/>
  <c r="M39" i="17"/>
  <c r="AW43" i="13"/>
  <c r="M44" i="17"/>
  <c r="M43" i="17"/>
  <c r="AW42" i="13"/>
  <c r="AW16" i="13"/>
  <c r="M17" i="17"/>
  <c r="AW11" i="13"/>
  <c r="M12" i="17"/>
  <c r="M9" i="17"/>
  <c r="AW8" i="13"/>
  <c r="M26" i="17"/>
  <c r="AW25" i="13"/>
  <c r="M18" i="17"/>
  <c r="AW17" i="13"/>
  <c r="AW10" i="13"/>
  <c r="M11" i="17"/>
  <c r="AW48" i="13"/>
  <c r="M49" i="17"/>
  <c r="DH74" i="13"/>
  <c r="N51" i="20" s="1"/>
  <c r="M51" i="20"/>
  <c r="DD74" i="13"/>
  <c r="T51" i="29"/>
  <c r="DQ50" i="13"/>
  <c r="EK50" i="13" s="1"/>
  <c r="EP50" i="13" s="1"/>
  <c r="DH50" i="13"/>
  <c r="V51" i="30"/>
  <c r="V51" i="29"/>
  <c r="DP50" i="13"/>
  <c r="EJ50" i="13" s="1"/>
  <c r="EO50" i="13" s="1"/>
  <c r="CM50" i="13"/>
  <c r="U51" i="29" s="1"/>
  <c r="BN50" i="13"/>
  <c r="BQ50" i="13"/>
  <c r="BQ74" i="13"/>
  <c r="BN74" i="13"/>
  <c r="DP8" i="13"/>
  <c r="EJ8" i="13" s="1"/>
  <c r="T9" i="30"/>
  <c r="T9" i="29"/>
  <c r="DP48" i="13"/>
  <c r="EJ48" i="13" s="1"/>
  <c r="EO48" i="13" s="1"/>
  <c r="T49" i="30"/>
  <c r="T49" i="29"/>
  <c r="DP7" i="13"/>
  <c r="EJ7" i="13" s="1"/>
  <c r="T8" i="30"/>
  <c r="T8" i="29"/>
  <c r="DP15" i="13"/>
  <c r="EJ15" i="13" s="1"/>
  <c r="T16" i="30"/>
  <c r="T16" i="29"/>
  <c r="DP16" i="13"/>
  <c r="EJ16" i="13" s="1"/>
  <c r="EO16" i="13" s="1"/>
  <c r="T17" i="30"/>
  <c r="T17" i="29"/>
  <c r="DP32" i="13"/>
  <c r="EJ32" i="13" s="1"/>
  <c r="T33" i="30"/>
  <c r="T33" i="29"/>
  <c r="DP29" i="13"/>
  <c r="EJ29" i="13" s="1"/>
  <c r="EO29" i="13" s="1"/>
  <c r="T30" i="30"/>
  <c r="T30" i="29"/>
  <c r="DP35" i="13"/>
  <c r="EJ35" i="13" s="1"/>
  <c r="EO35" i="13" s="1"/>
  <c r="T36" i="30"/>
  <c r="T36" i="29"/>
  <c r="DP17" i="13"/>
  <c r="EJ17" i="13" s="1"/>
  <c r="EO17" i="13" s="1"/>
  <c r="T18" i="30"/>
  <c r="T18" i="29"/>
  <c r="DP47" i="13"/>
  <c r="EJ47" i="13" s="1"/>
  <c r="EO47" i="13" s="1"/>
  <c r="T48" i="30"/>
  <c r="T48" i="29"/>
  <c r="DP25" i="13"/>
  <c r="EJ25" i="13" s="1"/>
  <c r="EO25" i="13" s="1"/>
  <c r="T26" i="30"/>
  <c r="T26" i="29"/>
  <c r="DP40" i="13"/>
  <c r="EJ40" i="13" s="1"/>
  <c r="EO40" i="13" s="1"/>
  <c r="T41" i="30"/>
  <c r="T41" i="29"/>
  <c r="T56" i="29"/>
  <c r="U56" i="29" s="1"/>
  <c r="T98" i="29"/>
  <c r="DP24" i="13"/>
  <c r="EJ24" i="13" s="1"/>
  <c r="EO24" i="13" s="1"/>
  <c r="T25" i="30"/>
  <c r="T25" i="29"/>
  <c r="DP19" i="13"/>
  <c r="EJ19" i="13" s="1"/>
  <c r="EO19" i="13" s="1"/>
  <c r="T20" i="30"/>
  <c r="T20" i="29"/>
  <c r="DP30" i="13"/>
  <c r="EJ30" i="13" s="1"/>
  <c r="EO30" i="13" s="1"/>
  <c r="T31" i="30"/>
  <c r="T31" i="29"/>
  <c r="DP36" i="13"/>
  <c r="EJ36" i="13" s="1"/>
  <c r="EO36" i="13" s="1"/>
  <c r="T37" i="30"/>
  <c r="T37" i="29"/>
  <c r="DP33" i="13"/>
  <c r="EJ33" i="13" s="1"/>
  <c r="EO33" i="13" s="1"/>
  <c r="T34" i="30"/>
  <c r="T34" i="29"/>
  <c r="DP10" i="13"/>
  <c r="EJ10" i="13" s="1"/>
  <c r="T11" i="30"/>
  <c r="T11" i="29"/>
  <c r="DP23" i="13"/>
  <c r="EJ23" i="13" s="1"/>
  <c r="T24" i="30"/>
  <c r="T24" i="29"/>
  <c r="DP39" i="13"/>
  <c r="EJ39" i="13" s="1"/>
  <c r="EO39" i="13" s="1"/>
  <c r="T40" i="30"/>
  <c r="T40" i="29"/>
  <c r="DP37" i="13"/>
  <c r="EJ37" i="13" s="1"/>
  <c r="EO37" i="13" s="1"/>
  <c r="T38" i="30"/>
  <c r="T38" i="29"/>
  <c r="DP42" i="13"/>
  <c r="EJ42" i="13" s="1"/>
  <c r="EO42" i="13" s="1"/>
  <c r="T43" i="30"/>
  <c r="T43" i="29"/>
  <c r="DP45" i="13"/>
  <c r="EJ45" i="13" s="1"/>
  <c r="EO45" i="13" s="1"/>
  <c r="T46" i="30"/>
  <c r="T46" i="29"/>
  <c r="DP41" i="13"/>
  <c r="EJ41" i="13" s="1"/>
  <c r="T42" i="30"/>
  <c r="T42" i="29"/>
  <c r="DP21" i="13"/>
  <c r="EJ21" i="13" s="1"/>
  <c r="T22" i="30"/>
  <c r="T22" i="29"/>
  <c r="DP34" i="13"/>
  <c r="EJ34" i="13" s="1"/>
  <c r="EO34" i="13" s="1"/>
  <c r="T35" i="30"/>
  <c r="T35" i="29"/>
  <c r="DP11" i="13"/>
  <c r="EJ11" i="13" s="1"/>
  <c r="EO11" i="13" s="1"/>
  <c r="T12" i="30"/>
  <c r="T12" i="29"/>
  <c r="DP9" i="13"/>
  <c r="EJ9" i="13" s="1"/>
  <c r="T10" i="30"/>
  <c r="T10" i="29"/>
  <c r="DP49" i="13"/>
  <c r="EJ49" i="13" s="1"/>
  <c r="EO49" i="13" s="1"/>
  <c r="T50" i="30"/>
  <c r="T50" i="29"/>
  <c r="DP43" i="13"/>
  <c r="EJ43" i="13" s="1"/>
  <c r="EO43" i="13" s="1"/>
  <c r="T44" i="30"/>
  <c r="T44" i="29"/>
  <c r="DP44" i="13"/>
  <c r="EJ44" i="13" s="1"/>
  <c r="EO44" i="13" s="1"/>
  <c r="T45" i="30"/>
  <c r="T45" i="29"/>
  <c r="DP46" i="13"/>
  <c r="EJ46" i="13" s="1"/>
  <c r="EO46" i="13" s="1"/>
  <c r="T47" i="30"/>
  <c r="T47" i="29"/>
  <c r="DP26" i="13"/>
  <c r="EJ26" i="13" s="1"/>
  <c r="EO26" i="13" s="1"/>
  <c r="T27" i="30"/>
  <c r="T27" i="29"/>
  <c r="DP13" i="13"/>
  <c r="EJ13" i="13" s="1"/>
  <c r="EO13" i="13" s="1"/>
  <c r="T14" i="30"/>
  <c r="T14" i="29"/>
  <c r="U6" i="30"/>
  <c r="U6" i="29"/>
  <c r="U98" i="29" s="1"/>
  <c r="DP38" i="13"/>
  <c r="EJ38" i="13" s="1"/>
  <c r="EO38" i="13" s="1"/>
  <c r="T39" i="30"/>
  <c r="T39" i="29"/>
  <c r="DP27" i="13"/>
  <c r="EJ27" i="13" s="1"/>
  <c r="T28" i="30"/>
  <c r="T28" i="29"/>
  <c r="DN49" i="13"/>
  <c r="EH49" i="13" s="1"/>
  <c r="EM49" i="13" s="1"/>
  <c r="P50" i="30"/>
  <c r="P50" i="29"/>
  <c r="DP12" i="13"/>
  <c r="EJ12" i="13" s="1"/>
  <c r="EO12" i="13" s="1"/>
  <c r="T13" i="30"/>
  <c r="T13" i="29"/>
  <c r="DP14" i="13"/>
  <c r="EJ14" i="13" s="1"/>
  <c r="EO14" i="13" s="1"/>
  <c r="T15" i="30"/>
  <c r="T15" i="29"/>
  <c r="DP22" i="13"/>
  <c r="EJ22" i="13" s="1"/>
  <c r="EO22" i="13" s="1"/>
  <c r="T23" i="30"/>
  <c r="T23" i="29"/>
  <c r="DP20" i="13"/>
  <c r="EJ20" i="13" s="1"/>
  <c r="EO20" i="13" s="1"/>
  <c r="T21" i="30"/>
  <c r="T21" i="29"/>
  <c r="DP28" i="13"/>
  <c r="EJ28" i="13" s="1"/>
  <c r="EO28" i="13" s="1"/>
  <c r="T29" i="30"/>
  <c r="T29" i="29"/>
  <c r="DP18" i="13"/>
  <c r="EJ18" i="13" s="1"/>
  <c r="EO18" i="13" s="1"/>
  <c r="T19" i="30"/>
  <c r="T19" i="29"/>
  <c r="DP31" i="13"/>
  <c r="EJ31" i="13" s="1"/>
  <c r="EO31" i="13" s="1"/>
  <c r="T32" i="30"/>
  <c r="T32" i="29"/>
  <c r="N6" i="19"/>
  <c r="M40" i="19"/>
  <c r="CM39" i="13"/>
  <c r="M22" i="19"/>
  <c r="CM21" i="13"/>
  <c r="CP21" i="13" s="1"/>
  <c r="M17" i="19"/>
  <c r="DG21" i="13"/>
  <c r="DD21" i="13"/>
  <c r="BQ21" i="13"/>
  <c r="BN21" i="13"/>
  <c r="AS21" i="13"/>
  <c r="CM11" i="13"/>
  <c r="M20" i="19"/>
  <c r="M42" i="19"/>
  <c r="M12" i="19"/>
  <c r="CM41" i="13"/>
  <c r="CM19" i="13"/>
  <c r="DD49" i="13"/>
  <c r="DG49" i="13"/>
  <c r="AS30" i="13"/>
  <c r="AS32" i="13"/>
  <c r="BQ18" i="13"/>
  <c r="BN18" i="13"/>
  <c r="DG16" i="13"/>
  <c r="DD16" i="13"/>
  <c r="BN17" i="13"/>
  <c r="BQ17" i="13"/>
  <c r="AS44" i="13"/>
  <c r="DD20" i="13"/>
  <c r="DG20" i="13"/>
  <c r="AS11" i="13"/>
  <c r="DG28" i="13"/>
  <c r="DD28" i="13"/>
  <c r="AS8" i="13"/>
  <c r="BQ24" i="13"/>
  <c r="BN24" i="13"/>
  <c r="DD13" i="13"/>
  <c r="DG13" i="13"/>
  <c r="AS39" i="13"/>
  <c r="AS48" i="13"/>
  <c r="DD19" i="13"/>
  <c r="DG19" i="13"/>
  <c r="BQ14" i="13"/>
  <c r="BN14" i="13"/>
  <c r="AS23" i="13"/>
  <c r="BN29" i="13"/>
  <c r="BQ29" i="13"/>
  <c r="DG41" i="13"/>
  <c r="DD41" i="13"/>
  <c r="AS43" i="13"/>
  <c r="AS42" i="13"/>
  <c r="BN48" i="13"/>
  <c r="BQ48" i="13"/>
  <c r="BN45" i="13"/>
  <c r="BQ45" i="13"/>
  <c r="DG47" i="13"/>
  <c r="DD47" i="13"/>
  <c r="AS45" i="13"/>
  <c r="DG48" i="13"/>
  <c r="DD48" i="13"/>
  <c r="BN32" i="13"/>
  <c r="BQ32" i="13"/>
  <c r="AS10" i="13"/>
  <c r="DG23" i="13"/>
  <c r="DD23" i="13"/>
  <c r="AS26" i="13"/>
  <c r="BQ47" i="13"/>
  <c r="BN47" i="13"/>
  <c r="BN7" i="13"/>
  <c r="BQ7" i="13"/>
  <c r="BQ38" i="13"/>
  <c r="BN38" i="13"/>
  <c r="BN41" i="13"/>
  <c r="BQ41" i="13"/>
  <c r="DD44" i="13"/>
  <c r="DG44" i="13"/>
  <c r="AS12" i="13"/>
  <c r="BN49" i="13"/>
  <c r="BQ49" i="13"/>
  <c r="AS33" i="13"/>
  <c r="DG39" i="13"/>
  <c r="DD39" i="13"/>
  <c r="AS28" i="13"/>
  <c r="BN15" i="13"/>
  <c r="BQ15" i="13"/>
  <c r="DG42" i="13"/>
  <c r="DD42" i="13"/>
  <c r="AS20" i="13"/>
  <c r="AS13" i="13"/>
  <c r="DD45" i="13"/>
  <c r="DG45" i="13"/>
  <c r="DG10" i="13"/>
  <c r="DD10" i="13"/>
  <c r="BN9" i="13"/>
  <c r="BQ9" i="13"/>
  <c r="BQ22" i="13"/>
  <c r="BN22" i="13"/>
  <c r="AS18" i="13"/>
  <c r="DG27" i="13"/>
  <c r="DD27" i="13"/>
  <c r="DD40" i="13"/>
  <c r="DG40" i="13"/>
  <c r="BN31" i="13"/>
  <c r="BQ31" i="13"/>
  <c r="DG18" i="13"/>
  <c r="DD18" i="13"/>
  <c r="DD17" i="13"/>
  <c r="DG17" i="13"/>
  <c r="BQ10" i="13"/>
  <c r="BN10" i="13"/>
  <c r="AS22" i="13"/>
  <c r="AS15" i="13"/>
  <c r="AS24" i="13"/>
  <c r="DD46" i="13"/>
  <c r="DG46" i="13"/>
  <c r="AS35" i="13"/>
  <c r="AS36" i="13"/>
  <c r="DD24" i="13"/>
  <c r="DG24" i="13"/>
  <c r="BN8" i="13"/>
  <c r="BQ8" i="13"/>
  <c r="BN39" i="13"/>
  <c r="BQ39" i="13"/>
  <c r="M23" i="19"/>
  <c r="AS7" i="13"/>
  <c r="DD33" i="13"/>
  <c r="DG33" i="13"/>
  <c r="BN26" i="13"/>
  <c r="BQ26" i="13"/>
  <c r="BQ13" i="13"/>
  <c r="BN13" i="13"/>
  <c r="DG32" i="13"/>
  <c r="DD32" i="13"/>
  <c r="DG12" i="13"/>
  <c r="DD12" i="13"/>
  <c r="BQ25" i="13"/>
  <c r="BN25" i="13"/>
  <c r="DD8" i="13"/>
  <c r="DG8" i="13"/>
  <c r="BN37" i="13"/>
  <c r="BQ37" i="13"/>
  <c r="BN43" i="13"/>
  <c r="BQ43" i="13"/>
  <c r="BN11" i="13"/>
  <c r="BQ11" i="13"/>
  <c r="DD25" i="13"/>
  <c r="DG25" i="13"/>
  <c r="BN36" i="13"/>
  <c r="BQ36" i="13"/>
  <c r="DG34" i="13"/>
  <c r="DD34" i="13"/>
  <c r="AS9" i="13"/>
  <c r="DD9" i="13"/>
  <c r="DG9" i="13"/>
  <c r="AS38" i="13"/>
  <c r="BN42" i="13"/>
  <c r="BQ42" i="13"/>
  <c r="AS16" i="13"/>
  <c r="DG22" i="13"/>
  <c r="DD22" i="13"/>
  <c r="DD30" i="13"/>
  <c r="DG30" i="13"/>
  <c r="BN20" i="13"/>
  <c r="BQ20" i="13"/>
  <c r="DG15" i="13"/>
  <c r="DD15" i="13"/>
  <c r="DG35" i="13"/>
  <c r="DD35" i="13"/>
  <c r="BQ12" i="13"/>
  <c r="BN12" i="13"/>
  <c r="DD37" i="13"/>
  <c r="DG37" i="13"/>
  <c r="AS14" i="13"/>
  <c r="DD29" i="13"/>
  <c r="DG29" i="13"/>
  <c r="BN40" i="13"/>
  <c r="BQ40" i="13"/>
  <c r="DG7" i="13"/>
  <c r="DD7" i="13"/>
  <c r="BN19" i="13"/>
  <c r="BQ19" i="13"/>
  <c r="DD14" i="13"/>
  <c r="DG14" i="13"/>
  <c r="DD26" i="13"/>
  <c r="DG26" i="13"/>
  <c r="AS41" i="13"/>
  <c r="DD31" i="13"/>
  <c r="DG31" i="13"/>
  <c r="AS40" i="13"/>
  <c r="AS19" i="13"/>
  <c r="DD36" i="13"/>
  <c r="DG36" i="13"/>
  <c r="BN16" i="13"/>
  <c r="BQ16" i="13"/>
  <c r="AS27" i="13"/>
  <c r="BN44" i="13"/>
  <c r="BQ44" i="13"/>
  <c r="AS34" i="13"/>
  <c r="AS46" i="13"/>
  <c r="BN23" i="13"/>
  <c r="BQ23" i="13"/>
  <c r="BQ46" i="13"/>
  <c r="BN46" i="13"/>
  <c r="AS29" i="13"/>
  <c r="AS37" i="13"/>
  <c r="DG38" i="13"/>
  <c r="DD38" i="13"/>
  <c r="BN35" i="13"/>
  <c r="BQ35" i="13"/>
  <c r="BQ30" i="13"/>
  <c r="BN30" i="13"/>
  <c r="AS25" i="13"/>
  <c r="DD11" i="13"/>
  <c r="DG11" i="13"/>
  <c r="AS17" i="13"/>
  <c r="BN34" i="13"/>
  <c r="BQ34" i="13"/>
  <c r="BN27" i="13"/>
  <c r="BQ27" i="13"/>
  <c r="BN33" i="13"/>
  <c r="BQ33" i="13"/>
  <c r="AS47" i="13"/>
  <c r="AS31" i="13"/>
  <c r="BQ28" i="13"/>
  <c r="BN28" i="13"/>
  <c r="DG43" i="13"/>
  <c r="DD43" i="13"/>
  <c r="CM22" i="13"/>
  <c r="CM16" i="13"/>
  <c r="EH74" i="13"/>
  <c r="DX74" i="13"/>
  <c r="CQ74" i="13"/>
  <c r="M49" i="19"/>
  <c r="M11" i="19"/>
  <c r="M14" i="19"/>
  <c r="M50" i="19"/>
  <c r="CM18" i="13"/>
  <c r="M8" i="19"/>
  <c r="CM29" i="13"/>
  <c r="M13" i="19"/>
  <c r="M10" i="19"/>
  <c r="CM40" i="13"/>
  <c r="M26" i="19"/>
  <c r="M25" i="19"/>
  <c r="M9" i="19"/>
  <c r="EE19" i="13"/>
  <c r="EE22" i="13"/>
  <c r="EE11" i="13"/>
  <c r="EE39" i="13"/>
  <c r="EE16" i="13"/>
  <c r="CM13" i="13"/>
  <c r="CM26" i="13"/>
  <c r="CM49" i="13"/>
  <c r="M43" i="19"/>
  <c r="CM48" i="13"/>
  <c r="CM24" i="13"/>
  <c r="CM8" i="13"/>
  <c r="CP8" i="13" s="1"/>
  <c r="M19" i="19"/>
  <c r="M27" i="19"/>
  <c r="CM25" i="13"/>
  <c r="M30" i="19"/>
  <c r="CM42" i="13"/>
  <c r="M41" i="19"/>
  <c r="CM27" i="13"/>
  <c r="CP27" i="13" s="1"/>
  <c r="M28" i="19"/>
  <c r="M45" i="19"/>
  <c r="CM44" i="13"/>
  <c r="CM34" i="13"/>
  <c r="M35" i="19"/>
  <c r="CM9" i="13"/>
  <c r="CP9" i="13" s="1"/>
  <c r="CM15" i="13"/>
  <c r="CP15" i="13" s="1"/>
  <c r="M16" i="19"/>
  <c r="M44" i="19"/>
  <c r="CM43" i="13"/>
  <c r="M38" i="19"/>
  <c r="CM37" i="13"/>
  <c r="M15" i="19"/>
  <c r="CM14" i="13"/>
  <c r="CM20" i="13"/>
  <c r="M21" i="19"/>
  <c r="M24" i="19"/>
  <c r="CM23" i="13"/>
  <c r="CP23" i="13" s="1"/>
  <c r="CM38" i="13"/>
  <c r="M39" i="19"/>
  <c r="CM45" i="13"/>
  <c r="M46" i="19"/>
  <c r="M36" i="19"/>
  <c r="CM35" i="13"/>
  <c r="M33" i="19"/>
  <c r="CM32" i="13"/>
  <c r="CP32" i="13" s="1"/>
  <c r="CM30" i="13"/>
  <c r="M31" i="19"/>
  <c r="CM28" i="13"/>
  <c r="M29" i="19"/>
  <c r="CM46" i="13"/>
  <c r="M47" i="19"/>
  <c r="M18" i="19"/>
  <c r="CM17" i="13"/>
  <c r="M37" i="19"/>
  <c r="CM36" i="13"/>
  <c r="CM12" i="13"/>
  <c r="M34" i="19"/>
  <c r="CM33" i="13"/>
  <c r="CM10" i="13"/>
  <c r="M48" i="19"/>
  <c r="CM47" i="13"/>
  <c r="M32" i="19"/>
  <c r="CM31" i="13"/>
  <c r="CM7" i="13"/>
  <c r="CP7" i="13" s="1"/>
  <c r="AW74" i="13"/>
  <c r="G7" i="13"/>
  <c r="H7" i="13"/>
  <c r="J7" i="13"/>
  <c r="K7" i="13"/>
  <c r="G8" i="13"/>
  <c r="H8" i="13"/>
  <c r="I8" i="13"/>
  <c r="J8" i="13"/>
  <c r="K8" i="13"/>
  <c r="G9" i="13"/>
  <c r="H9" i="13"/>
  <c r="I9" i="13"/>
  <c r="J9" i="13"/>
  <c r="K9" i="13"/>
  <c r="G10" i="13"/>
  <c r="H10" i="13"/>
  <c r="I10" i="13"/>
  <c r="J10" i="13"/>
  <c r="K10" i="13"/>
  <c r="G11" i="13"/>
  <c r="H11" i="13"/>
  <c r="I11" i="13"/>
  <c r="J11" i="13"/>
  <c r="K11" i="13"/>
  <c r="G12" i="13"/>
  <c r="H12" i="13"/>
  <c r="I12" i="13"/>
  <c r="J12" i="13"/>
  <c r="K12" i="13"/>
  <c r="G13" i="13"/>
  <c r="H13" i="13"/>
  <c r="I13" i="13"/>
  <c r="J13" i="13"/>
  <c r="K13" i="13"/>
  <c r="G14" i="13"/>
  <c r="H14" i="13"/>
  <c r="I14" i="13"/>
  <c r="J14" i="13"/>
  <c r="K14" i="13"/>
  <c r="G15" i="13"/>
  <c r="H15" i="13"/>
  <c r="I15" i="13"/>
  <c r="J15" i="13"/>
  <c r="K15" i="13"/>
  <c r="G16" i="13"/>
  <c r="H16" i="13"/>
  <c r="I16" i="13"/>
  <c r="J16" i="13"/>
  <c r="K16" i="13"/>
  <c r="G17" i="13"/>
  <c r="H17" i="13"/>
  <c r="I17" i="13"/>
  <c r="J17" i="13"/>
  <c r="K17" i="13"/>
  <c r="G18" i="13"/>
  <c r="H18" i="13"/>
  <c r="I18" i="13"/>
  <c r="J18" i="13"/>
  <c r="K18" i="13"/>
  <c r="G19" i="13"/>
  <c r="H19" i="13"/>
  <c r="I19" i="13"/>
  <c r="J19" i="13"/>
  <c r="K19" i="13"/>
  <c r="G20" i="13"/>
  <c r="H20" i="13"/>
  <c r="I20" i="13"/>
  <c r="J20" i="13"/>
  <c r="K20" i="13"/>
  <c r="G21" i="13"/>
  <c r="H21" i="13"/>
  <c r="I21" i="13"/>
  <c r="J21" i="13"/>
  <c r="K21" i="13"/>
  <c r="G22" i="13"/>
  <c r="H22" i="13"/>
  <c r="I22" i="13"/>
  <c r="J22" i="13"/>
  <c r="K22" i="13"/>
  <c r="G23" i="13"/>
  <c r="H23" i="13"/>
  <c r="I23" i="13"/>
  <c r="J23" i="13"/>
  <c r="K23" i="13"/>
  <c r="G24" i="13"/>
  <c r="H24" i="13"/>
  <c r="I24" i="13"/>
  <c r="J24" i="13"/>
  <c r="K24" i="13"/>
  <c r="G25" i="13"/>
  <c r="H25" i="13"/>
  <c r="I25" i="13"/>
  <c r="J25" i="13"/>
  <c r="K25" i="13"/>
  <c r="G26" i="13"/>
  <c r="H26" i="13"/>
  <c r="I26" i="13"/>
  <c r="J26" i="13"/>
  <c r="K26" i="13"/>
  <c r="G27" i="13"/>
  <c r="H27" i="13"/>
  <c r="I27" i="13"/>
  <c r="J27" i="13"/>
  <c r="K27" i="13"/>
  <c r="G28" i="13"/>
  <c r="H28" i="13"/>
  <c r="I28" i="13"/>
  <c r="J28" i="13"/>
  <c r="K28" i="13"/>
  <c r="G29" i="13"/>
  <c r="H29" i="13"/>
  <c r="I29" i="13"/>
  <c r="J29" i="13"/>
  <c r="K29" i="13"/>
  <c r="G30" i="13"/>
  <c r="H30" i="13"/>
  <c r="I30" i="13"/>
  <c r="J30" i="13"/>
  <c r="K30" i="13"/>
  <c r="G31" i="13"/>
  <c r="H31" i="13"/>
  <c r="I31" i="13"/>
  <c r="J31" i="13"/>
  <c r="K31" i="13"/>
  <c r="G32" i="13"/>
  <c r="H32" i="13"/>
  <c r="I32" i="13"/>
  <c r="J32" i="13"/>
  <c r="K32" i="13"/>
  <c r="G33" i="13"/>
  <c r="H33" i="13"/>
  <c r="I33" i="13"/>
  <c r="J33" i="13"/>
  <c r="K33" i="13"/>
  <c r="G34" i="13"/>
  <c r="H34" i="13"/>
  <c r="I34" i="13"/>
  <c r="J34" i="13"/>
  <c r="K34" i="13"/>
  <c r="G35" i="13"/>
  <c r="H35" i="13"/>
  <c r="I35" i="13"/>
  <c r="J35" i="13"/>
  <c r="K35" i="13"/>
  <c r="G36" i="13"/>
  <c r="H36" i="13"/>
  <c r="I36" i="13"/>
  <c r="J36" i="13"/>
  <c r="K36" i="13"/>
  <c r="G37" i="13"/>
  <c r="H37" i="13"/>
  <c r="I37" i="13"/>
  <c r="J37" i="13"/>
  <c r="K37" i="13"/>
  <c r="G38" i="13"/>
  <c r="H38" i="13"/>
  <c r="I38" i="13"/>
  <c r="J38" i="13"/>
  <c r="K38" i="13"/>
  <c r="G39" i="13"/>
  <c r="H39" i="13"/>
  <c r="I39" i="13"/>
  <c r="J39" i="13"/>
  <c r="K39" i="13"/>
  <c r="G40" i="13"/>
  <c r="H40" i="13"/>
  <c r="I40" i="13"/>
  <c r="J40" i="13"/>
  <c r="K40" i="13"/>
  <c r="G41" i="13"/>
  <c r="H41" i="13"/>
  <c r="I41" i="13"/>
  <c r="J41" i="13"/>
  <c r="K41" i="13"/>
  <c r="G42" i="13"/>
  <c r="H42" i="13"/>
  <c r="I42" i="13"/>
  <c r="J42" i="13"/>
  <c r="K42" i="13"/>
  <c r="G43" i="13"/>
  <c r="H43" i="13"/>
  <c r="I43" i="13"/>
  <c r="J43" i="13"/>
  <c r="K43" i="13"/>
  <c r="G44" i="13"/>
  <c r="H44" i="13"/>
  <c r="I44" i="13"/>
  <c r="J44" i="13"/>
  <c r="K44" i="13"/>
  <c r="G45" i="13"/>
  <c r="H45" i="13"/>
  <c r="I45" i="13"/>
  <c r="J45" i="13"/>
  <c r="K45" i="13"/>
  <c r="G46" i="13"/>
  <c r="H46" i="13"/>
  <c r="I46" i="13"/>
  <c r="J46" i="13"/>
  <c r="K46" i="13"/>
  <c r="G47" i="13"/>
  <c r="H47" i="13"/>
  <c r="I47" i="13"/>
  <c r="J47" i="13"/>
  <c r="K47" i="13"/>
  <c r="G48" i="13"/>
  <c r="H48" i="13"/>
  <c r="G49" i="13"/>
  <c r="H49" i="13"/>
  <c r="I49" i="13"/>
  <c r="J49" i="13"/>
  <c r="K49" i="13"/>
  <c r="G74" i="13"/>
  <c r="H74" i="13"/>
  <c r="I74" i="13"/>
  <c r="J74" i="13"/>
  <c r="K74" i="13"/>
  <c r="I6" i="13"/>
  <c r="K6" i="13"/>
  <c r="F6" i="13"/>
  <c r="G6" i="13"/>
  <c r="E6" i="13"/>
  <c r="DU32" i="13" l="1"/>
  <c r="P33" i="19"/>
  <c r="DU23" i="13"/>
  <c r="EO23" i="13" s="1"/>
  <c r="P24" i="19"/>
  <c r="DU9" i="13"/>
  <c r="EO9" i="13" s="1"/>
  <c r="P10" i="19"/>
  <c r="DU7" i="13"/>
  <c r="EO7" i="13" s="1"/>
  <c r="P8" i="19"/>
  <c r="DU8" i="13"/>
  <c r="EO8" i="13" s="1"/>
  <c r="P9" i="19"/>
  <c r="DU21" i="13"/>
  <c r="EE21" i="13" s="1"/>
  <c r="P22" i="19"/>
  <c r="DU27" i="13"/>
  <c r="EO27" i="13" s="1"/>
  <c r="P28" i="19"/>
  <c r="DU15" i="13"/>
  <c r="EO15" i="13" s="1"/>
  <c r="P16" i="19"/>
  <c r="EO32" i="13"/>
  <c r="DZ14" i="13"/>
  <c r="DZ49" i="13"/>
  <c r="DZ37" i="13"/>
  <c r="DZ24" i="13"/>
  <c r="DZ25" i="13"/>
  <c r="DZ7" i="13"/>
  <c r="DZ50" i="13"/>
  <c r="DZ12" i="13"/>
  <c r="DZ9" i="13"/>
  <c r="DZ47" i="13"/>
  <c r="DZ32" i="13"/>
  <c r="DZ20" i="13"/>
  <c r="DZ44" i="13"/>
  <c r="DZ11" i="13"/>
  <c r="DZ45" i="13"/>
  <c r="DZ23" i="13"/>
  <c r="DZ30" i="13"/>
  <c r="DZ17" i="13"/>
  <c r="DZ16" i="13"/>
  <c r="DZ8" i="13"/>
  <c r="DZ18" i="13"/>
  <c r="DZ38" i="13"/>
  <c r="DZ26" i="13"/>
  <c r="DZ21" i="13"/>
  <c r="DZ33" i="13"/>
  <c r="DZ29" i="13"/>
  <c r="EA50" i="13"/>
  <c r="DZ28" i="13"/>
  <c r="DZ46" i="13"/>
  <c r="DZ41" i="13"/>
  <c r="DZ39" i="13"/>
  <c r="DZ36" i="13"/>
  <c r="DZ48" i="13"/>
  <c r="DZ31" i="13"/>
  <c r="DZ22" i="13"/>
  <c r="DZ27" i="13"/>
  <c r="DZ13" i="13"/>
  <c r="DZ43" i="13"/>
  <c r="DZ34" i="13"/>
  <c r="DZ42" i="13"/>
  <c r="DZ10" i="13"/>
  <c r="DZ19" i="13"/>
  <c r="DZ40" i="13"/>
  <c r="DZ35" i="13"/>
  <c r="DZ15" i="13"/>
  <c r="W51" i="30"/>
  <c r="W51" i="29"/>
  <c r="U51" i="30"/>
  <c r="DO50" i="13"/>
  <c r="EI50" i="13" s="1"/>
  <c r="EN50" i="13" s="1"/>
  <c r="BR50" i="13"/>
  <c r="R51" i="30"/>
  <c r="R51" i="29"/>
  <c r="DO74" i="13"/>
  <c r="M51" i="18"/>
  <c r="BR74" i="13"/>
  <c r="N51" i="18" s="1"/>
  <c r="DX49" i="13"/>
  <c r="I7" i="30"/>
  <c r="I7" i="29"/>
  <c r="M48" i="30"/>
  <c r="M48" i="29"/>
  <c r="J47" i="30"/>
  <c r="J47" i="29"/>
  <c r="L45" i="30"/>
  <c r="L45" i="29"/>
  <c r="I44" i="30"/>
  <c r="I44" i="29"/>
  <c r="K42" i="30"/>
  <c r="K42" i="29"/>
  <c r="I40" i="30"/>
  <c r="I40" i="29"/>
  <c r="J39" i="30"/>
  <c r="J39" i="29"/>
  <c r="L37" i="30"/>
  <c r="L37" i="29"/>
  <c r="I36" i="30"/>
  <c r="I36" i="29"/>
  <c r="K34" i="30"/>
  <c r="K34" i="29"/>
  <c r="I32" i="30"/>
  <c r="I32" i="29"/>
  <c r="J31" i="30"/>
  <c r="J31" i="29"/>
  <c r="L29" i="30"/>
  <c r="L29" i="29"/>
  <c r="I28" i="30"/>
  <c r="I28" i="29"/>
  <c r="K26" i="30"/>
  <c r="K26" i="29"/>
  <c r="I24" i="30"/>
  <c r="I24" i="29"/>
  <c r="K22" i="30"/>
  <c r="K22" i="29"/>
  <c r="M20" i="30"/>
  <c r="M20" i="29"/>
  <c r="J19" i="30"/>
  <c r="J19" i="29"/>
  <c r="L17" i="30"/>
  <c r="L17" i="29"/>
  <c r="I16" i="30"/>
  <c r="I16" i="29"/>
  <c r="K14" i="30"/>
  <c r="K14" i="29"/>
  <c r="M12" i="30"/>
  <c r="M12" i="29"/>
  <c r="J11" i="30"/>
  <c r="J11" i="29"/>
  <c r="K10" i="30"/>
  <c r="K10" i="29"/>
  <c r="M8" i="30"/>
  <c r="M8" i="29"/>
  <c r="U8" i="30"/>
  <c r="U8" i="29"/>
  <c r="U46" i="30"/>
  <c r="U46" i="29"/>
  <c r="U50" i="30"/>
  <c r="U50" i="29"/>
  <c r="N41" i="19"/>
  <c r="U41" i="30"/>
  <c r="U41" i="29"/>
  <c r="DN17" i="13"/>
  <c r="EH17" i="13" s="1"/>
  <c r="EM17" i="13" s="1"/>
  <c r="P18" i="30"/>
  <c r="P18" i="29"/>
  <c r="DO35" i="13"/>
  <c r="EI35" i="13" s="1"/>
  <c r="EN35" i="13" s="1"/>
  <c r="R36" i="30"/>
  <c r="R36" i="29"/>
  <c r="DO44" i="13"/>
  <c r="EI44" i="13" s="1"/>
  <c r="R45" i="30"/>
  <c r="R45" i="29"/>
  <c r="DQ31" i="13"/>
  <c r="EK31" i="13" s="1"/>
  <c r="EP31" i="13" s="1"/>
  <c r="V32" i="30"/>
  <c r="V32" i="29"/>
  <c r="DO19" i="13"/>
  <c r="EI19" i="13" s="1"/>
  <c r="EN19" i="13" s="1"/>
  <c r="R20" i="30"/>
  <c r="R20" i="29"/>
  <c r="DN14" i="13"/>
  <c r="EH14" i="13" s="1"/>
  <c r="EM14" i="13" s="1"/>
  <c r="P15" i="30"/>
  <c r="P15" i="29"/>
  <c r="DN16" i="13"/>
  <c r="EH16" i="13" s="1"/>
  <c r="EM16" i="13" s="1"/>
  <c r="P17" i="30"/>
  <c r="P17" i="29"/>
  <c r="DO36" i="13"/>
  <c r="EI36" i="13" s="1"/>
  <c r="EN36" i="13" s="1"/>
  <c r="R37" i="30"/>
  <c r="R37" i="29"/>
  <c r="DO11" i="13"/>
  <c r="EI11" i="13" s="1"/>
  <c r="EN11" i="13" s="1"/>
  <c r="R12" i="30"/>
  <c r="R12" i="29"/>
  <c r="DN35" i="13"/>
  <c r="EH35" i="13" s="1"/>
  <c r="EM35" i="13" s="1"/>
  <c r="P36" i="30"/>
  <c r="P36" i="29"/>
  <c r="DN22" i="13"/>
  <c r="EH22" i="13" s="1"/>
  <c r="EM22" i="13" s="1"/>
  <c r="P23" i="30"/>
  <c r="P23" i="29"/>
  <c r="DQ27" i="13"/>
  <c r="EK27" i="13" s="1"/>
  <c r="V28" i="30"/>
  <c r="V28" i="29"/>
  <c r="DQ10" i="13"/>
  <c r="EK10" i="13" s="1"/>
  <c r="EP10" i="13" s="1"/>
  <c r="V11" i="30"/>
  <c r="V11" i="29"/>
  <c r="DQ47" i="13"/>
  <c r="EK47" i="13" s="1"/>
  <c r="EP47" i="13" s="1"/>
  <c r="V48" i="30"/>
  <c r="V48" i="29"/>
  <c r="DO14" i="13"/>
  <c r="EI14" i="13" s="1"/>
  <c r="EN14" i="13" s="1"/>
  <c r="R15" i="30"/>
  <c r="R15" i="29"/>
  <c r="DN8" i="13"/>
  <c r="EH8" i="13" s="1"/>
  <c r="EM8" i="13" s="1"/>
  <c r="P9" i="30"/>
  <c r="P9" i="29"/>
  <c r="DN44" i="13"/>
  <c r="EH44" i="13" s="1"/>
  <c r="EM44" i="13" s="1"/>
  <c r="P45" i="30"/>
  <c r="P45" i="29"/>
  <c r="G7" i="30"/>
  <c r="G7" i="29"/>
  <c r="I49" i="30"/>
  <c r="I49" i="29"/>
  <c r="K47" i="30"/>
  <c r="K47" i="29"/>
  <c r="M45" i="30"/>
  <c r="M45" i="29"/>
  <c r="J44" i="30"/>
  <c r="J44" i="29"/>
  <c r="L42" i="30"/>
  <c r="L42" i="29"/>
  <c r="M41" i="30"/>
  <c r="M41" i="29"/>
  <c r="K39" i="30"/>
  <c r="K39" i="29"/>
  <c r="M37" i="30"/>
  <c r="M37" i="29"/>
  <c r="J36" i="30"/>
  <c r="J36" i="29"/>
  <c r="L34" i="30"/>
  <c r="L34" i="29"/>
  <c r="M33" i="30"/>
  <c r="M33" i="29"/>
  <c r="J32" i="30"/>
  <c r="J32" i="29"/>
  <c r="M29" i="30"/>
  <c r="M29" i="29"/>
  <c r="J28" i="30"/>
  <c r="J28" i="29"/>
  <c r="L26" i="30"/>
  <c r="L26" i="29"/>
  <c r="I25" i="30"/>
  <c r="I25" i="29"/>
  <c r="K23" i="30"/>
  <c r="K23" i="29"/>
  <c r="L22" i="30"/>
  <c r="L22" i="29"/>
  <c r="I21" i="30"/>
  <c r="I21" i="29"/>
  <c r="J20" i="30"/>
  <c r="J20" i="29"/>
  <c r="L18" i="30"/>
  <c r="L18" i="29"/>
  <c r="I17" i="30"/>
  <c r="I17" i="29"/>
  <c r="K15" i="30"/>
  <c r="K15" i="29"/>
  <c r="M13" i="30"/>
  <c r="M13" i="29"/>
  <c r="J12" i="30"/>
  <c r="J12" i="29"/>
  <c r="L10" i="30"/>
  <c r="L10" i="29"/>
  <c r="I9" i="30"/>
  <c r="I9" i="29"/>
  <c r="U18" i="30"/>
  <c r="U18" i="29"/>
  <c r="U33" i="30"/>
  <c r="U33" i="29"/>
  <c r="U44" i="30"/>
  <c r="U44" i="29"/>
  <c r="U43" i="30"/>
  <c r="U43" i="29"/>
  <c r="DQ43" i="13"/>
  <c r="EK43" i="13" s="1"/>
  <c r="EP43" i="13" s="1"/>
  <c r="V44" i="30"/>
  <c r="V44" i="29"/>
  <c r="DQ38" i="13"/>
  <c r="EK38" i="13" s="1"/>
  <c r="EP38" i="13" s="1"/>
  <c r="V39" i="30"/>
  <c r="V39" i="29"/>
  <c r="DQ22" i="13"/>
  <c r="EK22" i="13" s="1"/>
  <c r="EP22" i="13" s="1"/>
  <c r="V23" i="30"/>
  <c r="V23" i="29"/>
  <c r="DQ34" i="13"/>
  <c r="EK34" i="13" s="1"/>
  <c r="EP34" i="13" s="1"/>
  <c r="V35" i="30"/>
  <c r="V35" i="29"/>
  <c r="DQ12" i="13"/>
  <c r="EK12" i="13" s="1"/>
  <c r="V13" i="30"/>
  <c r="V13" i="29"/>
  <c r="DO39" i="13"/>
  <c r="EI39" i="13" s="1"/>
  <c r="EN39" i="13" s="1"/>
  <c r="R40" i="30"/>
  <c r="R40" i="29"/>
  <c r="DO31" i="13"/>
  <c r="EI31" i="13" s="1"/>
  <c r="EN31" i="13" s="1"/>
  <c r="R32" i="30"/>
  <c r="R32" i="29"/>
  <c r="DN33" i="13"/>
  <c r="EH33" i="13" s="1"/>
  <c r="EM33" i="13" s="1"/>
  <c r="P34" i="30"/>
  <c r="P34" i="29"/>
  <c r="DO41" i="13"/>
  <c r="EI41" i="13" s="1"/>
  <c r="EN41" i="13" s="1"/>
  <c r="R42" i="30"/>
  <c r="R42" i="29"/>
  <c r="DN26" i="13"/>
  <c r="EH26" i="13" s="1"/>
  <c r="EM26" i="13" s="1"/>
  <c r="P27" i="30"/>
  <c r="P27" i="29"/>
  <c r="DO48" i="13"/>
  <c r="EI48" i="13" s="1"/>
  <c r="EN48" i="13" s="1"/>
  <c r="R49" i="30"/>
  <c r="R49" i="29"/>
  <c r="DQ13" i="13"/>
  <c r="EK13" i="13" s="1"/>
  <c r="V14" i="30"/>
  <c r="V14" i="29"/>
  <c r="DN32" i="13"/>
  <c r="EH32" i="13" s="1"/>
  <c r="EM32" i="13" s="1"/>
  <c r="P33" i="30"/>
  <c r="P33" i="29"/>
  <c r="DQ21" i="13"/>
  <c r="EK21" i="13" s="1"/>
  <c r="EP21" i="13" s="1"/>
  <c r="V22" i="30"/>
  <c r="V22" i="29"/>
  <c r="M7" i="30"/>
  <c r="M7" i="29"/>
  <c r="L50" i="30"/>
  <c r="L50" i="29"/>
  <c r="K48" i="30"/>
  <c r="K48" i="29"/>
  <c r="L47" i="30"/>
  <c r="L47" i="29"/>
  <c r="I46" i="30"/>
  <c r="I46" i="29"/>
  <c r="K44" i="30"/>
  <c r="K44" i="29"/>
  <c r="M42" i="30"/>
  <c r="M42" i="29"/>
  <c r="J41" i="30"/>
  <c r="J41" i="29"/>
  <c r="L39" i="30"/>
  <c r="L39" i="29"/>
  <c r="I38" i="30"/>
  <c r="I38" i="29"/>
  <c r="K36" i="30"/>
  <c r="K36" i="29"/>
  <c r="M34" i="30"/>
  <c r="M34" i="29"/>
  <c r="J33" i="30"/>
  <c r="J33" i="29"/>
  <c r="H7" i="30"/>
  <c r="H7" i="29"/>
  <c r="M50" i="30"/>
  <c r="M50" i="29"/>
  <c r="I50" i="30"/>
  <c r="I50" i="29"/>
  <c r="L48" i="30"/>
  <c r="L48" i="29"/>
  <c r="M47" i="30"/>
  <c r="M47" i="29"/>
  <c r="I47" i="30"/>
  <c r="I47" i="29"/>
  <c r="J46" i="30"/>
  <c r="J46" i="29"/>
  <c r="K45" i="30"/>
  <c r="K45" i="29"/>
  <c r="L44" i="30"/>
  <c r="L44" i="29"/>
  <c r="M43" i="30"/>
  <c r="M43" i="29"/>
  <c r="I43" i="30"/>
  <c r="I43" i="29"/>
  <c r="J42" i="30"/>
  <c r="J42" i="29"/>
  <c r="K41" i="30"/>
  <c r="K41" i="29"/>
  <c r="L40" i="30"/>
  <c r="L40" i="29"/>
  <c r="M39" i="30"/>
  <c r="M39" i="29"/>
  <c r="I39" i="30"/>
  <c r="I39" i="29"/>
  <c r="J38" i="30"/>
  <c r="J38" i="29"/>
  <c r="K37" i="30"/>
  <c r="K37" i="29"/>
  <c r="L36" i="30"/>
  <c r="L36" i="29"/>
  <c r="M35" i="30"/>
  <c r="M35" i="29"/>
  <c r="I35" i="30"/>
  <c r="I35" i="29"/>
  <c r="J34" i="30"/>
  <c r="J34" i="29"/>
  <c r="K33" i="30"/>
  <c r="K33" i="29"/>
  <c r="L32" i="30"/>
  <c r="L32" i="29"/>
  <c r="M31" i="30"/>
  <c r="M31" i="29"/>
  <c r="I31" i="30"/>
  <c r="I31" i="29"/>
  <c r="J30" i="30"/>
  <c r="J30" i="29"/>
  <c r="K29" i="30"/>
  <c r="K29" i="29"/>
  <c r="L28" i="30"/>
  <c r="L28" i="29"/>
  <c r="M27" i="30"/>
  <c r="M27" i="29"/>
  <c r="I27" i="30"/>
  <c r="I27" i="29"/>
  <c r="J26" i="30"/>
  <c r="J26" i="29"/>
  <c r="K25" i="30"/>
  <c r="K25" i="29"/>
  <c r="L24" i="30"/>
  <c r="L24" i="29"/>
  <c r="M23" i="30"/>
  <c r="M23" i="29"/>
  <c r="I23" i="30"/>
  <c r="I23" i="29"/>
  <c r="J22" i="30"/>
  <c r="J22" i="29"/>
  <c r="K21" i="30"/>
  <c r="K21" i="29"/>
  <c r="L20" i="30"/>
  <c r="L20" i="29"/>
  <c r="M19" i="30"/>
  <c r="M19" i="29"/>
  <c r="I19" i="30"/>
  <c r="I19" i="29"/>
  <c r="J18" i="30"/>
  <c r="J18" i="29"/>
  <c r="K17" i="30"/>
  <c r="K17" i="29"/>
  <c r="L16" i="30"/>
  <c r="L16" i="29"/>
  <c r="M15" i="30"/>
  <c r="M15" i="29"/>
  <c r="I15" i="30"/>
  <c r="I15" i="29"/>
  <c r="J14" i="30"/>
  <c r="J14" i="29"/>
  <c r="K13" i="30"/>
  <c r="K13" i="29"/>
  <c r="L12" i="30"/>
  <c r="L12" i="29"/>
  <c r="M11" i="30"/>
  <c r="M11" i="29"/>
  <c r="I11" i="30"/>
  <c r="I11" i="29"/>
  <c r="J10" i="30"/>
  <c r="J10" i="29"/>
  <c r="K9" i="30"/>
  <c r="K9" i="29"/>
  <c r="L8" i="30"/>
  <c r="L8" i="29"/>
  <c r="U32" i="30"/>
  <c r="U32" i="29"/>
  <c r="U11" i="30"/>
  <c r="U11" i="29"/>
  <c r="U37" i="30"/>
  <c r="U37" i="29"/>
  <c r="U36" i="30"/>
  <c r="U36" i="29"/>
  <c r="U38" i="30"/>
  <c r="U38" i="29"/>
  <c r="U35" i="30"/>
  <c r="U35" i="29"/>
  <c r="U28" i="30"/>
  <c r="U28" i="29"/>
  <c r="U26" i="30"/>
  <c r="U26" i="29"/>
  <c r="U25" i="30"/>
  <c r="U25" i="29"/>
  <c r="U27" i="30"/>
  <c r="U27" i="29"/>
  <c r="U19" i="30"/>
  <c r="U19" i="29"/>
  <c r="N23" i="19"/>
  <c r="U23" i="30"/>
  <c r="U23" i="29"/>
  <c r="DO28" i="13"/>
  <c r="EI28" i="13" s="1"/>
  <c r="EN28" i="13" s="1"/>
  <c r="R29" i="30"/>
  <c r="R29" i="29"/>
  <c r="DN47" i="13"/>
  <c r="EH47" i="13" s="1"/>
  <c r="EM47" i="13" s="1"/>
  <c r="P48" i="30"/>
  <c r="P48" i="29"/>
  <c r="DO46" i="13"/>
  <c r="EI46" i="13" s="1"/>
  <c r="EN46" i="13" s="1"/>
  <c r="R47" i="30"/>
  <c r="R47" i="29"/>
  <c r="DN19" i="13"/>
  <c r="EH19" i="13" s="1"/>
  <c r="EM19" i="13" s="1"/>
  <c r="P20" i="30"/>
  <c r="P20" i="29"/>
  <c r="DO12" i="13"/>
  <c r="EI12" i="13" s="1"/>
  <c r="EN12" i="13" s="1"/>
  <c r="R13" i="30"/>
  <c r="R13" i="29"/>
  <c r="DQ15" i="13"/>
  <c r="EK15" i="13" s="1"/>
  <c r="EP15" i="13" s="1"/>
  <c r="V16" i="30"/>
  <c r="V16" i="29"/>
  <c r="DN38" i="13"/>
  <c r="EH38" i="13" s="1"/>
  <c r="EM38" i="13" s="1"/>
  <c r="P39" i="30"/>
  <c r="P39" i="29"/>
  <c r="DN9" i="13"/>
  <c r="EH9" i="13" s="1"/>
  <c r="EM9" i="13" s="1"/>
  <c r="P10" i="30"/>
  <c r="P10" i="29"/>
  <c r="DO25" i="13"/>
  <c r="EI25" i="13" s="1"/>
  <c r="EN25" i="13" s="1"/>
  <c r="R26" i="30"/>
  <c r="R26" i="29"/>
  <c r="DQ32" i="13"/>
  <c r="EK32" i="13" s="1"/>
  <c r="EP32" i="13" s="1"/>
  <c r="V33" i="30"/>
  <c r="V33" i="29"/>
  <c r="DN7" i="13"/>
  <c r="EH7" i="13" s="1"/>
  <c r="EM7" i="13" s="1"/>
  <c r="P8" i="30"/>
  <c r="P8" i="29"/>
  <c r="DO8" i="13"/>
  <c r="EI8" i="13" s="1"/>
  <c r="R9" i="30"/>
  <c r="R9" i="29"/>
  <c r="DQ46" i="13"/>
  <c r="EK46" i="13" s="1"/>
  <c r="EP46" i="13" s="1"/>
  <c r="V47" i="30"/>
  <c r="V47" i="29"/>
  <c r="DQ40" i="13"/>
  <c r="EK40" i="13" s="1"/>
  <c r="EP40" i="13" s="1"/>
  <c r="V41" i="30"/>
  <c r="V41" i="29"/>
  <c r="DO9" i="13"/>
  <c r="EI9" i="13" s="1"/>
  <c r="EN9" i="13" s="1"/>
  <c r="R10" i="30"/>
  <c r="R10" i="29"/>
  <c r="DQ45" i="13"/>
  <c r="EK45" i="13" s="1"/>
  <c r="EP45" i="13" s="1"/>
  <c r="V46" i="30"/>
  <c r="V46" i="29"/>
  <c r="DO15" i="13"/>
  <c r="EI15" i="13" s="1"/>
  <c r="EN15" i="13" s="1"/>
  <c r="R16" i="30"/>
  <c r="R16" i="29"/>
  <c r="DO49" i="13"/>
  <c r="EI49" i="13" s="1"/>
  <c r="EN49" i="13" s="1"/>
  <c r="R50" i="30"/>
  <c r="R50" i="29"/>
  <c r="DQ44" i="13"/>
  <c r="EK44" i="13" s="1"/>
  <c r="EP44" i="13" s="1"/>
  <c r="V45" i="30"/>
  <c r="V45" i="29"/>
  <c r="DO32" i="13"/>
  <c r="EI32" i="13" s="1"/>
  <c r="EN32" i="13" s="1"/>
  <c r="R33" i="30"/>
  <c r="R33" i="29"/>
  <c r="DN45" i="13"/>
  <c r="EH45" i="13" s="1"/>
  <c r="EM45" i="13" s="1"/>
  <c r="P46" i="30"/>
  <c r="P46" i="29"/>
  <c r="DO45" i="13"/>
  <c r="EI45" i="13" s="1"/>
  <c r="EN45" i="13" s="1"/>
  <c r="R46" i="30"/>
  <c r="R46" i="29"/>
  <c r="DN23" i="13"/>
  <c r="EH23" i="13" s="1"/>
  <c r="EM23" i="13" s="1"/>
  <c r="P24" i="30"/>
  <c r="P24" i="29"/>
  <c r="DQ19" i="13"/>
  <c r="EK19" i="13" s="1"/>
  <c r="EP19" i="13" s="1"/>
  <c r="V20" i="30"/>
  <c r="V20" i="29"/>
  <c r="DQ20" i="13"/>
  <c r="EK20" i="13" s="1"/>
  <c r="EP20" i="13" s="1"/>
  <c r="V21" i="30"/>
  <c r="V21" i="29"/>
  <c r="DO17" i="13"/>
  <c r="EI17" i="13" s="1"/>
  <c r="EN17" i="13" s="1"/>
  <c r="R18" i="30"/>
  <c r="R18" i="29"/>
  <c r="DN30" i="13"/>
  <c r="EH30" i="13" s="1"/>
  <c r="EM30" i="13" s="1"/>
  <c r="P31" i="30"/>
  <c r="P31" i="29"/>
  <c r="N20" i="19"/>
  <c r="U20" i="30"/>
  <c r="U20" i="29"/>
  <c r="DO21" i="13"/>
  <c r="EI21" i="13" s="1"/>
  <c r="EN21" i="13" s="1"/>
  <c r="R22" i="30"/>
  <c r="R22" i="29"/>
  <c r="N22" i="19"/>
  <c r="U22" i="30"/>
  <c r="U22" i="29"/>
  <c r="J50" i="30"/>
  <c r="J50" i="29"/>
  <c r="I48" i="30"/>
  <c r="I48" i="29"/>
  <c r="K46" i="30"/>
  <c r="K46" i="29"/>
  <c r="M44" i="30"/>
  <c r="M44" i="29"/>
  <c r="J43" i="30"/>
  <c r="J43" i="29"/>
  <c r="L41" i="30"/>
  <c r="L41" i="29"/>
  <c r="M40" i="30"/>
  <c r="M40" i="29"/>
  <c r="K38" i="30"/>
  <c r="K38" i="29"/>
  <c r="M36" i="30"/>
  <c r="M36" i="29"/>
  <c r="J35" i="30"/>
  <c r="J35" i="29"/>
  <c r="L33" i="30"/>
  <c r="L33" i="29"/>
  <c r="M32" i="30"/>
  <c r="M32" i="29"/>
  <c r="K30" i="30"/>
  <c r="K30" i="29"/>
  <c r="M28" i="30"/>
  <c r="M28" i="29"/>
  <c r="J27" i="30"/>
  <c r="J27" i="29"/>
  <c r="L25" i="30"/>
  <c r="L25" i="29"/>
  <c r="M24" i="30"/>
  <c r="M24" i="29"/>
  <c r="J23" i="30"/>
  <c r="J23" i="29"/>
  <c r="L21" i="30"/>
  <c r="L21" i="29"/>
  <c r="I20" i="30"/>
  <c r="I20" i="29"/>
  <c r="K18" i="30"/>
  <c r="K18" i="29"/>
  <c r="M16" i="30"/>
  <c r="M16" i="29"/>
  <c r="J15" i="30"/>
  <c r="J15" i="29"/>
  <c r="L13" i="30"/>
  <c r="L13" i="29"/>
  <c r="I12" i="30"/>
  <c r="I12" i="29"/>
  <c r="L9" i="30"/>
  <c r="L9" i="29"/>
  <c r="U13" i="30"/>
  <c r="U13" i="29"/>
  <c r="U29" i="30"/>
  <c r="U29" i="29"/>
  <c r="U9" i="30"/>
  <c r="U9" i="29"/>
  <c r="N17" i="19"/>
  <c r="U17" i="30"/>
  <c r="U17" i="29"/>
  <c r="DO27" i="13"/>
  <c r="EI27" i="13" s="1"/>
  <c r="EN27" i="13" s="1"/>
  <c r="R28" i="30"/>
  <c r="R28" i="29"/>
  <c r="DN25" i="13"/>
  <c r="EH25" i="13" s="1"/>
  <c r="EM25" i="13" s="1"/>
  <c r="P26" i="30"/>
  <c r="P26" i="29"/>
  <c r="DN37" i="13"/>
  <c r="EH37" i="13" s="1"/>
  <c r="EM37" i="13" s="1"/>
  <c r="P38" i="30"/>
  <c r="P38" i="29"/>
  <c r="DN46" i="13"/>
  <c r="EH46" i="13" s="1"/>
  <c r="EM46" i="13" s="1"/>
  <c r="P47" i="30"/>
  <c r="P47" i="29"/>
  <c r="DO16" i="13"/>
  <c r="EI16" i="13" s="1"/>
  <c r="EN16" i="13" s="1"/>
  <c r="R17" i="30"/>
  <c r="R17" i="29"/>
  <c r="DQ26" i="13"/>
  <c r="EK26" i="13" s="1"/>
  <c r="EP26" i="13" s="1"/>
  <c r="V27" i="30"/>
  <c r="V27" i="29"/>
  <c r="DO40" i="13"/>
  <c r="EI40" i="13" s="1"/>
  <c r="EN40" i="13" s="1"/>
  <c r="R41" i="30"/>
  <c r="R41" i="29"/>
  <c r="DQ30" i="13"/>
  <c r="EK30" i="13" s="1"/>
  <c r="V31" i="30"/>
  <c r="V31" i="29"/>
  <c r="DO37" i="13"/>
  <c r="EI37" i="13" s="1"/>
  <c r="EN37" i="13" s="1"/>
  <c r="R38" i="30"/>
  <c r="R38" i="29"/>
  <c r="DO26" i="13"/>
  <c r="EI26" i="13" s="1"/>
  <c r="EN26" i="13" s="1"/>
  <c r="R27" i="30"/>
  <c r="R27" i="29"/>
  <c r="DN24" i="13"/>
  <c r="EH24" i="13" s="1"/>
  <c r="EM24" i="13" s="1"/>
  <c r="P25" i="30"/>
  <c r="P25" i="29"/>
  <c r="DO22" i="13"/>
  <c r="EI22" i="13" s="1"/>
  <c r="EN22" i="13" s="1"/>
  <c r="R23" i="30"/>
  <c r="R23" i="29"/>
  <c r="DQ42" i="13"/>
  <c r="EK42" i="13" s="1"/>
  <c r="EP42" i="13" s="1"/>
  <c r="V43" i="30"/>
  <c r="V43" i="29"/>
  <c r="DQ48" i="13"/>
  <c r="EK48" i="13" s="1"/>
  <c r="EP48" i="13" s="1"/>
  <c r="V49" i="30"/>
  <c r="V49" i="29"/>
  <c r="DN43" i="13"/>
  <c r="EH43" i="13" s="1"/>
  <c r="EM43" i="13" s="1"/>
  <c r="P44" i="30"/>
  <c r="P44" i="29"/>
  <c r="DQ16" i="13"/>
  <c r="EK16" i="13" s="1"/>
  <c r="EP16" i="13" s="1"/>
  <c r="V17" i="30"/>
  <c r="V17" i="29"/>
  <c r="K7" i="30"/>
  <c r="K7" i="29"/>
  <c r="H56" i="13"/>
  <c r="I56" i="13"/>
  <c r="H53" i="13"/>
  <c r="I54" i="13"/>
  <c r="I53" i="13"/>
  <c r="H54" i="13"/>
  <c r="DA66" i="13"/>
  <c r="CV66" i="13"/>
  <c r="DA65" i="13"/>
  <c r="CV65" i="13"/>
  <c r="DA64" i="13"/>
  <c r="CV64" i="13"/>
  <c r="DA63" i="13"/>
  <c r="CV63" i="13"/>
  <c r="DA60" i="13"/>
  <c r="DA59" i="13"/>
  <c r="DA58" i="13"/>
  <c r="DA57" i="13"/>
  <c r="DA56" i="13"/>
  <c r="DA54" i="13"/>
  <c r="DA53" i="13"/>
  <c r="CC66" i="13"/>
  <c r="BX66" i="13"/>
  <c r="CC65" i="13"/>
  <c r="BX65" i="13"/>
  <c r="CC64" i="13"/>
  <c r="BX64" i="13"/>
  <c r="CC63" i="13"/>
  <c r="BX63" i="13"/>
  <c r="CC60" i="13"/>
  <c r="BX60" i="13"/>
  <c r="CC59" i="13"/>
  <c r="BX59" i="13"/>
  <c r="CC58" i="13"/>
  <c r="BX58" i="13"/>
  <c r="CC57" i="13"/>
  <c r="BX57" i="13"/>
  <c r="CC56" i="13"/>
  <c r="BX56" i="13"/>
  <c r="BJ66" i="13"/>
  <c r="BE66" i="13"/>
  <c r="BJ65" i="13"/>
  <c r="BE65" i="13"/>
  <c r="BJ64" i="13"/>
  <c r="BE64" i="13"/>
  <c r="BJ63" i="13"/>
  <c r="BE63" i="13"/>
  <c r="BK55" i="13"/>
  <c r="BK54" i="13"/>
  <c r="BK53" i="13"/>
  <c r="AM66" i="13"/>
  <c r="AH66" i="13"/>
  <c r="AM65" i="13"/>
  <c r="AH65" i="13"/>
  <c r="AM64" i="13"/>
  <c r="AH64" i="13"/>
  <c r="AM63" i="13"/>
  <c r="AH63" i="13"/>
  <c r="R66" i="13"/>
  <c r="M66" i="13"/>
  <c r="R65" i="13"/>
  <c r="M65" i="13"/>
  <c r="R64" i="13"/>
  <c r="M64" i="13"/>
  <c r="R63" i="13"/>
  <c r="M63" i="13"/>
  <c r="CS66" i="13"/>
  <c r="CS65" i="13"/>
  <c r="CS64" i="13"/>
  <c r="CS63" i="13"/>
  <c r="BZ55" i="13"/>
  <c r="BZ54" i="13"/>
  <c r="BZ53" i="13"/>
  <c r="BK65" i="13"/>
  <c r="BK64" i="13"/>
  <c r="BK63" i="13"/>
  <c r="BF63" i="13"/>
  <c r="CE66" i="13"/>
  <c r="CE65" i="13"/>
  <c r="CE64" i="13"/>
  <c r="CE63" i="13"/>
  <c r="CE60" i="13"/>
  <c r="CE59" i="13"/>
  <c r="CE58" i="13"/>
  <c r="CE57" i="13"/>
  <c r="CE56" i="13"/>
  <c r="CF55" i="13"/>
  <c r="CF54" i="13"/>
  <c r="CF53" i="13"/>
  <c r="BC66" i="13"/>
  <c r="BC65" i="13"/>
  <c r="BH63" i="13"/>
  <c r="BC63" i="13"/>
  <c r="AO66" i="13"/>
  <c r="AJ66" i="13"/>
  <c r="AJ65" i="13"/>
  <c r="AJ64" i="13"/>
  <c r="AP55" i="13"/>
  <c r="AP54" i="13"/>
  <c r="AP53" i="13"/>
  <c r="O66" i="13"/>
  <c r="O65" i="13"/>
  <c r="O64" i="13"/>
  <c r="O63" i="13"/>
  <c r="CZ66" i="13"/>
  <c r="CU66" i="13"/>
  <c r="CZ65" i="13"/>
  <c r="CU65" i="13"/>
  <c r="CZ64" i="13"/>
  <c r="CU64" i="13"/>
  <c r="CZ63" i="13"/>
  <c r="CU63" i="13"/>
  <c r="DA55" i="13"/>
  <c r="CF66" i="13"/>
  <c r="CA66" i="13"/>
  <c r="CF65" i="13"/>
  <c r="CA65" i="13"/>
  <c r="CF64" i="13"/>
  <c r="CA64" i="13"/>
  <c r="CF63" i="13"/>
  <c r="CA63" i="13"/>
  <c r="CF60" i="13"/>
  <c r="CA60" i="13"/>
  <c r="CF59" i="13"/>
  <c r="CA59" i="13"/>
  <c r="CF58" i="13"/>
  <c r="CA58" i="13"/>
  <c r="CF57" i="13"/>
  <c r="CA57" i="13"/>
  <c r="CF56" i="13"/>
  <c r="CA56" i="13"/>
  <c r="CC55" i="13"/>
  <c r="BX55" i="13"/>
  <c r="CC54" i="13"/>
  <c r="BX54" i="13"/>
  <c r="CC53" i="13"/>
  <c r="BX53" i="13"/>
  <c r="AP66" i="13"/>
  <c r="AK66" i="13"/>
  <c r="AP65" i="13"/>
  <c r="AK65" i="13"/>
  <c r="AP64" i="13"/>
  <c r="AK64" i="13"/>
  <c r="AP63" i="13"/>
  <c r="AK63" i="13"/>
  <c r="AP60" i="13"/>
  <c r="AP59" i="13"/>
  <c r="AP58" i="13"/>
  <c r="AP57" i="13"/>
  <c r="AP56" i="13"/>
  <c r="U66" i="13"/>
  <c r="P66" i="13"/>
  <c r="U65" i="13"/>
  <c r="P65" i="13"/>
  <c r="U64" i="13"/>
  <c r="P64" i="13"/>
  <c r="U63" i="13"/>
  <c r="P63" i="13"/>
  <c r="CX66" i="13"/>
  <c r="CX65" i="13"/>
  <c r="CX64" i="13"/>
  <c r="CX63" i="13"/>
  <c r="CE55" i="13"/>
  <c r="CE54" i="13"/>
  <c r="CE53" i="13"/>
  <c r="BK66" i="13"/>
  <c r="BF66" i="13"/>
  <c r="BF65" i="13"/>
  <c r="BF64" i="13"/>
  <c r="BK60" i="13"/>
  <c r="BK59" i="13"/>
  <c r="BK58" i="13"/>
  <c r="BK57" i="13"/>
  <c r="BK56" i="13"/>
  <c r="BZ66" i="13"/>
  <c r="BZ65" i="13"/>
  <c r="BZ64" i="13"/>
  <c r="BZ63" i="13"/>
  <c r="BZ60" i="13"/>
  <c r="BZ59" i="13"/>
  <c r="BZ58" i="13"/>
  <c r="BZ57" i="13"/>
  <c r="BZ56" i="13"/>
  <c r="CA55" i="13"/>
  <c r="CA54" i="13"/>
  <c r="CA53" i="13"/>
  <c r="BH66" i="13"/>
  <c r="BH65" i="13"/>
  <c r="BH64" i="13"/>
  <c r="BC64" i="13"/>
  <c r="AO65" i="13"/>
  <c r="AO64" i="13"/>
  <c r="AO63" i="13"/>
  <c r="AJ63" i="13"/>
  <c r="T66" i="13"/>
  <c r="T65" i="13"/>
  <c r="T64" i="13"/>
  <c r="T63" i="13"/>
  <c r="K50" i="30"/>
  <c r="K50" i="29"/>
  <c r="J48" i="30"/>
  <c r="J48" i="29"/>
  <c r="L46" i="30"/>
  <c r="L46" i="29"/>
  <c r="I45" i="30"/>
  <c r="I45" i="29"/>
  <c r="K43" i="30"/>
  <c r="K43" i="29"/>
  <c r="I41" i="30"/>
  <c r="I41" i="29"/>
  <c r="J40" i="30"/>
  <c r="J40" i="29"/>
  <c r="L38" i="30"/>
  <c r="L38" i="29"/>
  <c r="I37" i="30"/>
  <c r="I37" i="29"/>
  <c r="K35" i="30"/>
  <c r="K35" i="29"/>
  <c r="I33" i="30"/>
  <c r="I33" i="29"/>
  <c r="K31" i="30"/>
  <c r="K31" i="29"/>
  <c r="L30" i="30"/>
  <c r="L30" i="29"/>
  <c r="I29" i="30"/>
  <c r="I29" i="29"/>
  <c r="K27" i="30"/>
  <c r="K27" i="29"/>
  <c r="M25" i="30"/>
  <c r="M25" i="29"/>
  <c r="J24" i="30"/>
  <c r="J24" i="29"/>
  <c r="M21" i="30"/>
  <c r="M21" i="29"/>
  <c r="K19" i="30"/>
  <c r="K19" i="29"/>
  <c r="M17" i="30"/>
  <c r="M17" i="29"/>
  <c r="J16" i="30"/>
  <c r="J16" i="29"/>
  <c r="L14" i="30"/>
  <c r="L14" i="29"/>
  <c r="I13" i="30"/>
  <c r="I13" i="29"/>
  <c r="K11" i="30"/>
  <c r="K11" i="29"/>
  <c r="M9" i="30"/>
  <c r="M9" i="29"/>
  <c r="I8" i="30"/>
  <c r="I8" i="29"/>
  <c r="U48" i="30"/>
  <c r="U48" i="29"/>
  <c r="U24" i="30"/>
  <c r="U24" i="29"/>
  <c r="U15" i="30"/>
  <c r="U15" i="29"/>
  <c r="U10" i="30"/>
  <c r="U10" i="29"/>
  <c r="U30" i="30"/>
  <c r="U30" i="29"/>
  <c r="DN31" i="13"/>
  <c r="EH31" i="13" s="1"/>
  <c r="EM31" i="13" s="1"/>
  <c r="P32" i="30"/>
  <c r="P32" i="29"/>
  <c r="DO30" i="13"/>
  <c r="EI30" i="13" s="1"/>
  <c r="EN30" i="13" s="1"/>
  <c r="R31" i="30"/>
  <c r="R31" i="29"/>
  <c r="DN40" i="13"/>
  <c r="EH40" i="13" s="1"/>
  <c r="EM40" i="13" s="1"/>
  <c r="P41" i="30"/>
  <c r="P41" i="29"/>
  <c r="DQ7" i="13"/>
  <c r="EK7" i="13" s="1"/>
  <c r="EP7" i="13" s="1"/>
  <c r="V8" i="30"/>
  <c r="V8" i="29"/>
  <c r="DQ35" i="13"/>
  <c r="EK35" i="13" s="1"/>
  <c r="EP35" i="13" s="1"/>
  <c r="V36" i="30"/>
  <c r="V36" i="29"/>
  <c r="DO13" i="13"/>
  <c r="EI13" i="13" s="1"/>
  <c r="EN13" i="13" s="1"/>
  <c r="R14" i="30"/>
  <c r="R14" i="29"/>
  <c r="DQ24" i="13"/>
  <c r="EK24" i="13" s="1"/>
  <c r="EP24" i="13" s="1"/>
  <c r="V25" i="30"/>
  <c r="V25" i="29"/>
  <c r="DQ17" i="13"/>
  <c r="EK17" i="13" s="1"/>
  <c r="EP17" i="13" s="1"/>
  <c r="V18" i="30"/>
  <c r="V18" i="29"/>
  <c r="DN13" i="13"/>
  <c r="EH13" i="13" s="1"/>
  <c r="EM13" i="13" s="1"/>
  <c r="P14" i="30"/>
  <c r="P14" i="29"/>
  <c r="DN28" i="13"/>
  <c r="EH28" i="13" s="1"/>
  <c r="EM28" i="13" s="1"/>
  <c r="P29" i="30"/>
  <c r="P29" i="29"/>
  <c r="DN12" i="13"/>
  <c r="EH12" i="13" s="1"/>
  <c r="EM12" i="13" s="1"/>
  <c r="P13" i="30"/>
  <c r="P13" i="29"/>
  <c r="DO7" i="13"/>
  <c r="EI7" i="13" s="1"/>
  <c r="R8" i="30"/>
  <c r="R8" i="29"/>
  <c r="DN10" i="13"/>
  <c r="EH10" i="13" s="1"/>
  <c r="EM10" i="13" s="1"/>
  <c r="P11" i="30"/>
  <c r="P11" i="29"/>
  <c r="DO29" i="13"/>
  <c r="EI29" i="13" s="1"/>
  <c r="EN29" i="13" s="1"/>
  <c r="R30" i="30"/>
  <c r="R30" i="29"/>
  <c r="DN48" i="13"/>
  <c r="EH48" i="13" s="1"/>
  <c r="EM48" i="13" s="1"/>
  <c r="P49" i="30"/>
  <c r="P49" i="29"/>
  <c r="DN11" i="13"/>
  <c r="EH11" i="13" s="1"/>
  <c r="EM11" i="13" s="1"/>
  <c r="P12" i="30"/>
  <c r="P12" i="29"/>
  <c r="DQ49" i="13"/>
  <c r="EK49" i="13" s="1"/>
  <c r="EP49" i="13" s="1"/>
  <c r="V50" i="30"/>
  <c r="V50" i="29"/>
  <c r="N40" i="19"/>
  <c r="U40" i="30"/>
  <c r="U40" i="29"/>
  <c r="J49" i="30"/>
  <c r="J49" i="29"/>
  <c r="M46" i="30"/>
  <c r="M46" i="29"/>
  <c r="J45" i="30"/>
  <c r="J45" i="29"/>
  <c r="L43" i="30"/>
  <c r="L43" i="29"/>
  <c r="I42" i="30"/>
  <c r="I42" i="29"/>
  <c r="K40" i="30"/>
  <c r="K40" i="29"/>
  <c r="M38" i="30"/>
  <c r="M38" i="29"/>
  <c r="J37" i="30"/>
  <c r="J37" i="29"/>
  <c r="L35" i="30"/>
  <c r="L35" i="29"/>
  <c r="I34" i="30"/>
  <c r="I34" i="29"/>
  <c r="K32" i="30"/>
  <c r="K32" i="29"/>
  <c r="L31" i="30"/>
  <c r="L31" i="29"/>
  <c r="M30" i="30"/>
  <c r="M30" i="29"/>
  <c r="I30" i="30"/>
  <c r="I30" i="29"/>
  <c r="J29" i="30"/>
  <c r="J29" i="29"/>
  <c r="K28" i="30"/>
  <c r="K28" i="29"/>
  <c r="L27" i="30"/>
  <c r="L27" i="29"/>
  <c r="M26" i="30"/>
  <c r="M26" i="29"/>
  <c r="I26" i="30"/>
  <c r="I26" i="29"/>
  <c r="J25" i="30"/>
  <c r="J25" i="29"/>
  <c r="K24" i="30"/>
  <c r="K24" i="29"/>
  <c r="L23" i="30"/>
  <c r="L23" i="29"/>
  <c r="M22" i="30"/>
  <c r="M22" i="29"/>
  <c r="I22" i="30"/>
  <c r="I22" i="29"/>
  <c r="J21" i="30"/>
  <c r="J21" i="29"/>
  <c r="K20" i="30"/>
  <c r="K20" i="29"/>
  <c r="L19" i="30"/>
  <c r="L19" i="29"/>
  <c r="M18" i="30"/>
  <c r="M18" i="29"/>
  <c r="I18" i="30"/>
  <c r="I18" i="29"/>
  <c r="J17" i="30"/>
  <c r="J17" i="29"/>
  <c r="K16" i="30"/>
  <c r="K16" i="29"/>
  <c r="L15" i="30"/>
  <c r="L15" i="29"/>
  <c r="M14" i="30"/>
  <c r="M14" i="29"/>
  <c r="I14" i="30"/>
  <c r="I14" i="29"/>
  <c r="J13" i="30"/>
  <c r="J13" i="29"/>
  <c r="K12" i="30"/>
  <c r="K12" i="29"/>
  <c r="L11" i="30"/>
  <c r="L11" i="29"/>
  <c r="M10" i="30"/>
  <c r="M10" i="29"/>
  <c r="I10" i="30"/>
  <c r="I10" i="29"/>
  <c r="J9" i="30"/>
  <c r="J9" i="29"/>
  <c r="J8" i="30"/>
  <c r="J8" i="29"/>
  <c r="Q50" i="30"/>
  <c r="Q50" i="29"/>
  <c r="U34" i="30"/>
  <c r="U34" i="29"/>
  <c r="U47" i="30"/>
  <c r="U47" i="29"/>
  <c r="U31" i="30"/>
  <c r="U31" i="29"/>
  <c r="U39" i="30"/>
  <c r="U39" i="29"/>
  <c r="U21" i="30"/>
  <c r="U21" i="29"/>
  <c r="U16" i="30"/>
  <c r="U16" i="29"/>
  <c r="U45" i="30"/>
  <c r="U45" i="29"/>
  <c r="U49" i="30"/>
  <c r="U49" i="29"/>
  <c r="U14" i="30"/>
  <c r="U14" i="29"/>
  <c r="DO33" i="13"/>
  <c r="EI33" i="13" s="1"/>
  <c r="EN33" i="13" s="1"/>
  <c r="R34" i="30"/>
  <c r="R34" i="29"/>
  <c r="DO34" i="13"/>
  <c r="EI34" i="13" s="1"/>
  <c r="EN34" i="13" s="1"/>
  <c r="R35" i="30"/>
  <c r="R35" i="29"/>
  <c r="DQ11" i="13"/>
  <c r="EK11" i="13" s="1"/>
  <c r="EP11" i="13" s="1"/>
  <c r="V12" i="30"/>
  <c r="V12" i="29"/>
  <c r="DN29" i="13"/>
  <c r="EH29" i="13" s="1"/>
  <c r="EM29" i="13" s="1"/>
  <c r="P30" i="30"/>
  <c r="P30" i="29"/>
  <c r="DO23" i="13"/>
  <c r="EI23" i="13" s="1"/>
  <c r="EN23" i="13" s="1"/>
  <c r="R24" i="30"/>
  <c r="R24" i="29"/>
  <c r="DN34" i="13"/>
  <c r="EH34" i="13" s="1"/>
  <c r="EM34" i="13" s="1"/>
  <c r="P35" i="30"/>
  <c r="P35" i="29"/>
  <c r="DN27" i="13"/>
  <c r="EH27" i="13" s="1"/>
  <c r="EM27" i="13" s="1"/>
  <c r="P28" i="30"/>
  <c r="P28" i="29"/>
  <c r="DQ36" i="13"/>
  <c r="EK36" i="13" s="1"/>
  <c r="EP36" i="13" s="1"/>
  <c r="V37" i="30"/>
  <c r="V37" i="29"/>
  <c r="DN41" i="13"/>
  <c r="EH41" i="13" s="1"/>
  <c r="EM41" i="13" s="1"/>
  <c r="P42" i="30"/>
  <c r="P42" i="29"/>
  <c r="DQ14" i="13"/>
  <c r="EK14" i="13" s="1"/>
  <c r="EP14" i="13" s="1"/>
  <c r="V15" i="30"/>
  <c r="V15" i="29"/>
  <c r="DQ29" i="13"/>
  <c r="EK29" i="13" s="1"/>
  <c r="EP29" i="13" s="1"/>
  <c r="V30" i="30"/>
  <c r="V30" i="29"/>
  <c r="DQ37" i="13"/>
  <c r="EK37" i="13" s="1"/>
  <c r="EP37" i="13" s="1"/>
  <c r="V38" i="30"/>
  <c r="V38" i="29"/>
  <c r="DO20" i="13"/>
  <c r="EI20" i="13" s="1"/>
  <c r="EN20" i="13" s="1"/>
  <c r="R21" i="30"/>
  <c r="R21" i="29"/>
  <c r="DO42" i="13"/>
  <c r="EI42" i="13" s="1"/>
  <c r="EN42" i="13" s="1"/>
  <c r="R43" i="30"/>
  <c r="R43" i="29"/>
  <c r="DQ9" i="13"/>
  <c r="EK9" i="13" s="1"/>
  <c r="EP9" i="13" s="1"/>
  <c r="V10" i="30"/>
  <c r="V10" i="29"/>
  <c r="DQ25" i="13"/>
  <c r="EK25" i="13" s="1"/>
  <c r="V26" i="30"/>
  <c r="V26" i="29"/>
  <c r="DO43" i="13"/>
  <c r="EI43" i="13" s="1"/>
  <c r="EN43" i="13" s="1"/>
  <c r="R44" i="30"/>
  <c r="R44" i="29"/>
  <c r="DQ8" i="13"/>
  <c r="EK8" i="13" s="1"/>
  <c r="EP8" i="13" s="1"/>
  <c r="V9" i="30"/>
  <c r="V9" i="29"/>
  <c r="DQ33" i="13"/>
  <c r="EK33" i="13" s="1"/>
  <c r="EP33" i="13" s="1"/>
  <c r="V34" i="30"/>
  <c r="V34" i="29"/>
  <c r="DN36" i="13"/>
  <c r="EH36" i="13" s="1"/>
  <c r="EM36" i="13" s="1"/>
  <c r="P37" i="30"/>
  <c r="P37" i="29"/>
  <c r="DN15" i="13"/>
  <c r="EH15" i="13" s="1"/>
  <c r="EM15" i="13" s="1"/>
  <c r="P16" i="30"/>
  <c r="P16" i="29"/>
  <c r="DO10" i="13"/>
  <c r="EI10" i="13" s="1"/>
  <c r="EN10" i="13" s="1"/>
  <c r="R11" i="30"/>
  <c r="R11" i="29"/>
  <c r="DQ18" i="13"/>
  <c r="EK18" i="13" s="1"/>
  <c r="EP18" i="13" s="1"/>
  <c r="V19" i="30"/>
  <c r="V19" i="29"/>
  <c r="DN18" i="13"/>
  <c r="EH18" i="13" s="1"/>
  <c r="EM18" i="13" s="1"/>
  <c r="P19" i="30"/>
  <c r="P19" i="29"/>
  <c r="DN20" i="13"/>
  <c r="EH20" i="13" s="1"/>
  <c r="EM20" i="13" s="1"/>
  <c r="P21" i="30"/>
  <c r="P21" i="29"/>
  <c r="DQ39" i="13"/>
  <c r="EK39" i="13" s="1"/>
  <c r="EP39" i="13" s="1"/>
  <c r="V40" i="30"/>
  <c r="V40" i="29"/>
  <c r="DO38" i="13"/>
  <c r="EI38" i="13" s="1"/>
  <c r="EN38" i="13" s="1"/>
  <c r="R39" i="30"/>
  <c r="R39" i="29"/>
  <c r="DO47" i="13"/>
  <c r="EI47" i="13" s="1"/>
  <c r="EN47" i="13" s="1"/>
  <c r="R48" i="30"/>
  <c r="R48" i="29"/>
  <c r="DQ23" i="13"/>
  <c r="EK23" i="13" s="1"/>
  <c r="EP23" i="13" s="1"/>
  <c r="V24" i="30"/>
  <c r="V24" i="29"/>
  <c r="DN42" i="13"/>
  <c r="EH42" i="13" s="1"/>
  <c r="EM42" i="13" s="1"/>
  <c r="P43" i="30"/>
  <c r="P43" i="29"/>
  <c r="DQ41" i="13"/>
  <c r="EK41" i="13" s="1"/>
  <c r="EP41" i="13" s="1"/>
  <c r="V42" i="30"/>
  <c r="V42" i="29"/>
  <c r="DN39" i="13"/>
  <c r="EH39" i="13" s="1"/>
  <c r="EM39" i="13" s="1"/>
  <c r="P40" i="30"/>
  <c r="P40" i="29"/>
  <c r="DO24" i="13"/>
  <c r="EI24" i="13" s="1"/>
  <c r="R25" i="30"/>
  <c r="R25" i="29"/>
  <c r="DQ28" i="13"/>
  <c r="EK28" i="13" s="1"/>
  <c r="EP28" i="13" s="1"/>
  <c r="V29" i="30"/>
  <c r="V29" i="29"/>
  <c r="DO18" i="13"/>
  <c r="EI18" i="13" s="1"/>
  <c r="R19" i="30"/>
  <c r="R19" i="29"/>
  <c r="N42" i="19"/>
  <c r="U42" i="30"/>
  <c r="U42" i="29"/>
  <c r="N12" i="19"/>
  <c r="U12" i="30"/>
  <c r="U12" i="29"/>
  <c r="DN21" i="13"/>
  <c r="EH21" i="13" s="1"/>
  <c r="EM21" i="13" s="1"/>
  <c r="P22" i="30"/>
  <c r="P22" i="29"/>
  <c r="U60" i="13"/>
  <c r="P60" i="13"/>
  <c r="U59" i="13"/>
  <c r="P59" i="13"/>
  <c r="U58" i="13"/>
  <c r="P58" i="13"/>
  <c r="U57" i="13"/>
  <c r="P57" i="13"/>
  <c r="U56" i="13"/>
  <c r="P56" i="13"/>
  <c r="U55" i="13"/>
  <c r="P55" i="13"/>
  <c r="U54" i="13"/>
  <c r="P54" i="13"/>
  <c r="U53" i="13"/>
  <c r="P53" i="13"/>
  <c r="O60" i="13"/>
  <c r="O59" i="13"/>
  <c r="O58" i="13"/>
  <c r="O57" i="13"/>
  <c r="O56" i="13"/>
  <c r="O55" i="13"/>
  <c r="O54" i="13"/>
  <c r="O53" i="13"/>
  <c r="T59" i="13"/>
  <c r="T57" i="13"/>
  <c r="T55" i="13"/>
  <c r="T53" i="13"/>
  <c r="M59" i="13"/>
  <c r="M57" i="13"/>
  <c r="M55" i="13"/>
  <c r="M53" i="13"/>
  <c r="R60" i="13"/>
  <c r="R59" i="13"/>
  <c r="R58" i="13"/>
  <c r="R57" i="13"/>
  <c r="R56" i="13"/>
  <c r="R55" i="13"/>
  <c r="R54" i="13"/>
  <c r="R53" i="13"/>
  <c r="T60" i="13"/>
  <c r="T58" i="13"/>
  <c r="T56" i="13"/>
  <c r="T54" i="13"/>
  <c r="M60" i="13"/>
  <c r="M58" i="13"/>
  <c r="M56" i="13"/>
  <c r="M54" i="13"/>
  <c r="BR24" i="13"/>
  <c r="BU24" i="13" s="1"/>
  <c r="P25" i="18" s="1"/>
  <c r="BR9" i="13"/>
  <c r="DH28" i="13"/>
  <c r="BR19" i="13"/>
  <c r="DH27" i="13"/>
  <c r="DK27" i="13" s="1"/>
  <c r="P28" i="20" s="1"/>
  <c r="M25" i="20"/>
  <c r="DH34" i="13"/>
  <c r="M14" i="18"/>
  <c r="M28" i="20"/>
  <c r="DH21" i="13"/>
  <c r="M41" i="20"/>
  <c r="DH40" i="13"/>
  <c r="M30" i="18"/>
  <c r="BR10" i="13"/>
  <c r="M29" i="18"/>
  <c r="M49" i="18"/>
  <c r="BR29" i="13"/>
  <c r="BR48" i="13"/>
  <c r="BR39" i="13"/>
  <c r="M21" i="18"/>
  <c r="M29" i="20"/>
  <c r="DH24" i="13"/>
  <c r="DH29" i="13"/>
  <c r="M22" i="20"/>
  <c r="M22" i="18"/>
  <c r="BR7" i="13"/>
  <c r="DT7" i="13" s="1"/>
  <c r="BR41" i="13"/>
  <c r="BR21" i="13"/>
  <c r="M23" i="18"/>
  <c r="M24" i="18"/>
  <c r="M42" i="18"/>
  <c r="M8" i="18"/>
  <c r="BR15" i="13"/>
  <c r="BR16" i="13"/>
  <c r="DH30" i="13"/>
  <c r="DK30" i="13" s="1"/>
  <c r="P31" i="20" s="1"/>
  <c r="M18" i="18"/>
  <c r="M47" i="18"/>
  <c r="M38" i="18"/>
  <c r="M11" i="18"/>
  <c r="BR11" i="13"/>
  <c r="M31" i="18"/>
  <c r="BR22" i="13"/>
  <c r="BR40" i="13"/>
  <c r="M40" i="18"/>
  <c r="BR46" i="13"/>
  <c r="M50" i="18"/>
  <c r="BR26" i="13"/>
  <c r="DH43" i="13"/>
  <c r="BR17" i="13"/>
  <c r="M25" i="18"/>
  <c r="BR37" i="13"/>
  <c r="BR30" i="13"/>
  <c r="CP41" i="13"/>
  <c r="BR27" i="13"/>
  <c r="M37" i="18"/>
  <c r="BR44" i="13"/>
  <c r="BU44" i="13" s="1"/>
  <c r="BR28" i="13"/>
  <c r="M43" i="18"/>
  <c r="M26" i="18"/>
  <c r="BR33" i="13"/>
  <c r="M34" i="18"/>
  <c r="BR34" i="13"/>
  <c r="BR43" i="13"/>
  <c r="DH11" i="13"/>
  <c r="M20" i="18"/>
  <c r="BR13" i="13"/>
  <c r="BF57" i="13" s="1"/>
  <c r="BR12" i="13"/>
  <c r="BR35" i="13"/>
  <c r="M13" i="18"/>
  <c r="M17" i="18"/>
  <c r="M31" i="20"/>
  <c r="M10" i="18"/>
  <c r="M45" i="18"/>
  <c r="BR18" i="13"/>
  <c r="BU18" i="13" s="1"/>
  <c r="P19" i="18" s="1"/>
  <c r="DH38" i="13"/>
  <c r="BR45" i="13"/>
  <c r="M36" i="18"/>
  <c r="M44" i="18"/>
  <c r="M33" i="18"/>
  <c r="M30" i="20"/>
  <c r="M16" i="18"/>
  <c r="M35" i="20"/>
  <c r="M44" i="20"/>
  <c r="M19" i="18"/>
  <c r="M35" i="18"/>
  <c r="M39" i="20"/>
  <c r="M39" i="18"/>
  <c r="BR14" i="13"/>
  <c r="M12" i="20"/>
  <c r="M27" i="18"/>
  <c r="BR49" i="13"/>
  <c r="M12" i="18"/>
  <c r="M48" i="18"/>
  <c r="M28" i="18"/>
  <c r="BR8" i="13"/>
  <c r="DT8" i="13" s="1"/>
  <c r="M32" i="18"/>
  <c r="BR36" i="13"/>
  <c r="M15" i="18"/>
  <c r="M46" i="18"/>
  <c r="BR42" i="13"/>
  <c r="BR23" i="13"/>
  <c r="BR25" i="13"/>
  <c r="M41" i="18"/>
  <c r="BR38" i="13"/>
  <c r="BR20" i="13"/>
  <c r="BR32" i="13"/>
  <c r="M9" i="18"/>
  <c r="BR31" i="13"/>
  <c r="BR47" i="13"/>
  <c r="M8" i="20"/>
  <c r="M9" i="20"/>
  <c r="EC49" i="13"/>
  <c r="N19" i="19"/>
  <c r="BA74" i="13"/>
  <c r="EE18" i="13"/>
  <c r="N30" i="19"/>
  <c r="EE40" i="13"/>
  <c r="EE29" i="13"/>
  <c r="DH46" i="13"/>
  <c r="M48" i="20"/>
  <c r="BA49" i="13"/>
  <c r="M20" i="20"/>
  <c r="M19" i="20"/>
  <c r="M36" i="20"/>
  <c r="M26" i="20"/>
  <c r="DH37" i="13"/>
  <c r="M24" i="20"/>
  <c r="DH17" i="13"/>
  <c r="M14" i="20"/>
  <c r="CQ21" i="13"/>
  <c r="CQ16" i="13"/>
  <c r="CQ39" i="13"/>
  <c r="CQ11" i="13"/>
  <c r="CQ22" i="13"/>
  <c r="CQ19" i="13"/>
  <c r="EF11" i="13"/>
  <c r="EF38" i="13"/>
  <c r="EF43" i="13"/>
  <c r="EF28" i="13"/>
  <c r="EF24" i="13"/>
  <c r="EF34" i="13"/>
  <c r="EF29" i="13"/>
  <c r="EF40" i="13"/>
  <c r="N13" i="19"/>
  <c r="EE12" i="13"/>
  <c r="N32" i="19"/>
  <c r="EE31" i="13"/>
  <c r="N47" i="19"/>
  <c r="EE46" i="13"/>
  <c r="N29" i="19"/>
  <c r="EE28" i="13"/>
  <c r="N14" i="19"/>
  <c r="EE13" i="13"/>
  <c r="N48" i="19"/>
  <c r="EE47" i="13"/>
  <c r="N34" i="19"/>
  <c r="EE33" i="13"/>
  <c r="N33" i="19"/>
  <c r="EE32" i="13"/>
  <c r="N21" i="19"/>
  <c r="EE20" i="13"/>
  <c r="N44" i="19"/>
  <c r="EE43" i="13"/>
  <c r="N35" i="19"/>
  <c r="EE34" i="13"/>
  <c r="N26" i="19"/>
  <c r="EE25" i="13"/>
  <c r="N9" i="19"/>
  <c r="EE8" i="13"/>
  <c r="N27" i="19"/>
  <c r="EE26" i="13"/>
  <c r="N11" i="19"/>
  <c r="CP10" i="13"/>
  <c r="N37" i="19"/>
  <c r="EE36" i="13"/>
  <c r="N39" i="19"/>
  <c r="EE38" i="13"/>
  <c r="N28" i="19"/>
  <c r="EE27" i="13"/>
  <c r="N43" i="19"/>
  <c r="EE42" i="13"/>
  <c r="N25" i="19"/>
  <c r="EE24" i="13"/>
  <c r="N31" i="19"/>
  <c r="EE30" i="13"/>
  <c r="N15" i="19"/>
  <c r="EE14" i="13"/>
  <c r="N16" i="19"/>
  <c r="EE15" i="13"/>
  <c r="N8" i="19"/>
  <c r="EE7" i="13"/>
  <c r="N18" i="19"/>
  <c r="EE17" i="13"/>
  <c r="N36" i="19"/>
  <c r="EE35" i="13"/>
  <c r="N46" i="19"/>
  <c r="EE45" i="13"/>
  <c r="N24" i="19"/>
  <c r="EE23" i="13"/>
  <c r="N38" i="19"/>
  <c r="EE37" i="13"/>
  <c r="N10" i="19"/>
  <c r="EE9" i="13"/>
  <c r="N45" i="19"/>
  <c r="EE44" i="13"/>
  <c r="N49" i="19"/>
  <c r="EE48" i="13"/>
  <c r="N50" i="19"/>
  <c r="EE49" i="13"/>
  <c r="DH25" i="13"/>
  <c r="DK25" i="13" s="1"/>
  <c r="P26" i="20" s="1"/>
  <c r="M38" i="20"/>
  <c r="DH23" i="13"/>
  <c r="DH19" i="13"/>
  <c r="DH18" i="13"/>
  <c r="M47" i="20"/>
  <c r="DH47" i="13"/>
  <c r="M18" i="20"/>
  <c r="M16" i="20"/>
  <c r="DH8" i="13"/>
  <c r="M49" i="20"/>
  <c r="DH13" i="13"/>
  <c r="DH15" i="13"/>
  <c r="DH35" i="13"/>
  <c r="DH48" i="13"/>
  <c r="M27" i="20"/>
  <c r="DH26" i="13"/>
  <c r="M40" i="20"/>
  <c r="DH39" i="13"/>
  <c r="M23" i="20"/>
  <c r="DH22" i="13"/>
  <c r="M37" i="20"/>
  <c r="DH36" i="13"/>
  <c r="M21" i="20"/>
  <c r="DH20" i="13"/>
  <c r="M15" i="20"/>
  <c r="DH14" i="13"/>
  <c r="M46" i="20"/>
  <c r="DH45" i="13"/>
  <c r="M13" i="20"/>
  <c r="DH12" i="13"/>
  <c r="DK12" i="13" s="1"/>
  <c r="P13" i="20" s="1"/>
  <c r="DH32" i="13"/>
  <c r="M33" i="20"/>
  <c r="M32" i="20"/>
  <c r="DH31" i="13"/>
  <c r="AK59" i="13"/>
  <c r="DH41" i="13"/>
  <c r="M42" i="20"/>
  <c r="DH9" i="13"/>
  <c r="M10" i="20"/>
  <c r="M45" i="20"/>
  <c r="DH44" i="13"/>
  <c r="DH33" i="13"/>
  <c r="M34" i="20"/>
  <c r="M11" i="20"/>
  <c r="DH10" i="13"/>
  <c r="DH16" i="13"/>
  <c r="M17" i="20"/>
  <c r="M43" i="20"/>
  <c r="DH42" i="13"/>
  <c r="DH49" i="13"/>
  <c r="M50" i="20"/>
  <c r="N50" i="17"/>
  <c r="N51" i="17"/>
  <c r="O6" i="13"/>
  <c r="Z6" i="13"/>
  <c r="M6" i="13"/>
  <c r="DH7" i="13"/>
  <c r="Q6" i="13"/>
  <c r="C6" i="13"/>
  <c r="CR3" i="13"/>
  <c r="BW3" i="13"/>
  <c r="BB3" i="13"/>
  <c r="DW2" i="13"/>
  <c r="AG3" i="13"/>
  <c r="L3" i="13"/>
  <c r="EO21" i="13" l="1"/>
  <c r="DU41" i="13"/>
  <c r="EE41" i="13" s="1"/>
  <c r="P42" i="19"/>
  <c r="DU10" i="13"/>
  <c r="P11" i="19"/>
  <c r="DT44" i="13"/>
  <c r="ED44" i="13" s="1"/>
  <c r="P45" i="18"/>
  <c r="DL25" i="13"/>
  <c r="DV25" i="13"/>
  <c r="EP25" i="13" s="1"/>
  <c r="CV60" i="13"/>
  <c r="DK13" i="13"/>
  <c r="P14" i="20" s="1"/>
  <c r="BV24" i="13"/>
  <c r="DT24" i="13"/>
  <c r="ED24" i="13" s="1"/>
  <c r="DL12" i="13"/>
  <c r="DV12" i="13"/>
  <c r="EP12" i="13" s="1"/>
  <c r="AS55" i="13"/>
  <c r="P3" i="29"/>
  <c r="P3" i="30"/>
  <c r="DL27" i="13"/>
  <c r="DV27" i="13"/>
  <c r="EF27" i="13" s="1"/>
  <c r="DL30" i="13"/>
  <c r="DV30" i="13"/>
  <c r="EF30" i="13" s="1"/>
  <c r="BV18" i="13"/>
  <c r="DT18" i="13"/>
  <c r="EN18" i="13" s="1"/>
  <c r="U24" i="24"/>
  <c r="U25" i="24"/>
  <c r="J39" i="24"/>
  <c r="ED8" i="13"/>
  <c r="EO41" i="13"/>
  <c r="ED7" i="13"/>
  <c r="EO10" i="13"/>
  <c r="U23" i="24"/>
  <c r="L26" i="24"/>
  <c r="L25" i="24"/>
  <c r="R24" i="24"/>
  <c r="H23" i="24"/>
  <c r="P25" i="24"/>
  <c r="R26" i="24"/>
  <c r="L24" i="24"/>
  <c r="U22" i="24"/>
  <c r="U26" i="24"/>
  <c r="H25" i="24"/>
  <c r="P24" i="24"/>
  <c r="P26" i="24"/>
  <c r="H26" i="24"/>
  <c r="R25" i="24"/>
  <c r="H24" i="24"/>
  <c r="EN7" i="13"/>
  <c r="EN8" i="13"/>
  <c r="EA16" i="13"/>
  <c r="EA13" i="13"/>
  <c r="EA10" i="13"/>
  <c r="EA23" i="13"/>
  <c r="EA19" i="13"/>
  <c r="EA45" i="13"/>
  <c r="EA41" i="13"/>
  <c r="EA18" i="13"/>
  <c r="EA33" i="13"/>
  <c r="EA9" i="13"/>
  <c r="EA29" i="13"/>
  <c r="EA11" i="13"/>
  <c r="EA24" i="13"/>
  <c r="EA42" i="13"/>
  <c r="EA40" i="13"/>
  <c r="EA32" i="13"/>
  <c r="EA15" i="13"/>
  <c r="EA12" i="13"/>
  <c r="EA43" i="13"/>
  <c r="EA47" i="13"/>
  <c r="EA28" i="13"/>
  <c r="EA39" i="13"/>
  <c r="EA8" i="13"/>
  <c r="EA14" i="13"/>
  <c r="EA30" i="13"/>
  <c r="EA20" i="13"/>
  <c r="EA46" i="13"/>
  <c r="EA34" i="13"/>
  <c r="EA49" i="13"/>
  <c r="ER49" i="13"/>
  <c r="EA35" i="13"/>
  <c r="EA22" i="13"/>
  <c r="EA27" i="13"/>
  <c r="EA31" i="13"/>
  <c r="EA25" i="13"/>
  <c r="EA37" i="13"/>
  <c r="EA36" i="13"/>
  <c r="EA17" i="13"/>
  <c r="EA7" i="13"/>
  <c r="EA48" i="13"/>
  <c r="EA26" i="13"/>
  <c r="EA44" i="13"/>
  <c r="EA21" i="13"/>
  <c r="EA38" i="13"/>
  <c r="DX39" i="13"/>
  <c r="DY47" i="13"/>
  <c r="DX36" i="13"/>
  <c r="DY9" i="13"/>
  <c r="DX26" i="13"/>
  <c r="DX22" i="13"/>
  <c r="DY44" i="13"/>
  <c r="DX27" i="13"/>
  <c r="DY41" i="13"/>
  <c r="DX35" i="13"/>
  <c r="DX21" i="13"/>
  <c r="DY42" i="13"/>
  <c r="DX34" i="13"/>
  <c r="DY34" i="13"/>
  <c r="DX45" i="13"/>
  <c r="DX33" i="13"/>
  <c r="DX44" i="13"/>
  <c r="DX17" i="13"/>
  <c r="L14" i="24"/>
  <c r="DX11" i="13"/>
  <c r="DX25" i="13"/>
  <c r="DX7" i="13"/>
  <c r="DY37" i="13"/>
  <c r="DY45" i="13"/>
  <c r="DY24" i="13"/>
  <c r="DX20" i="13"/>
  <c r="DX15" i="13"/>
  <c r="DX41" i="13"/>
  <c r="DY33" i="13"/>
  <c r="DX10" i="13"/>
  <c r="DX13" i="13"/>
  <c r="DX31" i="13"/>
  <c r="DX43" i="13"/>
  <c r="DY40" i="13"/>
  <c r="DX37" i="13"/>
  <c r="DY8" i="13"/>
  <c r="DX19" i="13"/>
  <c r="DX8" i="13"/>
  <c r="DY36" i="13"/>
  <c r="H55" i="13"/>
  <c r="H57" i="13" s="1"/>
  <c r="DY49" i="13"/>
  <c r="DY17" i="13"/>
  <c r="CZ58" i="13"/>
  <c r="DY35" i="13"/>
  <c r="BJ59" i="13"/>
  <c r="DY14" i="13"/>
  <c r="DY50" i="13"/>
  <c r="S51" i="30"/>
  <c r="S51" i="29"/>
  <c r="DY7" i="13"/>
  <c r="DX47" i="13"/>
  <c r="DX14" i="13"/>
  <c r="DX30" i="13"/>
  <c r="AO58" i="13"/>
  <c r="AJ54" i="13"/>
  <c r="DX32" i="13"/>
  <c r="AK54" i="13"/>
  <c r="CZ53" i="13"/>
  <c r="CZ57" i="13"/>
  <c r="AO57" i="13"/>
  <c r="AO55" i="13"/>
  <c r="BF56" i="13"/>
  <c r="BF60" i="13"/>
  <c r="BF53" i="13"/>
  <c r="BF55" i="13"/>
  <c r="BJ58" i="13"/>
  <c r="CV53" i="13"/>
  <c r="CV55" i="13"/>
  <c r="BE58" i="13"/>
  <c r="AK53" i="13"/>
  <c r="AK56" i="13"/>
  <c r="AK58" i="13"/>
  <c r="AK60" i="13"/>
  <c r="BJ55" i="13"/>
  <c r="CZ56" i="13"/>
  <c r="CZ60" i="13"/>
  <c r="AO56" i="13"/>
  <c r="AO60" i="13"/>
  <c r="AO54" i="13"/>
  <c r="BF59" i="13"/>
  <c r="BJ57" i="13"/>
  <c r="CV57" i="13"/>
  <c r="CV59" i="13"/>
  <c r="BJ54" i="13"/>
  <c r="CZ59" i="13"/>
  <c r="AO59" i="13"/>
  <c r="BF58" i="13"/>
  <c r="BF54" i="13"/>
  <c r="BJ56" i="13"/>
  <c r="BJ60" i="13"/>
  <c r="CV54" i="13"/>
  <c r="CZ55" i="13"/>
  <c r="AK55" i="13"/>
  <c r="AO53" i="13"/>
  <c r="AK57" i="13"/>
  <c r="BJ53" i="13"/>
  <c r="CZ54" i="13"/>
  <c r="CV56" i="13"/>
  <c r="CV58" i="13"/>
  <c r="EJ74" i="13"/>
  <c r="EI74" i="13"/>
  <c r="EK74" i="13"/>
  <c r="DY74" i="13"/>
  <c r="DX29" i="13"/>
  <c r="DX18" i="13"/>
  <c r="DY27" i="13"/>
  <c r="DY16" i="13"/>
  <c r="DX16" i="13"/>
  <c r="DX46" i="13"/>
  <c r="DY31" i="13"/>
  <c r="DX23" i="13"/>
  <c r="DY23" i="13"/>
  <c r="DY20" i="13"/>
  <c r="DY46" i="13"/>
  <c r="J54" i="13"/>
  <c r="DX42" i="13"/>
  <c r="DX38" i="13"/>
  <c r="DY43" i="13"/>
  <c r="DY30" i="13"/>
  <c r="P68" i="13"/>
  <c r="AJ56" i="13"/>
  <c r="DX40" i="13"/>
  <c r="DY15" i="13"/>
  <c r="DY22" i="13"/>
  <c r="DY21" i="13"/>
  <c r="AM59" i="13"/>
  <c r="DX28" i="13"/>
  <c r="DY28" i="13"/>
  <c r="DY48" i="13"/>
  <c r="AJ55" i="13"/>
  <c r="I55" i="13"/>
  <c r="BC54" i="13"/>
  <c r="DY25" i="13"/>
  <c r="DY12" i="13"/>
  <c r="CS58" i="13"/>
  <c r="CX60" i="13"/>
  <c r="CU59" i="13"/>
  <c r="DX12" i="13"/>
  <c r="DX48" i="13"/>
  <c r="DY11" i="13"/>
  <c r="DY19" i="13"/>
  <c r="AJ60" i="13"/>
  <c r="U68" i="13"/>
  <c r="BC59" i="13"/>
  <c r="J56" i="13"/>
  <c r="Q8" i="30"/>
  <c r="Q8" i="29"/>
  <c r="W50" i="30"/>
  <c r="W50" i="29"/>
  <c r="Q31" i="30"/>
  <c r="Q31" i="29"/>
  <c r="Q44" i="30"/>
  <c r="Q44" i="29"/>
  <c r="W16" i="30"/>
  <c r="W16" i="29"/>
  <c r="Q18" i="30"/>
  <c r="Q18" i="29"/>
  <c r="Q49" i="30"/>
  <c r="Q49" i="29"/>
  <c r="Q9" i="30"/>
  <c r="Q9" i="29"/>
  <c r="N48" i="18"/>
  <c r="S48" i="30"/>
  <c r="S48" i="29"/>
  <c r="N43" i="18"/>
  <c r="S43" i="30"/>
  <c r="S43" i="29"/>
  <c r="N19" i="18"/>
  <c r="S19" i="30"/>
  <c r="S19" i="29"/>
  <c r="N18" i="18"/>
  <c r="S18" i="30"/>
  <c r="S18" i="29"/>
  <c r="N31" i="20"/>
  <c r="W31" i="30"/>
  <c r="W31" i="29"/>
  <c r="N8" i="18"/>
  <c r="S8" i="30"/>
  <c r="S8" i="29"/>
  <c r="N49" i="18"/>
  <c r="S49" i="30"/>
  <c r="S49" i="29"/>
  <c r="N22" i="20"/>
  <c r="W22" i="30"/>
  <c r="W22" i="29"/>
  <c r="AP68" i="13"/>
  <c r="AP67" i="13" s="1"/>
  <c r="CZ68" i="13"/>
  <c r="CZ67" i="13" s="1"/>
  <c r="CV68" i="13"/>
  <c r="CV67" i="13" s="1"/>
  <c r="J53" i="13"/>
  <c r="T3" i="30"/>
  <c r="T3" i="29"/>
  <c r="CI55" i="13"/>
  <c r="W43" i="30"/>
  <c r="W43" i="29"/>
  <c r="W11" i="30"/>
  <c r="W11" i="29"/>
  <c r="Q47" i="30"/>
  <c r="Q47" i="29"/>
  <c r="Q22" i="30"/>
  <c r="Q22" i="29"/>
  <c r="W15" i="30"/>
  <c r="W15" i="29"/>
  <c r="W37" i="30"/>
  <c r="W37" i="29"/>
  <c r="Q45" i="30"/>
  <c r="Q45" i="29"/>
  <c r="Q17" i="30"/>
  <c r="Q17" i="29"/>
  <c r="W14" i="30"/>
  <c r="W14" i="29"/>
  <c r="W20" i="30"/>
  <c r="W20" i="29"/>
  <c r="N33" i="18"/>
  <c r="S33" i="30"/>
  <c r="S33" i="29"/>
  <c r="N50" i="18"/>
  <c r="S50" i="30"/>
  <c r="S50" i="29"/>
  <c r="N38" i="17"/>
  <c r="Q38" i="30"/>
  <c r="Q38" i="29"/>
  <c r="N37" i="17"/>
  <c r="Q37" i="30"/>
  <c r="Q37" i="29"/>
  <c r="N41" i="18"/>
  <c r="S41" i="30"/>
  <c r="S41" i="29"/>
  <c r="N26" i="17"/>
  <c r="Q26" i="30"/>
  <c r="Q26" i="29"/>
  <c r="N42" i="18"/>
  <c r="S42" i="30"/>
  <c r="S42" i="29"/>
  <c r="N28" i="20"/>
  <c r="W28" i="30"/>
  <c r="W28" i="29"/>
  <c r="N10" i="18"/>
  <c r="S10" i="30"/>
  <c r="S10" i="29"/>
  <c r="BH68" i="13"/>
  <c r="BH67" i="13" s="1"/>
  <c r="W33" i="30"/>
  <c r="W33" i="29"/>
  <c r="Q34" i="30"/>
  <c r="Q34" i="29"/>
  <c r="Q29" i="30"/>
  <c r="Q29" i="29"/>
  <c r="Q41" i="30"/>
  <c r="Q41" i="29"/>
  <c r="Q48" i="30"/>
  <c r="Q48" i="29"/>
  <c r="W48" i="30"/>
  <c r="W48" i="29"/>
  <c r="W19" i="30"/>
  <c r="W19" i="29"/>
  <c r="W26" i="30"/>
  <c r="W26" i="29"/>
  <c r="N26" i="18"/>
  <c r="S26" i="30"/>
  <c r="S26" i="29"/>
  <c r="N12" i="17"/>
  <c r="Q12" i="30"/>
  <c r="Q12" i="29"/>
  <c r="N46" i="18"/>
  <c r="S46" i="30"/>
  <c r="S46" i="29"/>
  <c r="N13" i="18"/>
  <c r="S13" i="30"/>
  <c r="S13" i="29"/>
  <c r="N12" i="20"/>
  <c r="W12" i="30"/>
  <c r="W12" i="29"/>
  <c r="N44" i="18"/>
  <c r="S44" i="30"/>
  <c r="S44" i="29"/>
  <c r="N34" i="18"/>
  <c r="S34" i="30"/>
  <c r="S34" i="29"/>
  <c r="N38" i="18"/>
  <c r="S38" i="30"/>
  <c r="S38" i="29"/>
  <c r="N27" i="18"/>
  <c r="S27" i="30"/>
  <c r="S27" i="29"/>
  <c r="N12" i="18"/>
  <c r="S12" i="30"/>
  <c r="S12" i="29"/>
  <c r="N40" i="17"/>
  <c r="Q40" i="30"/>
  <c r="Q40" i="29"/>
  <c r="N22" i="18"/>
  <c r="S22" i="30"/>
  <c r="S22" i="29"/>
  <c r="N25" i="20"/>
  <c r="W25" i="30"/>
  <c r="W25" i="29"/>
  <c r="N30" i="18"/>
  <c r="S30" i="30"/>
  <c r="S30" i="29"/>
  <c r="N11" i="18"/>
  <c r="S11" i="30"/>
  <c r="S11" i="29"/>
  <c r="N35" i="20"/>
  <c r="W35" i="30"/>
  <c r="W35" i="29"/>
  <c r="N20" i="18"/>
  <c r="S20" i="30"/>
  <c r="S20" i="29"/>
  <c r="AO68" i="13"/>
  <c r="AO67" i="13" s="1"/>
  <c r="BZ68" i="13"/>
  <c r="BZ67" i="13" s="1"/>
  <c r="BC68" i="13"/>
  <c r="BC67" i="13" s="1"/>
  <c r="CE68" i="13"/>
  <c r="CE67" i="13" s="1"/>
  <c r="BK68" i="13"/>
  <c r="BK67" i="13" s="1"/>
  <c r="AM68" i="13"/>
  <c r="AM67" i="13" s="1"/>
  <c r="BJ68" i="13"/>
  <c r="BJ67" i="13" s="1"/>
  <c r="CC68" i="13"/>
  <c r="CC67" i="13" s="1"/>
  <c r="BH59" i="13"/>
  <c r="BH54" i="13"/>
  <c r="AM53" i="13"/>
  <c r="CS56" i="13"/>
  <c r="CS60" i="13"/>
  <c r="AM58" i="13"/>
  <c r="AM60" i="13"/>
  <c r="DX9" i="13"/>
  <c r="DY38" i="13"/>
  <c r="DY32" i="13"/>
  <c r="DY18" i="13"/>
  <c r="CE61" i="13"/>
  <c r="CX53" i="13"/>
  <c r="CX57" i="13"/>
  <c r="AH55" i="13"/>
  <c r="BE55" i="13"/>
  <c r="CU55" i="13"/>
  <c r="O68" i="13"/>
  <c r="CS55" i="13"/>
  <c r="CS59" i="13"/>
  <c r="AH56" i="13"/>
  <c r="DX24" i="13"/>
  <c r="AJ58" i="13"/>
  <c r="BH57" i="13"/>
  <c r="CA61" i="13"/>
  <c r="CX56" i="13"/>
  <c r="AM54" i="13"/>
  <c r="BC57" i="13"/>
  <c r="CF61" i="13"/>
  <c r="CS54" i="13"/>
  <c r="R68" i="13"/>
  <c r="AM57" i="13"/>
  <c r="BK61" i="13"/>
  <c r="DA61" i="13"/>
  <c r="V3" i="30"/>
  <c r="V3" i="29"/>
  <c r="DD55" i="13"/>
  <c r="W17" i="30"/>
  <c r="W17" i="29"/>
  <c r="W10" i="30"/>
  <c r="W10" i="29"/>
  <c r="W42" i="30"/>
  <c r="W42" i="29"/>
  <c r="Q25" i="30"/>
  <c r="Q25" i="29"/>
  <c r="Q11" i="30"/>
  <c r="Q11" i="29"/>
  <c r="N24" i="20"/>
  <c r="W24" i="30"/>
  <c r="W24" i="29"/>
  <c r="Q19" i="30"/>
  <c r="Q19" i="29"/>
  <c r="N47" i="20"/>
  <c r="W47" i="30"/>
  <c r="W47" i="29"/>
  <c r="N21" i="18"/>
  <c r="S21" i="30"/>
  <c r="S21" i="29"/>
  <c r="N14" i="18"/>
  <c r="S14" i="30"/>
  <c r="S14" i="29"/>
  <c r="N23" i="18"/>
  <c r="S23" i="30"/>
  <c r="S23" i="29"/>
  <c r="N41" i="20"/>
  <c r="W41" i="30"/>
  <c r="W41" i="29"/>
  <c r="CC61" i="13"/>
  <c r="CF68" i="13"/>
  <c r="CF67" i="13" s="1"/>
  <c r="X55" i="13"/>
  <c r="N3" i="30"/>
  <c r="N3" i="29"/>
  <c r="Q35" i="30"/>
  <c r="Q35" i="29"/>
  <c r="Q24" i="30"/>
  <c r="Q24" i="29"/>
  <c r="W46" i="30"/>
  <c r="W46" i="29"/>
  <c r="Q28" i="30"/>
  <c r="Q28" i="29"/>
  <c r="W21" i="30"/>
  <c r="W21" i="29"/>
  <c r="Q42" i="30"/>
  <c r="Q42" i="29"/>
  <c r="W36" i="30"/>
  <c r="W36" i="29"/>
  <c r="Q46" i="30"/>
  <c r="Q46" i="29"/>
  <c r="Q23" i="30"/>
  <c r="Q23" i="29"/>
  <c r="W18" i="30"/>
  <c r="W18" i="29"/>
  <c r="N24" i="18"/>
  <c r="S24" i="30"/>
  <c r="S24" i="29"/>
  <c r="N9" i="18"/>
  <c r="S9" i="30"/>
  <c r="S9" i="29"/>
  <c r="N15" i="18"/>
  <c r="S15" i="30"/>
  <c r="S15" i="29"/>
  <c r="N39" i="20"/>
  <c r="W39" i="30"/>
  <c r="W39" i="29"/>
  <c r="N35" i="18"/>
  <c r="S35" i="30"/>
  <c r="S35" i="29"/>
  <c r="N29" i="18"/>
  <c r="S29" i="30"/>
  <c r="S29" i="29"/>
  <c r="N28" i="18"/>
  <c r="S28" i="30"/>
  <c r="S28" i="29"/>
  <c r="N15" i="17"/>
  <c r="Q15" i="30"/>
  <c r="Q15" i="29"/>
  <c r="N40" i="18"/>
  <c r="S40" i="30"/>
  <c r="S40" i="29"/>
  <c r="CX68" i="13"/>
  <c r="CX67" i="13" s="1"/>
  <c r="AK68" i="13"/>
  <c r="AK67" i="13" s="1"/>
  <c r="BX61" i="13"/>
  <c r="CA68" i="13"/>
  <c r="CA67" i="13" s="1"/>
  <c r="CU68" i="13"/>
  <c r="CU67" i="13" s="1"/>
  <c r="R3" i="30"/>
  <c r="R3" i="29"/>
  <c r="BN55" i="13"/>
  <c r="E7" i="30"/>
  <c r="E7" i="29"/>
  <c r="I58" i="13"/>
  <c r="I59" i="13"/>
  <c r="H58" i="13"/>
  <c r="H59" i="13"/>
  <c r="W34" i="30"/>
  <c r="W34" i="29"/>
  <c r="X3" i="30"/>
  <c r="X3" i="29"/>
  <c r="W8" i="30"/>
  <c r="W8" i="29"/>
  <c r="Q20" i="30"/>
  <c r="Q20" i="29"/>
  <c r="Q13" i="30"/>
  <c r="Q13" i="29"/>
  <c r="Q21" i="30"/>
  <c r="Q21" i="29"/>
  <c r="W45" i="30"/>
  <c r="W45" i="29"/>
  <c r="Q33" i="30"/>
  <c r="Q33" i="29"/>
  <c r="Q10" i="30"/>
  <c r="Q10" i="29"/>
  <c r="Q14" i="30"/>
  <c r="Q14" i="29"/>
  <c r="W32" i="30"/>
  <c r="W32" i="29"/>
  <c r="W13" i="30"/>
  <c r="W13" i="29"/>
  <c r="Q43" i="30"/>
  <c r="Q43" i="29"/>
  <c r="Q39" i="30"/>
  <c r="Q39" i="29"/>
  <c r="W23" i="30"/>
  <c r="W23" i="29"/>
  <c r="W40" i="30"/>
  <c r="W40" i="29"/>
  <c r="W27" i="30"/>
  <c r="W27" i="29"/>
  <c r="W49" i="30"/>
  <c r="W49" i="29"/>
  <c r="Q32" i="30"/>
  <c r="Q32" i="29"/>
  <c r="N9" i="20"/>
  <c r="W9" i="30"/>
  <c r="W9" i="29"/>
  <c r="Q27" i="30"/>
  <c r="Q27" i="29"/>
  <c r="Q16" i="30"/>
  <c r="Q16" i="29"/>
  <c r="Q36" i="30"/>
  <c r="Q36" i="29"/>
  <c r="N30" i="17"/>
  <c r="Q30" i="30"/>
  <c r="Q30" i="29"/>
  <c r="N38" i="20"/>
  <c r="W38" i="30"/>
  <c r="W38" i="29"/>
  <c r="N32" i="18"/>
  <c r="S32" i="30"/>
  <c r="S32" i="29"/>
  <c r="N39" i="18"/>
  <c r="S39" i="30"/>
  <c r="S39" i="29"/>
  <c r="N37" i="18"/>
  <c r="S37" i="30"/>
  <c r="S37" i="29"/>
  <c r="N36" i="18"/>
  <c r="S36" i="30"/>
  <c r="S36" i="29"/>
  <c r="N45" i="18"/>
  <c r="S45" i="30"/>
  <c r="S45" i="29"/>
  <c r="N31" i="18"/>
  <c r="S31" i="30"/>
  <c r="S31" i="29"/>
  <c r="N44" i="20"/>
  <c r="W44" i="30"/>
  <c r="W44" i="29"/>
  <c r="N47" i="18"/>
  <c r="S47" i="30"/>
  <c r="S47" i="29"/>
  <c r="N17" i="18"/>
  <c r="S17" i="30"/>
  <c r="S17" i="29"/>
  <c r="N16" i="18"/>
  <c r="S16" i="30"/>
  <c r="S16" i="29"/>
  <c r="N30" i="20"/>
  <c r="W30" i="30"/>
  <c r="W30" i="29"/>
  <c r="N29" i="20"/>
  <c r="W29" i="30"/>
  <c r="W29" i="29"/>
  <c r="N25" i="18"/>
  <c r="S25" i="30"/>
  <c r="S25" i="29"/>
  <c r="AJ68" i="13"/>
  <c r="AJ67" i="13" s="1"/>
  <c r="BF68" i="13"/>
  <c r="BF67" i="13" s="1"/>
  <c r="CS68" i="13"/>
  <c r="CS67" i="13" s="1"/>
  <c r="AH68" i="13"/>
  <c r="AH67" i="13" s="1"/>
  <c r="BE68" i="13"/>
  <c r="BE67" i="13" s="1"/>
  <c r="BX68" i="13"/>
  <c r="BX67" i="13" s="1"/>
  <c r="DA68" i="13"/>
  <c r="DA67" i="13" s="1"/>
  <c r="CX54" i="13"/>
  <c r="CX58" i="13"/>
  <c r="AM55" i="13"/>
  <c r="AM56" i="13"/>
  <c r="AJ59" i="13"/>
  <c r="BH58" i="13"/>
  <c r="BH53" i="13"/>
  <c r="AH53" i="13"/>
  <c r="BE53" i="13"/>
  <c r="CU53" i="13"/>
  <c r="CU57" i="13"/>
  <c r="AP61" i="13"/>
  <c r="BC58" i="13"/>
  <c r="BC55" i="13"/>
  <c r="AH58" i="13"/>
  <c r="AH60" i="13"/>
  <c r="BE56" i="13"/>
  <c r="BE60" i="13"/>
  <c r="DY13" i="13"/>
  <c r="DY26" i="13"/>
  <c r="DY10" i="13"/>
  <c r="DY39" i="13"/>
  <c r="DY29" i="13"/>
  <c r="T68" i="13"/>
  <c r="AJ57" i="13"/>
  <c r="BH56" i="13"/>
  <c r="BH60" i="13"/>
  <c r="BH55" i="13"/>
  <c r="CX55" i="13"/>
  <c r="CX59" i="13"/>
  <c r="AH54" i="13"/>
  <c r="BE54" i="13"/>
  <c r="CU54" i="13"/>
  <c r="CU56" i="13"/>
  <c r="CU58" i="13"/>
  <c r="CU60" i="13"/>
  <c r="BC56" i="13"/>
  <c r="BC60" i="13"/>
  <c r="AJ53" i="13"/>
  <c r="BC53" i="13"/>
  <c r="BZ61" i="13"/>
  <c r="CS53" i="13"/>
  <c r="CS57" i="13"/>
  <c r="M68" i="13"/>
  <c r="AH57" i="13"/>
  <c r="AH59" i="13"/>
  <c r="BE57" i="13"/>
  <c r="BE59" i="13"/>
  <c r="M61" i="13"/>
  <c r="R61" i="13"/>
  <c r="T61" i="13"/>
  <c r="P61" i="13"/>
  <c r="U61" i="13"/>
  <c r="O61" i="13"/>
  <c r="CQ41" i="13"/>
  <c r="AS6" i="13"/>
  <c r="AV6" i="13"/>
  <c r="Y23" i="24" s="1"/>
  <c r="BQ6" i="13"/>
  <c r="DG6" i="13"/>
  <c r="Y26" i="24" s="1"/>
  <c r="BN6" i="13"/>
  <c r="T24" i="24" s="1"/>
  <c r="DD6" i="13"/>
  <c r="T26" i="24" s="1"/>
  <c r="CL6" i="13"/>
  <c r="Y25" i="24" s="1"/>
  <c r="CI6" i="13"/>
  <c r="T25" i="24" s="1"/>
  <c r="DU6" i="13"/>
  <c r="EE6" i="13" s="1"/>
  <c r="DV6" i="13"/>
  <c r="DS6" i="13"/>
  <c r="EC6" i="13" s="1"/>
  <c r="CQ10" i="13"/>
  <c r="EC18" i="13"/>
  <c r="EC74" i="13"/>
  <c r="EC37" i="13"/>
  <c r="EC25" i="13"/>
  <c r="EC39" i="13"/>
  <c r="EC36" i="13"/>
  <c r="EC11" i="13"/>
  <c r="EC8" i="13"/>
  <c r="R23" i="24"/>
  <c r="R22" i="24"/>
  <c r="L16" i="24"/>
  <c r="L23" i="24"/>
  <c r="L22" i="24"/>
  <c r="P23" i="24"/>
  <c r="L15" i="24"/>
  <c r="P22" i="24"/>
  <c r="EC14" i="13"/>
  <c r="CQ18" i="13"/>
  <c r="CQ29" i="13"/>
  <c r="CQ40" i="13"/>
  <c r="N19" i="17"/>
  <c r="EF46" i="13"/>
  <c r="EF37" i="13"/>
  <c r="EF17" i="13"/>
  <c r="BA8" i="13"/>
  <c r="BA39" i="13"/>
  <c r="BA37" i="13"/>
  <c r="BA36" i="13"/>
  <c r="BA18" i="13"/>
  <c r="N9" i="17"/>
  <c r="N18" i="20"/>
  <c r="BA25" i="13"/>
  <c r="BA11" i="13"/>
  <c r="BA14" i="13"/>
  <c r="CQ49" i="13"/>
  <c r="CQ42" i="13"/>
  <c r="CQ20" i="13"/>
  <c r="CQ46" i="13"/>
  <c r="CQ35" i="13"/>
  <c r="CQ26" i="13"/>
  <c r="CQ43" i="13"/>
  <c r="CQ32" i="13"/>
  <c r="CQ33" i="13"/>
  <c r="CQ31" i="13"/>
  <c r="CQ44" i="13"/>
  <c r="CQ37" i="13"/>
  <c r="CQ17" i="13"/>
  <c r="CQ7" i="13"/>
  <c r="CQ15" i="13"/>
  <c r="CQ24" i="13"/>
  <c r="CQ27" i="13"/>
  <c r="CQ8" i="13"/>
  <c r="CQ47" i="13"/>
  <c r="CQ28" i="13"/>
  <c r="CQ12" i="13"/>
  <c r="CQ23" i="13"/>
  <c r="CQ30" i="13"/>
  <c r="CQ38" i="13"/>
  <c r="CQ36" i="13"/>
  <c r="CQ25" i="13"/>
  <c r="CQ45" i="13"/>
  <c r="CQ48" i="13"/>
  <c r="CQ9" i="13"/>
  <c r="CQ14" i="13"/>
  <c r="CQ34" i="13"/>
  <c r="CQ13" i="13"/>
  <c r="CQ6" i="13"/>
  <c r="N34" i="20"/>
  <c r="EF33" i="13"/>
  <c r="N27" i="20"/>
  <c r="EF26" i="13"/>
  <c r="N16" i="20"/>
  <c r="EF15" i="13"/>
  <c r="N43" i="20"/>
  <c r="EF42" i="13"/>
  <c r="N11" i="20"/>
  <c r="EF10" i="13"/>
  <c r="N33" i="20"/>
  <c r="EF32" i="13"/>
  <c r="N40" i="20"/>
  <c r="EF39" i="13"/>
  <c r="N17" i="20"/>
  <c r="EF16" i="13"/>
  <c r="N37" i="20"/>
  <c r="EF36" i="13"/>
  <c r="N49" i="20"/>
  <c r="EF48" i="13"/>
  <c r="N19" i="20"/>
  <c r="EF18" i="13"/>
  <c r="N26" i="20"/>
  <c r="EF25" i="13"/>
  <c r="N42" i="20"/>
  <c r="EF41" i="13"/>
  <c r="N32" i="20"/>
  <c r="EF31" i="13"/>
  <c r="N13" i="20"/>
  <c r="EF12" i="13"/>
  <c r="N15" i="20"/>
  <c r="EF14" i="13"/>
  <c r="N23" i="20"/>
  <c r="EF22" i="13"/>
  <c r="N36" i="20"/>
  <c r="EF35" i="13"/>
  <c r="N14" i="20"/>
  <c r="N50" i="20"/>
  <c r="N10" i="20"/>
  <c r="EF9" i="13"/>
  <c r="N46" i="20"/>
  <c r="EF45" i="13"/>
  <c r="N21" i="20"/>
  <c r="EF20" i="13"/>
  <c r="N8" i="20"/>
  <c r="EF7" i="13"/>
  <c r="N45" i="20"/>
  <c r="EF44" i="13"/>
  <c r="N48" i="20"/>
  <c r="EF47" i="13"/>
  <c r="N20" i="20"/>
  <c r="EF19" i="13"/>
  <c r="EF23" i="13"/>
  <c r="EF21" i="13"/>
  <c r="EF8" i="13"/>
  <c r="N8" i="17"/>
  <c r="N33" i="17"/>
  <c r="N48" i="17"/>
  <c r="N11" i="17"/>
  <c r="N36" i="17"/>
  <c r="N13" i="17"/>
  <c r="N14" i="17"/>
  <c r="N22" i="17"/>
  <c r="N44" i="17"/>
  <c r="N46" i="17"/>
  <c r="N20" i="17"/>
  <c r="N35" i="17"/>
  <c r="N31" i="17"/>
  <c r="N10" i="17"/>
  <c r="N47" i="17"/>
  <c r="N34" i="17"/>
  <c r="N28" i="17"/>
  <c r="N29" i="17"/>
  <c r="N45" i="17"/>
  <c r="N25" i="17"/>
  <c r="N32" i="17"/>
  <c r="N42" i="17"/>
  <c r="N17" i="17"/>
  <c r="N18" i="17"/>
  <c r="N43" i="17"/>
  <c r="N39" i="17"/>
  <c r="N49" i="17"/>
  <c r="N21" i="17"/>
  <c r="N24" i="17"/>
  <c r="N41" i="17"/>
  <c r="N27" i="17"/>
  <c r="N16" i="17"/>
  <c r="N23" i="17"/>
  <c r="R6" i="13"/>
  <c r="S6" i="13"/>
  <c r="D4" i="22"/>
  <c r="D4" i="20"/>
  <c r="D4" i="19"/>
  <c r="D4" i="18"/>
  <c r="D4" i="17"/>
  <c r="D4" i="11"/>
  <c r="D4" i="4"/>
  <c r="H5" i="14"/>
  <c r="G5" i="14"/>
  <c r="F5" i="14"/>
  <c r="E5" i="14"/>
  <c r="D5" i="14"/>
  <c r="C5" i="14"/>
  <c r="L2" i="13"/>
  <c r="D6" i="13"/>
  <c r="AA13" i="24" s="1"/>
  <c r="EN44" i="13" l="1"/>
  <c r="EN24" i="13"/>
  <c r="ER24" i="13" s="1"/>
  <c r="DL13" i="13"/>
  <c r="DV13" i="13"/>
  <c r="EP30" i="13"/>
  <c r="ER30" i="13" s="1"/>
  <c r="EP27" i="13"/>
  <c r="ER27" i="13" s="1"/>
  <c r="ED18" i="13"/>
  <c r="EQ25" i="13"/>
  <c r="ES25" i="13" s="1"/>
  <c r="EQ9" i="13"/>
  <c r="ES9" i="13" s="1"/>
  <c r="ER14" i="13"/>
  <c r="EQ14" i="13"/>
  <c r="ES14" i="13" s="1"/>
  <c r="ER7" i="13"/>
  <c r="EQ36" i="13"/>
  <c r="ES36" i="13" s="1"/>
  <c r="EQ42" i="13"/>
  <c r="ES42" i="13" s="1"/>
  <c r="ER12" i="13"/>
  <c r="EQ7" i="13"/>
  <c r="ES7" i="13" s="1"/>
  <c r="EQ45" i="13"/>
  <c r="ES45" i="13" s="1"/>
  <c r="ER34" i="13"/>
  <c r="EQ35" i="13"/>
  <c r="ES35" i="13" s="1"/>
  <c r="ER20" i="13"/>
  <c r="EQ12" i="13"/>
  <c r="ES12" i="13" s="1"/>
  <c r="ER21" i="13"/>
  <c r="EQ47" i="13"/>
  <c r="ES47" i="13" s="1"/>
  <c r="EQ39" i="13"/>
  <c r="ES39" i="13" s="1"/>
  <c r="ER36" i="13"/>
  <c r="ER32" i="13"/>
  <c r="ER11" i="13"/>
  <c r="EQ8" i="13"/>
  <c r="ES8" i="13" s="1"/>
  <c r="EQ24" i="13"/>
  <c r="ES24" i="13" s="1"/>
  <c r="EQ10" i="13"/>
  <c r="ES10" i="13" s="1"/>
  <c r="ER16" i="13"/>
  <c r="EQ28" i="13"/>
  <c r="ES28" i="13" s="1"/>
  <c r="ER19" i="13"/>
  <c r="ER43" i="13"/>
  <c r="ER41" i="13"/>
  <c r="EQ16" i="13"/>
  <c r="ES16" i="13" s="1"/>
  <c r="EQ30" i="13"/>
  <c r="ES30" i="13" s="1"/>
  <c r="EQ49" i="13"/>
  <c r="ES49" i="13" s="1"/>
  <c r="ER33" i="13"/>
  <c r="ER38" i="13"/>
  <c r="ER8" i="13"/>
  <c r="ER9" i="13"/>
  <c r="ER31" i="13"/>
  <c r="ER10" i="13"/>
  <c r="ER15" i="13"/>
  <c r="EQ40" i="13"/>
  <c r="ES40" i="13" s="1"/>
  <c r="EQ48" i="13"/>
  <c r="ES48" i="13" s="1"/>
  <c r="EQ26" i="13"/>
  <c r="ES26" i="13" s="1"/>
  <c r="EQ23" i="13"/>
  <c r="ES23" i="13" s="1"/>
  <c r="EQ29" i="13"/>
  <c r="ES29" i="13" s="1"/>
  <c r="EQ18" i="13"/>
  <c r="ES18" i="13" s="1"/>
  <c r="ER44" i="13"/>
  <c r="ER45" i="13"/>
  <c r="ER28" i="13"/>
  <c r="ER42" i="13"/>
  <c r="ER35" i="13"/>
  <c r="ER47" i="13"/>
  <c r="ER22" i="13"/>
  <c r="ER25" i="13"/>
  <c r="ER39" i="13"/>
  <c r="EQ31" i="13"/>
  <c r="ES31" i="13" s="1"/>
  <c r="EQ15" i="13"/>
  <c r="ES15" i="13" s="1"/>
  <c r="EQ44" i="13"/>
  <c r="ES44" i="13" s="1"/>
  <c r="EQ22" i="13"/>
  <c r="ES22" i="13" s="1"/>
  <c r="ER37" i="13"/>
  <c r="ER17" i="13"/>
  <c r="ER46" i="13"/>
  <c r="EQ19" i="13"/>
  <c r="ES19" i="13" s="1"/>
  <c r="EQ37" i="13"/>
  <c r="ES37" i="13" s="1"/>
  <c r="EQ43" i="13"/>
  <c r="ES43" i="13" s="1"/>
  <c r="EQ13" i="13"/>
  <c r="ES13" i="13" s="1"/>
  <c r="EQ41" i="13"/>
  <c r="ES41" i="13" s="1"/>
  <c r="EQ20" i="13"/>
  <c r="ES20" i="13" s="1"/>
  <c r="ER40" i="13"/>
  <c r="ER48" i="13"/>
  <c r="ER26" i="13"/>
  <c r="ET26" i="13" s="1"/>
  <c r="ER23" i="13"/>
  <c r="ER29" i="13"/>
  <c r="ER18" i="13"/>
  <c r="ET18" i="13" s="1"/>
  <c r="EQ17" i="13"/>
  <c r="ES17" i="13" s="1"/>
  <c r="EQ33" i="13"/>
  <c r="ES33" i="13" s="1"/>
  <c r="EQ46" i="13"/>
  <c r="ES46" i="13" s="1"/>
  <c r="EQ34" i="13"/>
  <c r="ES34" i="13" s="1"/>
  <c r="EQ21" i="13"/>
  <c r="ES21" i="13" s="1"/>
  <c r="EQ32" i="13"/>
  <c r="ES32" i="13" s="1"/>
  <c r="EQ27" i="13"/>
  <c r="ES27" i="13" s="1"/>
  <c r="EQ38" i="13"/>
  <c r="ES38" i="13" s="1"/>
  <c r="EQ11" i="13"/>
  <c r="ES11" i="13" s="1"/>
  <c r="J55" i="13"/>
  <c r="CV61" i="13"/>
  <c r="EY50" i="13"/>
  <c r="BJ61" i="13"/>
  <c r="BF61" i="13"/>
  <c r="AO61" i="13"/>
  <c r="AK61" i="13"/>
  <c r="CZ61" i="13"/>
  <c r="AN63" i="13"/>
  <c r="AN64" i="13"/>
  <c r="AQ64" i="13" s="1"/>
  <c r="AN66" i="13"/>
  <c r="AQ66" i="13" s="1"/>
  <c r="AN65" i="13"/>
  <c r="AQ65" i="13" s="1"/>
  <c r="CD64" i="13"/>
  <c r="CG64" i="13" s="1"/>
  <c r="CD65" i="13"/>
  <c r="CG65" i="13" s="1"/>
  <c r="CD66" i="13"/>
  <c r="CG66" i="13" s="1"/>
  <c r="CD63" i="13"/>
  <c r="BI64" i="13"/>
  <c r="BL64" i="13" s="1"/>
  <c r="BI65" i="13"/>
  <c r="BL65" i="13" s="1"/>
  <c r="BI66" i="13"/>
  <c r="BL66" i="13" s="1"/>
  <c r="BI63" i="13"/>
  <c r="CY64" i="13"/>
  <c r="DB64" i="13" s="1"/>
  <c r="CY65" i="13"/>
  <c r="DB65" i="13" s="1"/>
  <c r="CY66" i="13"/>
  <c r="DB66" i="13" s="1"/>
  <c r="CY63" i="13"/>
  <c r="EQ74" i="13"/>
  <c r="ES74" i="13" s="1"/>
  <c r="EN74" i="13" s="1"/>
  <c r="I57" i="13"/>
  <c r="I60" i="13" s="1"/>
  <c r="T67" i="13"/>
  <c r="J58" i="13"/>
  <c r="M67" i="13"/>
  <c r="U67" i="13"/>
  <c r="P7" i="30"/>
  <c r="P7" i="29"/>
  <c r="AW67" i="13"/>
  <c r="D24" i="14" s="1"/>
  <c r="AW52" i="13"/>
  <c r="AW53" i="13"/>
  <c r="D9" i="14" s="1"/>
  <c r="AW66" i="13"/>
  <c r="D23" i="14" s="1"/>
  <c r="AW68" i="13"/>
  <c r="D25" i="14" s="1"/>
  <c r="AW65" i="13"/>
  <c r="D22" i="14" s="1"/>
  <c r="AI66" i="13"/>
  <c r="AL66" i="13" s="1"/>
  <c r="AI64" i="13"/>
  <c r="AL64" i="13" s="1"/>
  <c r="AI65" i="13"/>
  <c r="AL65" i="13" s="1"/>
  <c r="AI63" i="13"/>
  <c r="CX61" i="13"/>
  <c r="F7" i="30"/>
  <c r="F7" i="29"/>
  <c r="R7" i="30"/>
  <c r="R7" i="29"/>
  <c r="BR67" i="13"/>
  <c r="E24" i="14" s="1"/>
  <c r="BR53" i="13"/>
  <c r="E9" i="14" s="1"/>
  <c r="BR68" i="13"/>
  <c r="E25" i="14" s="1"/>
  <c r="BR65" i="13"/>
  <c r="E22" i="14" s="1"/>
  <c r="BR66" i="13"/>
  <c r="E23" i="14" s="1"/>
  <c r="BR52" i="13"/>
  <c r="BD66" i="13"/>
  <c r="BG66" i="13" s="1"/>
  <c r="BD64" i="13"/>
  <c r="BG64" i="13" s="1"/>
  <c r="BD65" i="13"/>
  <c r="BG65" i="13" s="1"/>
  <c r="BD63" i="13"/>
  <c r="BC61" i="13"/>
  <c r="AH61" i="13"/>
  <c r="V7" i="30"/>
  <c r="V7" i="29"/>
  <c r="DH67" i="13"/>
  <c r="G24" i="14" s="1"/>
  <c r="DH53" i="13"/>
  <c r="G9" i="14" s="1"/>
  <c r="DH66" i="13"/>
  <c r="G23" i="14" s="1"/>
  <c r="DH52" i="13"/>
  <c r="DH68" i="13"/>
  <c r="G25" i="14" s="1"/>
  <c r="DH65" i="13"/>
  <c r="G22" i="14" s="1"/>
  <c r="CT66" i="13"/>
  <c r="CW66" i="13" s="1"/>
  <c r="CT64" i="13"/>
  <c r="CW64" i="13" s="1"/>
  <c r="CT65" i="13"/>
  <c r="CW65" i="13" s="1"/>
  <c r="CT63" i="13"/>
  <c r="AJ61" i="13"/>
  <c r="BE61" i="13"/>
  <c r="J59" i="13"/>
  <c r="L69" i="13"/>
  <c r="N2" i="30"/>
  <c r="N2" i="29"/>
  <c r="BH61" i="13"/>
  <c r="T7" i="30"/>
  <c r="T7" i="29"/>
  <c r="CM67" i="13"/>
  <c r="F24" i="14" s="1"/>
  <c r="CM68" i="13"/>
  <c r="F25" i="14" s="1"/>
  <c r="CM65" i="13"/>
  <c r="F22" i="14" s="1"/>
  <c r="CM66" i="13"/>
  <c r="F23" i="14" s="1"/>
  <c r="CM52" i="13"/>
  <c r="CM53" i="13"/>
  <c r="F9" i="14" s="1"/>
  <c r="BY63" i="13"/>
  <c r="BY64" i="13"/>
  <c r="CB64" i="13" s="1"/>
  <c r="BY65" i="13"/>
  <c r="CB65" i="13" s="1"/>
  <c r="BY66" i="13"/>
  <c r="CB66" i="13" s="1"/>
  <c r="AM61" i="13"/>
  <c r="CS61" i="13"/>
  <c r="H60" i="13"/>
  <c r="R67" i="13"/>
  <c r="CU61" i="13"/>
  <c r="DO6" i="13"/>
  <c r="O67" i="13"/>
  <c r="P67" i="13"/>
  <c r="T23" i="24"/>
  <c r="M7" i="20"/>
  <c r="DH6" i="13"/>
  <c r="DP6" i="13"/>
  <c r="M7" i="19"/>
  <c r="CM6" i="13"/>
  <c r="AB25" i="24" s="1"/>
  <c r="DQ6" i="13"/>
  <c r="DN6" i="13"/>
  <c r="EH6" i="13" s="1"/>
  <c r="EM6" i="13" s="1"/>
  <c r="M7" i="17"/>
  <c r="AW6" i="13"/>
  <c r="AB23" i="24" s="1"/>
  <c r="BR6" i="13"/>
  <c r="M7" i="18"/>
  <c r="EE10" i="13"/>
  <c r="EF49" i="13"/>
  <c r="EC22" i="13"/>
  <c r="EC26" i="13"/>
  <c r="EC23" i="13"/>
  <c r="EC31" i="13"/>
  <c r="EC27" i="13"/>
  <c r="EC30" i="13"/>
  <c r="EC43" i="13"/>
  <c r="EC35" i="13"/>
  <c r="EC7" i="13"/>
  <c r="EC15" i="13"/>
  <c r="EC40" i="13"/>
  <c r="EC20" i="13"/>
  <c r="EC48" i="13"/>
  <c r="EC42" i="13"/>
  <c r="EC17" i="13"/>
  <c r="EC41" i="13"/>
  <c r="EC24" i="13"/>
  <c r="EC28" i="13"/>
  <c r="EC33" i="13"/>
  <c r="EC9" i="13"/>
  <c r="EC34" i="13"/>
  <c r="EC45" i="13"/>
  <c r="EC21" i="13"/>
  <c r="EC12" i="13"/>
  <c r="EC10" i="13"/>
  <c r="EC32" i="13"/>
  <c r="EC38" i="13"/>
  <c r="EC16" i="13"/>
  <c r="EC44" i="13"/>
  <c r="EC46" i="13"/>
  <c r="EC19" i="13"/>
  <c r="EC13" i="13"/>
  <c r="EC47" i="13"/>
  <c r="EC29" i="13"/>
  <c r="BA29" i="13"/>
  <c r="BA38" i="13"/>
  <c r="BA16" i="13"/>
  <c r="BA44" i="13"/>
  <c r="BA46" i="13"/>
  <c r="BA30" i="13"/>
  <c r="BA43" i="13"/>
  <c r="BA13" i="13"/>
  <c r="BA35" i="13"/>
  <c r="BA47" i="13"/>
  <c r="BA7" i="13"/>
  <c r="BA26" i="13"/>
  <c r="BA48" i="13"/>
  <c r="BA42" i="13"/>
  <c r="BA17" i="13"/>
  <c r="BA41" i="13"/>
  <c r="BA24" i="13"/>
  <c r="BA28" i="13"/>
  <c r="BA33" i="13"/>
  <c r="BA9" i="13"/>
  <c r="BA34" i="13"/>
  <c r="BA45" i="13"/>
  <c r="BA21" i="13"/>
  <c r="BA12" i="13"/>
  <c r="BA10" i="13"/>
  <c r="BA32" i="13"/>
  <c r="BA6" i="13"/>
  <c r="BA31" i="13"/>
  <c r="BA27" i="13"/>
  <c r="BA19" i="13"/>
  <c r="BA22" i="13"/>
  <c r="BA23" i="13"/>
  <c r="BA15" i="13"/>
  <c r="BA40" i="13"/>
  <c r="BA20" i="13"/>
  <c r="T6" i="13"/>
  <c r="H22" i="24" s="1"/>
  <c r="AO5" i="13"/>
  <c r="AS5" i="13" s="1"/>
  <c r="M6" i="4"/>
  <c r="CZ5" i="13"/>
  <c r="BJ5" i="13"/>
  <c r="BQ5" i="13" s="1"/>
  <c r="BU6" i="13" l="1"/>
  <c r="P7" i="18" s="1"/>
  <c r="EF13" i="13"/>
  <c r="EP13" i="13"/>
  <c r="ER13" i="13" s="1"/>
  <c r="ET13" i="13" s="1"/>
  <c r="AB26" i="24"/>
  <c r="ET33" i="13"/>
  <c r="EV33" i="13" s="1"/>
  <c r="ET9" i="13"/>
  <c r="EV9" i="13" s="1"/>
  <c r="ET46" i="13"/>
  <c r="EV46" i="13" s="1"/>
  <c r="ET15" i="13"/>
  <c r="EV15" i="13" s="1"/>
  <c r="ET38" i="13"/>
  <c r="EV38" i="13" s="1"/>
  <c r="ET44" i="13"/>
  <c r="EV44" i="13" s="1"/>
  <c r="ET41" i="13"/>
  <c r="EV41" i="13" s="1"/>
  <c r="ET39" i="13"/>
  <c r="EV39" i="13" s="1"/>
  <c r="ET45" i="13"/>
  <c r="EV45" i="13" s="1"/>
  <c r="ET43" i="13"/>
  <c r="EV43" i="13" s="1"/>
  <c r="ET42" i="13"/>
  <c r="EV42" i="13" s="1"/>
  <c r="ET40" i="13"/>
  <c r="EV40" i="13" s="1"/>
  <c r="ET37" i="13"/>
  <c r="EV37" i="13" s="1"/>
  <c r="ET36" i="13"/>
  <c r="EV36" i="13" s="1"/>
  <c r="ET35" i="13"/>
  <c r="EV35" i="13" s="1"/>
  <c r="ET34" i="13"/>
  <c r="EV34" i="13" s="1"/>
  <c r="ET29" i="13"/>
  <c r="EV29" i="13" s="1"/>
  <c r="ET28" i="13"/>
  <c r="EV28" i="13" s="1"/>
  <c r="ET31" i="13"/>
  <c r="EV31" i="13" s="1"/>
  <c r="ET25" i="13"/>
  <c r="EV25" i="13" s="1"/>
  <c r="ET19" i="13"/>
  <c r="EV19" i="13" s="1"/>
  <c r="ET24" i="13"/>
  <c r="EV24" i="13" s="1"/>
  <c r="ET22" i="13"/>
  <c r="EV22" i="13" s="1"/>
  <c r="ET20" i="13"/>
  <c r="EV20" i="13" s="1"/>
  <c r="ET17" i="13"/>
  <c r="EV17" i="13" s="1"/>
  <c r="ET16" i="13"/>
  <c r="EV16" i="13" s="1"/>
  <c r="ET14" i="13"/>
  <c r="EV14" i="13" s="1"/>
  <c r="ET12" i="13"/>
  <c r="EV12" i="13" s="1"/>
  <c r="ET11" i="13"/>
  <c r="EV11" i="13" s="1"/>
  <c r="ET10" i="13"/>
  <c r="EV10" i="13" s="1"/>
  <c r="ET8" i="13"/>
  <c r="EV8" i="13" s="1"/>
  <c r="ET7" i="13"/>
  <c r="ET23" i="13"/>
  <c r="EV23" i="13" s="1"/>
  <c r="ET30" i="13"/>
  <c r="EV30" i="13" s="1"/>
  <c r="ET27" i="13"/>
  <c r="EV27" i="13" s="1"/>
  <c r="ET32" i="13"/>
  <c r="EV32" i="13" s="1"/>
  <c r="ET21" i="13"/>
  <c r="EV21" i="13" s="1"/>
  <c r="AA6" i="13"/>
  <c r="S66" i="13" s="1"/>
  <c r="V66" i="13" s="1"/>
  <c r="EW49" i="13"/>
  <c r="EX49" i="13" s="1"/>
  <c r="EU49" i="13"/>
  <c r="EW47" i="13"/>
  <c r="EX47" i="13" s="1"/>
  <c r="EU47" i="13"/>
  <c r="EV48" i="13"/>
  <c r="EW48" i="13"/>
  <c r="EX48" i="13" s="1"/>
  <c r="EU48" i="13"/>
  <c r="EU45" i="13"/>
  <c r="EW45" i="13"/>
  <c r="EW41" i="13"/>
  <c r="EU41" i="13"/>
  <c r="EU37" i="13"/>
  <c r="EW37" i="13"/>
  <c r="EU46" i="13"/>
  <c r="EW46" i="13"/>
  <c r="EW43" i="13"/>
  <c r="EU43" i="13"/>
  <c r="EU40" i="13"/>
  <c r="EW40" i="13"/>
  <c r="EW39" i="13"/>
  <c r="EU39" i="13"/>
  <c r="EU42" i="13"/>
  <c r="EW42" i="13"/>
  <c r="EU38" i="13"/>
  <c r="EW38" i="13"/>
  <c r="EW44" i="13"/>
  <c r="EU44" i="13"/>
  <c r="EU33" i="13"/>
  <c r="EW33" i="13"/>
  <c r="EU31" i="13"/>
  <c r="EW31" i="13"/>
  <c r="EU9" i="13"/>
  <c r="EW9" i="13"/>
  <c r="EJ6" i="13"/>
  <c r="EO6" i="13" s="1"/>
  <c r="EI6" i="13"/>
  <c r="EW11" i="13"/>
  <c r="EU11" i="13"/>
  <c r="EW21" i="13"/>
  <c r="EU21" i="13"/>
  <c r="EU17" i="13"/>
  <c r="EW17" i="13"/>
  <c r="EU19" i="13"/>
  <c r="EW19" i="13"/>
  <c r="EW22" i="13"/>
  <c r="EU22" i="13"/>
  <c r="EV26" i="13"/>
  <c r="EW26" i="13"/>
  <c r="EX26" i="13" s="1"/>
  <c r="EU26" i="13"/>
  <c r="EU30" i="13"/>
  <c r="EW30" i="13"/>
  <c r="EW10" i="13"/>
  <c r="EU10" i="13"/>
  <c r="EU7" i="13"/>
  <c r="EW7" i="13"/>
  <c r="EU25" i="13"/>
  <c r="EW25" i="13"/>
  <c r="EU32" i="13"/>
  <c r="EW32" i="13"/>
  <c r="EU20" i="13"/>
  <c r="EW20" i="13"/>
  <c r="EW23" i="13"/>
  <c r="EU23" i="13"/>
  <c r="EW36" i="13"/>
  <c r="EU36" i="13"/>
  <c r="EU27" i="13"/>
  <c r="EW27" i="13"/>
  <c r="EU15" i="13"/>
  <c r="EW15" i="13"/>
  <c r="EW29" i="13"/>
  <c r="EU29" i="13"/>
  <c r="EW8" i="13"/>
  <c r="EU8" i="13"/>
  <c r="EK6" i="13"/>
  <c r="EP6" i="13" s="1"/>
  <c r="EW34" i="13"/>
  <c r="EU34" i="13"/>
  <c r="EW13" i="13"/>
  <c r="EU13" i="13"/>
  <c r="EV18" i="13"/>
  <c r="EW18" i="13"/>
  <c r="EX18" i="13" s="1"/>
  <c r="EU18" i="13"/>
  <c r="EU16" i="13"/>
  <c r="EW16" i="13"/>
  <c r="EU28" i="13"/>
  <c r="EW28" i="13"/>
  <c r="EU24" i="13"/>
  <c r="EW24" i="13"/>
  <c r="EW12" i="13"/>
  <c r="EU12" i="13"/>
  <c r="EU35" i="13"/>
  <c r="EW35" i="13"/>
  <c r="EW14" i="13"/>
  <c r="EU14" i="13"/>
  <c r="EV47" i="13"/>
  <c r="DC65" i="13"/>
  <c r="DC64" i="13"/>
  <c r="BM66" i="13"/>
  <c r="DY6" i="13"/>
  <c r="AR65" i="13"/>
  <c r="J57" i="13"/>
  <c r="J60" i="13" s="1"/>
  <c r="M4" i="26" s="1"/>
  <c r="CH66" i="13"/>
  <c r="BM65" i="13"/>
  <c r="ES50" i="13"/>
  <c r="AR66" i="13"/>
  <c r="CH65" i="13"/>
  <c r="BM64" i="13"/>
  <c r="AR64" i="13"/>
  <c r="DC66" i="13"/>
  <c r="CH64" i="13"/>
  <c r="DB63" i="13"/>
  <c r="DB68" i="13" s="1"/>
  <c r="CY68" i="13"/>
  <c r="CY67" i="13" s="1"/>
  <c r="DB67" i="13" s="1"/>
  <c r="AN68" i="13"/>
  <c r="AN67" i="13" s="1"/>
  <c r="AQ67" i="13" s="1"/>
  <c r="AQ63" i="13"/>
  <c r="AQ68" i="13" s="1"/>
  <c r="CD55" i="13"/>
  <c r="CG55" i="13" s="1"/>
  <c r="CD58" i="13"/>
  <c r="CG58" i="13" s="1"/>
  <c r="CD59" i="13"/>
  <c r="CG59" i="13" s="1"/>
  <c r="CD53" i="13"/>
  <c r="CD60" i="13"/>
  <c r="CG60" i="13" s="1"/>
  <c r="CD56" i="13"/>
  <c r="CG56" i="13" s="1"/>
  <c r="CD54" i="13"/>
  <c r="CG54" i="13" s="1"/>
  <c r="CD57" i="13"/>
  <c r="CG57" i="13" s="1"/>
  <c r="AN55" i="13"/>
  <c r="AQ55" i="13" s="1"/>
  <c r="AN59" i="13"/>
  <c r="AQ59" i="13" s="1"/>
  <c r="AN57" i="13"/>
  <c r="AQ57" i="13" s="1"/>
  <c r="AN53" i="13"/>
  <c r="AN60" i="13"/>
  <c r="AQ60" i="13" s="1"/>
  <c r="AN54" i="13"/>
  <c r="AQ54" i="13" s="1"/>
  <c r="AN58" i="13"/>
  <c r="AQ58" i="13" s="1"/>
  <c r="AN56" i="13"/>
  <c r="AQ56" i="13" s="1"/>
  <c r="BI53" i="13"/>
  <c r="BI55" i="13"/>
  <c r="BL55" i="13" s="1"/>
  <c r="BI59" i="13"/>
  <c r="BL59" i="13" s="1"/>
  <c r="BI60" i="13"/>
  <c r="BL60" i="13" s="1"/>
  <c r="BI58" i="13"/>
  <c r="BL58" i="13" s="1"/>
  <c r="BI54" i="13"/>
  <c r="BL54" i="13" s="1"/>
  <c r="BI57" i="13"/>
  <c r="BL57" i="13" s="1"/>
  <c r="BI56" i="13"/>
  <c r="BL56" i="13" s="1"/>
  <c r="CY54" i="13"/>
  <c r="DB54" i="13" s="1"/>
  <c r="CY57" i="13"/>
  <c r="DB57" i="13" s="1"/>
  <c r="CY60" i="13"/>
  <c r="DB60" i="13" s="1"/>
  <c r="CY59" i="13"/>
  <c r="DB59" i="13" s="1"/>
  <c r="CY53" i="13"/>
  <c r="CY55" i="13"/>
  <c r="DB55" i="13" s="1"/>
  <c r="CY58" i="13"/>
  <c r="DB58" i="13" s="1"/>
  <c r="CY56" i="13"/>
  <c r="DB56" i="13" s="1"/>
  <c r="BL63" i="13"/>
  <c r="BL68" i="13" s="1"/>
  <c r="BI68" i="13"/>
  <c r="BI67" i="13" s="1"/>
  <c r="BL67" i="13" s="1"/>
  <c r="CG63" i="13"/>
  <c r="CG68" i="13" s="1"/>
  <c r="CD68" i="13"/>
  <c r="CD67" i="13" s="1"/>
  <c r="CG67" i="13" s="1"/>
  <c r="EO74" i="13"/>
  <c r="S7" i="30"/>
  <c r="S7" i="29"/>
  <c r="BR62" i="13"/>
  <c r="E18" i="14" s="1"/>
  <c r="BR58" i="13"/>
  <c r="E14" i="14" s="1"/>
  <c r="BR59" i="13"/>
  <c r="E15" i="14" s="1"/>
  <c r="BR56" i="13"/>
  <c r="E12" i="14" s="1"/>
  <c r="BR61" i="13"/>
  <c r="E17" i="14" s="1"/>
  <c r="BR57" i="13"/>
  <c r="E13" i="14" s="1"/>
  <c r="BR63" i="13"/>
  <c r="E19" i="14" s="1"/>
  <c r="BR60" i="13"/>
  <c r="E16" i="14" s="1"/>
  <c r="BD60" i="13"/>
  <c r="BG60" i="13" s="1"/>
  <c r="BD58" i="13"/>
  <c r="BG58" i="13" s="1"/>
  <c r="BD56" i="13"/>
  <c r="BG56" i="13" s="1"/>
  <c r="BD53" i="13"/>
  <c r="BD57" i="13"/>
  <c r="BG57" i="13" s="1"/>
  <c r="BD54" i="13"/>
  <c r="BG54" i="13" s="1"/>
  <c r="BD59" i="13"/>
  <c r="BG59" i="13" s="1"/>
  <c r="BD55" i="13"/>
  <c r="BG55" i="13" s="1"/>
  <c r="F8" i="14"/>
  <c r="F10" i="14" s="1"/>
  <c r="CM54" i="13"/>
  <c r="BD68" i="13"/>
  <c r="BD67" i="13" s="1"/>
  <c r="BG67" i="13" s="1"/>
  <c r="BM67" i="13" s="1"/>
  <c r="BG63" i="13"/>
  <c r="E8" i="14"/>
  <c r="E10" i="14" s="1"/>
  <c r="BR54" i="13"/>
  <c r="N63" i="13"/>
  <c r="N64" i="13"/>
  <c r="Q64" i="13" s="1"/>
  <c r="N65" i="13"/>
  <c r="Q65" i="13" s="1"/>
  <c r="N66" i="13"/>
  <c r="Q66" i="13" s="1"/>
  <c r="Q7" i="30"/>
  <c r="Q7" i="29"/>
  <c r="AW62" i="13"/>
  <c r="D18" i="14" s="1"/>
  <c r="AW58" i="13"/>
  <c r="D14" i="14" s="1"/>
  <c r="AW63" i="13"/>
  <c r="D19" i="14" s="1"/>
  <c r="AW60" i="13"/>
  <c r="D16" i="14" s="1"/>
  <c r="AW61" i="13"/>
  <c r="D17" i="14" s="1"/>
  <c r="AW57" i="13"/>
  <c r="D13" i="14" s="1"/>
  <c r="AW59" i="13"/>
  <c r="D15" i="14" s="1"/>
  <c r="AW56" i="13"/>
  <c r="D12" i="14" s="1"/>
  <c r="AI55" i="13"/>
  <c r="AL55" i="13" s="1"/>
  <c r="AI53" i="13"/>
  <c r="AI60" i="13"/>
  <c r="AL60" i="13" s="1"/>
  <c r="AI56" i="13"/>
  <c r="AL56" i="13" s="1"/>
  <c r="AI54" i="13"/>
  <c r="AL54" i="13" s="1"/>
  <c r="AI57" i="13"/>
  <c r="AL57" i="13" s="1"/>
  <c r="AI58" i="13"/>
  <c r="AL58" i="13" s="1"/>
  <c r="AI59" i="13"/>
  <c r="AL59" i="13" s="1"/>
  <c r="U7" i="30"/>
  <c r="U7" i="29"/>
  <c r="CM62" i="13"/>
  <c r="F18" i="14" s="1"/>
  <c r="CM58" i="13"/>
  <c r="F14" i="14" s="1"/>
  <c r="CM63" i="13"/>
  <c r="F19" i="14" s="1"/>
  <c r="CM56" i="13"/>
  <c r="F12" i="14" s="1"/>
  <c r="CM61" i="13"/>
  <c r="F17" i="14" s="1"/>
  <c r="CM57" i="13"/>
  <c r="F13" i="14" s="1"/>
  <c r="CM59" i="13"/>
  <c r="F15" i="14" s="1"/>
  <c r="CM60" i="13"/>
  <c r="F16" i="14" s="1"/>
  <c r="BY55" i="13"/>
  <c r="CB55" i="13" s="1"/>
  <c r="BY53" i="13"/>
  <c r="BY57" i="13"/>
  <c r="CB57" i="13" s="1"/>
  <c r="BY54" i="13"/>
  <c r="CB54" i="13" s="1"/>
  <c r="BY59" i="13"/>
  <c r="CB59" i="13" s="1"/>
  <c r="BY60" i="13"/>
  <c r="CB60" i="13" s="1"/>
  <c r="BY58" i="13"/>
  <c r="CB58" i="13" s="1"/>
  <c r="BY56" i="13"/>
  <c r="CB56" i="13" s="1"/>
  <c r="G8" i="14"/>
  <c r="G10" i="14" s="1"/>
  <c r="DH54" i="13"/>
  <c r="AI68" i="13"/>
  <c r="AI67" i="13" s="1"/>
  <c r="AL67" i="13" s="1"/>
  <c r="AL63" i="13"/>
  <c r="AW54" i="13"/>
  <c r="D8" i="14"/>
  <c r="D10" i="14" s="1"/>
  <c r="DH69" i="13"/>
  <c r="BR69" i="13"/>
  <c r="AW69" i="13"/>
  <c r="W7" i="30"/>
  <c r="W7" i="29"/>
  <c r="DH62" i="13"/>
  <c r="G18" i="14" s="1"/>
  <c r="DH58" i="13"/>
  <c r="G14" i="14" s="1"/>
  <c r="DH63" i="13"/>
  <c r="G19" i="14" s="1"/>
  <c r="DH60" i="13"/>
  <c r="G16" i="14" s="1"/>
  <c r="DH61" i="13"/>
  <c r="G17" i="14" s="1"/>
  <c r="DH57" i="13"/>
  <c r="G13" i="14" s="1"/>
  <c r="DH59" i="13"/>
  <c r="G15" i="14" s="1"/>
  <c r="DH56" i="13"/>
  <c r="G12" i="14" s="1"/>
  <c r="CT60" i="13"/>
  <c r="CW60" i="13" s="1"/>
  <c r="CT56" i="13"/>
  <c r="CW56" i="13" s="1"/>
  <c r="CT58" i="13"/>
  <c r="CW58" i="13" s="1"/>
  <c r="CT55" i="13"/>
  <c r="CW55" i="13" s="1"/>
  <c r="CT57" i="13"/>
  <c r="CW57" i="13" s="1"/>
  <c r="CT53" i="13"/>
  <c r="CT54" i="13"/>
  <c r="CW54" i="13" s="1"/>
  <c r="CT59" i="13"/>
  <c r="CW59" i="13" s="1"/>
  <c r="CT68" i="13"/>
  <c r="CT67" i="13" s="1"/>
  <c r="CW67" i="13" s="1"/>
  <c r="CW63" i="13"/>
  <c r="DO5" i="13"/>
  <c r="EI5" i="13" s="1"/>
  <c r="R6" i="30"/>
  <c r="R56" i="30" s="1"/>
  <c r="S56" i="30" s="1"/>
  <c r="R6" i="29"/>
  <c r="BY68" i="13"/>
  <c r="BY67" i="13" s="1"/>
  <c r="CB67" i="13" s="1"/>
  <c r="CB63" i="13"/>
  <c r="CM69" i="13"/>
  <c r="N7" i="18"/>
  <c r="N7" i="19"/>
  <c r="N7" i="20"/>
  <c r="N7" i="17"/>
  <c r="DZ6" i="13"/>
  <c r="DX6" i="13"/>
  <c r="EA6" i="13"/>
  <c r="DL6" i="13"/>
  <c r="M6" i="18"/>
  <c r="X6" i="13"/>
  <c r="M50" i="4"/>
  <c r="M51" i="4"/>
  <c r="BN5" i="13"/>
  <c r="DG5" i="13"/>
  <c r="DD5" i="13"/>
  <c r="AV5" i="13"/>
  <c r="BR5" i="13"/>
  <c r="EX46" i="13" l="1"/>
  <c r="EV13" i="13"/>
  <c r="EX9" i="13"/>
  <c r="EX33" i="13"/>
  <c r="BV6" i="13"/>
  <c r="AB24" i="24" s="1"/>
  <c r="DT6" i="13"/>
  <c r="ED6" i="13" s="1"/>
  <c r="Y24" i="24"/>
  <c r="EX25" i="13"/>
  <c r="EX15" i="13"/>
  <c r="EX42" i="13"/>
  <c r="EX29" i="13"/>
  <c r="EX17" i="13"/>
  <c r="EX8" i="13"/>
  <c r="EX12" i="13"/>
  <c r="EX16" i="13"/>
  <c r="EX24" i="13"/>
  <c r="EX28" i="13"/>
  <c r="EX37" i="13"/>
  <c r="EX44" i="13"/>
  <c r="EX43" i="13"/>
  <c r="EX41" i="13"/>
  <c r="EX38" i="13"/>
  <c r="EX22" i="13"/>
  <c r="EX19" i="13"/>
  <c r="EX7" i="13"/>
  <c r="EX10" i="13"/>
  <c r="EX13" i="13"/>
  <c r="EX14" i="13"/>
  <c r="EX35" i="13"/>
  <c r="EX39" i="13"/>
  <c r="EX45" i="13"/>
  <c r="EX40" i="13"/>
  <c r="EX36" i="13"/>
  <c r="EX34" i="13"/>
  <c r="EX31" i="13"/>
  <c r="EX20" i="13"/>
  <c r="EX11" i="13"/>
  <c r="BM58" i="13"/>
  <c r="FE62" i="36"/>
  <c r="FE63" i="35"/>
  <c r="FE60" i="36"/>
  <c r="FE61" i="35"/>
  <c r="FE61" i="36"/>
  <c r="FE62" i="35"/>
  <c r="FE59" i="36"/>
  <c r="FE60" i="35"/>
  <c r="EX27" i="13"/>
  <c r="EX30" i="13"/>
  <c r="BM60" i="13"/>
  <c r="EX23" i="13"/>
  <c r="EX32" i="13"/>
  <c r="EX21" i="13"/>
  <c r="FE58" i="13"/>
  <c r="FE61" i="13"/>
  <c r="FE59" i="13"/>
  <c r="FE60" i="13"/>
  <c r="AB53" i="13"/>
  <c r="C9" i="14" s="1"/>
  <c r="S63" i="13"/>
  <c r="V63" i="13" s="1"/>
  <c r="AR67" i="13"/>
  <c r="AR59" i="13"/>
  <c r="CH55" i="13"/>
  <c r="AR60" i="13"/>
  <c r="N7" i="30"/>
  <c r="AB68" i="13"/>
  <c r="C25" i="14" s="1"/>
  <c r="AB52" i="13"/>
  <c r="AB54" i="13" s="1"/>
  <c r="N7" i="29"/>
  <c r="S65" i="13"/>
  <c r="V65" i="13" s="1"/>
  <c r="AB67" i="13"/>
  <c r="C24" i="14" s="1"/>
  <c r="AB65" i="13"/>
  <c r="C22" i="14" s="1"/>
  <c r="S64" i="13"/>
  <c r="V64" i="13" s="1"/>
  <c r="DM6" i="13"/>
  <c r="EG6" i="13" s="1"/>
  <c r="EQ6" i="13" s="1"/>
  <c r="ES6" i="13" s="1"/>
  <c r="AB66" i="13"/>
  <c r="C23" i="14" s="1"/>
  <c r="EV49" i="13"/>
  <c r="DC59" i="13"/>
  <c r="DC58" i="13"/>
  <c r="AR54" i="13"/>
  <c r="DC67" i="13"/>
  <c r="DC57" i="13"/>
  <c r="DC55" i="13"/>
  <c r="CH56" i="13"/>
  <c r="CH58" i="13"/>
  <c r="BM54" i="13"/>
  <c r="BM55" i="13"/>
  <c r="CH60" i="13"/>
  <c r="DC54" i="13"/>
  <c r="CH57" i="13"/>
  <c r="AR55" i="13"/>
  <c r="CH54" i="13"/>
  <c r="DC60" i="13"/>
  <c r="CH59" i="13"/>
  <c r="AR58" i="13"/>
  <c r="AR57" i="13"/>
  <c r="BM57" i="13"/>
  <c r="CH67" i="13"/>
  <c r="DC56" i="13"/>
  <c r="AR56" i="13"/>
  <c r="BM59" i="13"/>
  <c r="BM56" i="13"/>
  <c r="CY61" i="13"/>
  <c r="DB53" i="13"/>
  <c r="DB61" i="13" s="1"/>
  <c r="BL53" i="13"/>
  <c r="BL61" i="13" s="1"/>
  <c r="BI61" i="13"/>
  <c r="AQ53" i="13"/>
  <c r="AQ61" i="13" s="1"/>
  <c r="AN61" i="13"/>
  <c r="CG53" i="13"/>
  <c r="CD61" i="13"/>
  <c r="CG61" i="13" s="1"/>
  <c r="EJ5" i="13"/>
  <c r="AW64" i="13"/>
  <c r="CW68" i="13"/>
  <c r="DC68" i="13" s="1"/>
  <c r="DC63" i="13"/>
  <c r="BY61" i="13"/>
  <c r="CB53" i="13"/>
  <c r="BD61" i="13"/>
  <c r="BG53" i="13"/>
  <c r="S6" i="30"/>
  <c r="S6" i="29"/>
  <c r="S98" i="29" s="1"/>
  <c r="R56" i="29"/>
  <c r="S56" i="29" s="1"/>
  <c r="R98" i="29"/>
  <c r="CT61" i="13"/>
  <c r="CW53" i="13"/>
  <c r="AL68" i="13"/>
  <c r="AR68" i="13" s="1"/>
  <c r="AR63" i="13"/>
  <c r="BR64" i="13"/>
  <c r="E20" i="14" s="1"/>
  <c r="DN5" i="13"/>
  <c r="EH5" i="13" s="1"/>
  <c r="P6" i="30"/>
  <c r="P56" i="30" s="1"/>
  <c r="Q56" i="30" s="1"/>
  <c r="P6" i="29"/>
  <c r="X7" i="30"/>
  <c r="X7" i="29"/>
  <c r="BG68" i="13"/>
  <c r="BM68" i="13" s="1"/>
  <c r="BM63" i="13"/>
  <c r="DQ5" i="13"/>
  <c r="EK5" i="13" s="1"/>
  <c r="V6" i="30"/>
  <c r="V56" i="30" s="1"/>
  <c r="W56" i="30" s="1"/>
  <c r="V6" i="29"/>
  <c r="CB68" i="13"/>
  <c r="CH68" i="13" s="1"/>
  <c r="CH63" i="13"/>
  <c r="AI61" i="13"/>
  <c r="AL53" i="13"/>
  <c r="DH64" i="13"/>
  <c r="G20" i="14" s="1"/>
  <c r="CM64" i="13"/>
  <c r="F20" i="14" s="1"/>
  <c r="N68" i="13"/>
  <c r="E26" i="14"/>
  <c r="N6" i="18"/>
  <c r="G26" i="14"/>
  <c r="D26" i="14"/>
  <c r="D20" i="14"/>
  <c r="F26" i="14"/>
  <c r="T22" i="24"/>
  <c r="EF6" i="13"/>
  <c r="Y22" i="24"/>
  <c r="M7" i="4"/>
  <c r="EM74" i="13"/>
  <c r="AB6" i="13"/>
  <c r="AE6" i="13" s="1"/>
  <c r="P7" i="4" s="1"/>
  <c r="M6" i="20"/>
  <c r="M6" i="17"/>
  <c r="N51" i="4"/>
  <c r="N50" i="4"/>
  <c r="DH5" i="13"/>
  <c r="N8" i="4"/>
  <c r="AW5" i="13"/>
  <c r="EN6" i="13" l="1"/>
  <c r="C8" i="14"/>
  <c r="C10" i="14" s="1"/>
  <c r="EV50" i="13"/>
  <c r="S68" i="13"/>
  <c r="S67" i="13" s="1"/>
  <c r="V67" i="13" s="1"/>
  <c r="AB69" i="13"/>
  <c r="V68" i="13"/>
  <c r="S60" i="13"/>
  <c r="V60" i="13" s="1"/>
  <c r="S56" i="13"/>
  <c r="V56" i="13" s="1"/>
  <c r="S57" i="13"/>
  <c r="V57" i="13" s="1"/>
  <c r="S53" i="13"/>
  <c r="S58" i="13"/>
  <c r="V58" i="13" s="1"/>
  <c r="S54" i="13"/>
  <c r="V54" i="13" s="1"/>
  <c r="S59" i="13"/>
  <c r="V59" i="13" s="1"/>
  <c r="S55" i="13"/>
  <c r="V55" i="13" s="1"/>
  <c r="O7" i="30"/>
  <c r="O7" i="29"/>
  <c r="AB56" i="13"/>
  <c r="C12" i="14" s="1"/>
  <c r="AB62" i="13"/>
  <c r="C18" i="14" s="1"/>
  <c r="AB58" i="13"/>
  <c r="C14" i="14" s="1"/>
  <c r="AB63" i="13"/>
  <c r="C19" i="14" s="1"/>
  <c r="AB60" i="13"/>
  <c r="C16" i="14" s="1"/>
  <c r="AB61" i="13"/>
  <c r="C17" i="14" s="1"/>
  <c r="AB57" i="13"/>
  <c r="C13" i="14" s="1"/>
  <c r="AB59" i="13"/>
  <c r="C15" i="14" s="1"/>
  <c r="AL61" i="13"/>
  <c r="AR53" i="13"/>
  <c r="AR61" i="13" s="1"/>
  <c r="V56" i="29"/>
  <c r="W56" i="29" s="1"/>
  <c r="V98" i="29"/>
  <c r="W6" i="30"/>
  <c r="W6" i="29"/>
  <c r="W98" i="29" s="1"/>
  <c r="BM53" i="13"/>
  <c r="BM61" i="13" s="1"/>
  <c r="BG61" i="13"/>
  <c r="P56" i="29"/>
  <c r="Q56" i="29" s="1"/>
  <c r="P98" i="29"/>
  <c r="Q6" i="30"/>
  <c r="Q6" i="29"/>
  <c r="Q98" i="29" s="1"/>
  <c r="Y7" i="30"/>
  <c r="Y7" i="29"/>
  <c r="CW61" i="13"/>
  <c r="DC53" i="13"/>
  <c r="DC61" i="13" s="1"/>
  <c r="CB61" i="13"/>
  <c r="CH53" i="13"/>
  <c r="CH61" i="13" s="1"/>
  <c r="W65" i="13"/>
  <c r="N57" i="13"/>
  <c r="Q57" i="13" s="1"/>
  <c r="N53" i="13"/>
  <c r="W64" i="13"/>
  <c r="N60" i="13"/>
  <c r="Q60" i="13" s="1"/>
  <c r="N58" i="13"/>
  <c r="Q58" i="13" s="1"/>
  <c r="N56" i="13"/>
  <c r="Q56" i="13" s="1"/>
  <c r="N54" i="13"/>
  <c r="Q54" i="13" s="1"/>
  <c r="Q63" i="13"/>
  <c r="Q68" i="13" s="1"/>
  <c r="N59" i="13"/>
  <c r="Q59" i="13" s="1"/>
  <c r="N55" i="13"/>
  <c r="Q55" i="13" s="1"/>
  <c r="DR6" i="13"/>
  <c r="N6" i="20"/>
  <c r="N6" i="17"/>
  <c r="AB22" i="24"/>
  <c r="DW6" i="13"/>
  <c r="EU6" i="13" s="1"/>
  <c r="N7" i="4"/>
  <c r="W60" i="13" l="1"/>
  <c r="FE58" i="36"/>
  <c r="FE59" i="35"/>
  <c r="FE57" i="13"/>
  <c r="EL6" i="13"/>
  <c r="ER6" i="13" s="1"/>
  <c r="ET6" i="13" s="1"/>
  <c r="W55" i="13"/>
  <c r="W59" i="13"/>
  <c r="W57" i="13"/>
  <c r="W58" i="13"/>
  <c r="W56" i="13"/>
  <c r="W54" i="13"/>
  <c r="S61" i="13"/>
  <c r="V53" i="13"/>
  <c r="V61" i="13" s="1"/>
  <c r="EP74" i="13"/>
  <c r="W63" i="13"/>
  <c r="W68" i="13" s="1"/>
  <c r="N61" i="13"/>
  <c r="N67" i="13" s="1"/>
  <c r="Q67" i="13" s="1"/>
  <c r="Q53" i="13"/>
  <c r="AB64" i="13"/>
  <c r="EB6" i="13"/>
  <c r="AF6" i="13"/>
  <c r="C26" i="14"/>
  <c r="C20" i="14"/>
  <c r="EV6" i="13" l="1"/>
  <c r="F41" i="24"/>
  <c r="EW6" i="13"/>
  <c r="EX6" i="13" s="1"/>
  <c r="EZ50" i="13"/>
  <c r="Z51" i="29" s="1"/>
  <c r="W53" i="13"/>
  <c r="W61" i="13" s="1"/>
  <c r="W67" i="13" s="1"/>
  <c r="Q61" i="13"/>
  <c r="Z51" i="30" l="1"/>
  <c r="EY6" i="13" l="1"/>
  <c r="H9" i="14" l="1"/>
  <c r="X20" i="30"/>
  <c r="X20" i="29"/>
  <c r="X32" i="30"/>
  <c r="X32" i="29"/>
  <c r="X16" i="30"/>
  <c r="X16" i="29"/>
  <c r="X13" i="30"/>
  <c r="X13" i="29"/>
  <c r="X27" i="30"/>
  <c r="X27" i="29"/>
  <c r="X30" i="30"/>
  <c r="X30" i="29"/>
  <c r="X25" i="30"/>
  <c r="X25" i="29"/>
  <c r="X26" i="30"/>
  <c r="X26" i="29"/>
  <c r="X19" i="30"/>
  <c r="X19" i="29"/>
  <c r="X24" i="30"/>
  <c r="X24" i="29"/>
  <c r="X22" i="30"/>
  <c r="X22" i="29"/>
  <c r="X12" i="30"/>
  <c r="X12" i="29"/>
  <c r="X18" i="30"/>
  <c r="X18" i="29"/>
  <c r="X49" i="30"/>
  <c r="X49" i="29"/>
  <c r="X34" i="30"/>
  <c r="X34" i="29"/>
  <c r="X41" i="30"/>
  <c r="X41" i="29"/>
  <c r="X39" i="30"/>
  <c r="X39" i="29"/>
  <c r="X31" i="30"/>
  <c r="X31" i="29"/>
  <c r="X14" i="30"/>
  <c r="X14" i="29"/>
  <c r="X10" i="30"/>
  <c r="X10" i="29"/>
  <c r="X36" i="30"/>
  <c r="X36" i="29"/>
  <c r="X33" i="30"/>
  <c r="X33" i="29"/>
  <c r="X48" i="30"/>
  <c r="X48" i="29"/>
  <c r="X6" i="30"/>
  <c r="X56" i="30" s="1"/>
  <c r="Y56" i="30" s="1"/>
  <c r="X6" i="29"/>
  <c r="X47" i="30"/>
  <c r="X47" i="29"/>
  <c r="X21" i="30"/>
  <c r="X21" i="29"/>
  <c r="X44" i="30"/>
  <c r="X44" i="29"/>
  <c r="X46" i="30"/>
  <c r="X46" i="29"/>
  <c r="X43" i="30"/>
  <c r="X43" i="29"/>
  <c r="X23" i="30"/>
  <c r="X23" i="29"/>
  <c r="X29" i="30"/>
  <c r="X29" i="29"/>
  <c r="X11" i="30"/>
  <c r="X11" i="29"/>
  <c r="X17" i="30"/>
  <c r="X17" i="29"/>
  <c r="X42" i="30"/>
  <c r="X42" i="29"/>
  <c r="X35" i="30"/>
  <c r="X35" i="29"/>
  <c r="X38" i="30"/>
  <c r="X38" i="29"/>
  <c r="X28" i="30"/>
  <c r="X28" i="29"/>
  <c r="X50" i="30"/>
  <c r="X50" i="29"/>
  <c r="X40" i="30"/>
  <c r="X40" i="29"/>
  <c r="X37" i="30"/>
  <c r="X37" i="29"/>
  <c r="X15" i="30"/>
  <c r="X15" i="29"/>
  <c r="X8" i="30"/>
  <c r="X8" i="29"/>
  <c r="X9" i="30"/>
  <c r="X9" i="29"/>
  <c r="X45" i="30"/>
  <c r="X45" i="29"/>
  <c r="H23" i="14"/>
  <c r="H22" i="14"/>
  <c r="H24" i="14"/>
  <c r="H25" i="14"/>
  <c r="EY46" i="13" l="1"/>
  <c r="EY22" i="13"/>
  <c r="EY21" i="13"/>
  <c r="EY14" i="13"/>
  <c r="Y28" i="30"/>
  <c r="Y28" i="29"/>
  <c r="EW5" i="13"/>
  <c r="EY5" i="13" s="1"/>
  <c r="Y37" i="30"/>
  <c r="Y37" i="29"/>
  <c r="Y40" i="30"/>
  <c r="Y40" i="29"/>
  <c r="Y18" i="30"/>
  <c r="Y18" i="29"/>
  <c r="Y12" i="30"/>
  <c r="Y12" i="29"/>
  <c r="Y21" i="30"/>
  <c r="Y21" i="29"/>
  <c r="Y14" i="30"/>
  <c r="Y14" i="29"/>
  <c r="Y39" i="30"/>
  <c r="Y39" i="29"/>
  <c r="Y38" i="30"/>
  <c r="Y38" i="29"/>
  <c r="Y45" i="30"/>
  <c r="Y45" i="29"/>
  <c r="H8" i="14"/>
  <c r="H10" i="14" s="1"/>
  <c r="Y49" i="30"/>
  <c r="Y49" i="29"/>
  <c r="Y24" i="30"/>
  <c r="Y24" i="29"/>
  <c r="Y13" i="30"/>
  <c r="Y13" i="29"/>
  <c r="Y41" i="30"/>
  <c r="Y41" i="29"/>
  <c r="Y30" i="30"/>
  <c r="Y30" i="29"/>
  <c r="Y42" i="30"/>
  <c r="Y42" i="29"/>
  <c r="Y6" i="30"/>
  <c r="Y6" i="29"/>
  <c r="Y98" i="29" s="1"/>
  <c r="Y36" i="30"/>
  <c r="Y36" i="29"/>
  <c r="Y46" i="30"/>
  <c r="Y46" i="29"/>
  <c r="Y25" i="30"/>
  <c r="Y25" i="29"/>
  <c r="Y22" i="30"/>
  <c r="Y22" i="29"/>
  <c r="Y44" i="30"/>
  <c r="Y44" i="29"/>
  <c r="Y9" i="30"/>
  <c r="Y9" i="29"/>
  <c r="Y17" i="30"/>
  <c r="Y17" i="29"/>
  <c r="X56" i="29"/>
  <c r="Y56" i="29" s="1"/>
  <c r="X98" i="29"/>
  <c r="Y50" i="30"/>
  <c r="Y50" i="29"/>
  <c r="Y48" i="30"/>
  <c r="Y48" i="29"/>
  <c r="Y19" i="30"/>
  <c r="Y19" i="29"/>
  <c r="Y34" i="30"/>
  <c r="Y34" i="29"/>
  <c r="Y35" i="30"/>
  <c r="Y35" i="29"/>
  <c r="Y32" i="30"/>
  <c r="Y32" i="29"/>
  <c r="Y47" i="30"/>
  <c r="Y47" i="29"/>
  <c r="Y15" i="30"/>
  <c r="Y15" i="29"/>
  <c r="Y29" i="30"/>
  <c r="Y29" i="29"/>
  <c r="Y33" i="30"/>
  <c r="Y33" i="29"/>
  <c r="Y27" i="30"/>
  <c r="Y27" i="29"/>
  <c r="Y43" i="30"/>
  <c r="Y43" i="29"/>
  <c r="Y8" i="30"/>
  <c r="Y8" i="29"/>
  <c r="Y20" i="30"/>
  <c r="Y20" i="29"/>
  <c r="Y23" i="30"/>
  <c r="Y23" i="29"/>
  <c r="Y16" i="30"/>
  <c r="Y16" i="29"/>
  <c r="Y11" i="30"/>
  <c r="Y11" i="29"/>
  <c r="Y31" i="30"/>
  <c r="Y31" i="29"/>
  <c r="Y10" i="30"/>
  <c r="Y10" i="29"/>
  <c r="Y26" i="30"/>
  <c r="Y26" i="29"/>
  <c r="EY43" i="13"/>
  <c r="EY30" i="13"/>
  <c r="EY17" i="13"/>
  <c r="EY26" i="13"/>
  <c r="EY24" i="13"/>
  <c r="EY35" i="13"/>
  <c r="EY40" i="13"/>
  <c r="EY42" i="13"/>
  <c r="EY29" i="13"/>
  <c r="H12" i="14"/>
  <c r="H15" i="14"/>
  <c r="H14" i="14"/>
  <c r="H19" i="14"/>
  <c r="H13" i="14"/>
  <c r="H17" i="14"/>
  <c r="H18" i="14"/>
  <c r="H16" i="14"/>
  <c r="EV7" i="13" l="1"/>
  <c r="K41" i="24"/>
  <c r="S41" i="24" s="1"/>
  <c r="FA50" i="13"/>
  <c r="FB50" i="13"/>
  <c r="FC50" i="13" s="1"/>
  <c r="EZ40" i="13"/>
  <c r="Z41" i="30" s="1"/>
  <c r="FB21" i="13"/>
  <c r="FC21" i="13" s="1"/>
  <c r="FA21" i="13"/>
  <c r="H20" i="14"/>
  <c r="FA29" i="13"/>
  <c r="FB46" i="13"/>
  <c r="FA43" i="13"/>
  <c r="FB42" i="13"/>
  <c r="FA22" i="13"/>
  <c r="FB26" i="13"/>
  <c r="FA30" i="13"/>
  <c r="FB40" i="13"/>
  <c r="FA42" i="13"/>
  <c r="FA35" i="13"/>
  <c r="FB24" i="13"/>
  <c r="FB17" i="13"/>
  <c r="FB29" i="13"/>
  <c r="FA46" i="13"/>
  <c r="FB14" i="13"/>
  <c r="FB30" i="13"/>
  <c r="FB22" i="13"/>
  <c r="FA17" i="13"/>
  <c r="EY10" i="13"/>
  <c r="FB10" i="13" s="1"/>
  <c r="EY9" i="13"/>
  <c r="FA9" i="13" s="1"/>
  <c r="EY38" i="13"/>
  <c r="FA38" i="13" s="1"/>
  <c r="EY13" i="13"/>
  <c r="FB13" i="13" s="1"/>
  <c r="EY48" i="13"/>
  <c r="FA48" i="13" s="1"/>
  <c r="EY20" i="13"/>
  <c r="FA20" i="13" s="1"/>
  <c r="EY37" i="13"/>
  <c r="FA37" i="13" s="1"/>
  <c r="EY36" i="13"/>
  <c r="FA36" i="13" s="1"/>
  <c r="EY15" i="13"/>
  <c r="FA15" i="13" s="1"/>
  <c r="EY34" i="13"/>
  <c r="FB34" i="13" s="1"/>
  <c r="EY41" i="13"/>
  <c r="FB41" i="13" s="1"/>
  <c r="EY23" i="13"/>
  <c r="FA23" i="13" s="1"/>
  <c r="EY12" i="13"/>
  <c r="FA12" i="13" s="1"/>
  <c r="EY8" i="13"/>
  <c r="FA8" i="13" s="1"/>
  <c r="EY11" i="13"/>
  <c r="FB11" i="13" s="1"/>
  <c r="EY18" i="13"/>
  <c r="FA18" i="13" s="1"/>
  <c r="EY28" i="13"/>
  <c r="FB28" i="13" s="1"/>
  <c r="FA40" i="13"/>
  <c r="FA24" i="13"/>
  <c r="FB43" i="13"/>
  <c r="FB35" i="13"/>
  <c r="FA14" i="13"/>
  <c r="FA26" i="13"/>
  <c r="EY49" i="13"/>
  <c r="FB49" i="13" s="1"/>
  <c r="EY39" i="13"/>
  <c r="FA39" i="13" s="1"/>
  <c r="EY47" i="13"/>
  <c r="FA47" i="13" s="1"/>
  <c r="EY33" i="13"/>
  <c r="FB33" i="13" s="1"/>
  <c r="EY16" i="13"/>
  <c r="FB16" i="13" s="1"/>
  <c r="EY44" i="13"/>
  <c r="FB44" i="13" s="1"/>
  <c r="EY25" i="13"/>
  <c r="FB25" i="13" s="1"/>
  <c r="EY19" i="13"/>
  <c r="FA19" i="13" s="1"/>
  <c r="EY45" i="13"/>
  <c r="FB45" i="13" s="1"/>
  <c r="EY27" i="13"/>
  <c r="FB27" i="13" s="1"/>
  <c r="EY32" i="13"/>
  <c r="FA32" i="13" s="1"/>
  <c r="EY31" i="13"/>
  <c r="FB31" i="13" s="1"/>
  <c r="H26" i="14"/>
  <c r="F44" i="24" l="1"/>
  <c r="Z41" i="29"/>
  <c r="FC16" i="13"/>
  <c r="FC43" i="13"/>
  <c r="FC13" i="13"/>
  <c r="FC30" i="13"/>
  <c r="FC27" i="13"/>
  <c r="FC44" i="13"/>
  <c r="FC35" i="13"/>
  <c r="FC28" i="13"/>
  <c r="FC22" i="13"/>
  <c r="FC29" i="13"/>
  <c r="FC26" i="13"/>
  <c r="FC46" i="13"/>
  <c r="FC34" i="13"/>
  <c r="FC24" i="13"/>
  <c r="FC45" i="13"/>
  <c r="FC49" i="13"/>
  <c r="FC25" i="13"/>
  <c r="FC31" i="13"/>
  <c r="FC33" i="13"/>
  <c r="FC11" i="13"/>
  <c r="FC41" i="13"/>
  <c r="FC10" i="13"/>
  <c r="FC14" i="13"/>
  <c r="FC17" i="13"/>
  <c r="FC40" i="13"/>
  <c r="FC42" i="13"/>
  <c r="EZ25" i="13"/>
  <c r="FB36" i="13"/>
  <c r="FA27" i="13"/>
  <c r="FA28" i="13"/>
  <c r="FB18" i="13"/>
  <c r="FB12" i="13"/>
  <c r="FA34" i="13"/>
  <c r="FA25" i="13"/>
  <c r="FB20" i="13"/>
  <c r="FA44" i="13"/>
  <c r="FB15" i="13"/>
  <c r="FB48" i="13"/>
  <c r="FB39" i="13"/>
  <c r="FB47" i="13"/>
  <c r="FB32" i="13"/>
  <c r="FB8" i="13"/>
  <c r="FA45" i="13"/>
  <c r="FA16" i="13"/>
  <c r="FA49" i="13"/>
  <c r="FB23" i="13"/>
  <c r="FA13" i="13"/>
  <c r="FB9" i="13"/>
  <c r="FA31" i="13"/>
  <c r="FB19" i="13"/>
  <c r="FA33" i="13"/>
  <c r="FA11" i="13"/>
  <c r="FA41" i="13"/>
  <c r="FB37" i="13"/>
  <c r="FB38" i="13"/>
  <c r="FA10" i="13"/>
  <c r="EY7" i="13"/>
  <c r="FB7" i="13" s="1"/>
  <c r="FD50" i="13" l="1"/>
  <c r="F19" i="26"/>
  <c r="K19" i="26"/>
  <c r="K16" i="26"/>
  <c r="F16" i="26"/>
  <c r="K18" i="26"/>
  <c r="K17" i="26"/>
  <c r="F18" i="26"/>
  <c r="F17" i="26"/>
  <c r="Z26" i="29"/>
  <c r="Z26" i="30"/>
  <c r="FC15" i="13"/>
  <c r="FC19" i="13"/>
  <c r="FC48" i="13"/>
  <c r="FD48" i="13"/>
  <c r="FC38" i="13"/>
  <c r="FC39" i="13"/>
  <c r="FC20" i="13"/>
  <c r="FC18" i="13"/>
  <c r="FC7" i="13"/>
  <c r="FC32" i="13"/>
  <c r="FC37" i="13"/>
  <c r="FC23" i="13"/>
  <c r="FC8" i="13"/>
  <c r="FC9" i="13"/>
  <c r="FC47" i="13"/>
  <c r="FC12" i="13"/>
  <c r="FC36" i="13"/>
  <c r="FA7" i="13"/>
  <c r="AC51" i="30" l="1"/>
  <c r="D51" i="30" s="1"/>
  <c r="AC51" i="29"/>
  <c r="D51" i="29" s="1"/>
  <c r="F21" i="26"/>
  <c r="F20" i="26"/>
  <c r="K12" i="26"/>
  <c r="F6" i="26"/>
  <c r="K10" i="26"/>
  <c r="K7" i="26"/>
  <c r="F12" i="26"/>
  <c r="K13" i="26"/>
  <c r="K9" i="26"/>
  <c r="F8" i="26"/>
  <c r="F7" i="26"/>
  <c r="F9" i="26"/>
  <c r="K8" i="26"/>
  <c r="F13" i="26"/>
  <c r="F10" i="26"/>
  <c r="F11" i="26"/>
  <c r="K6" i="26"/>
  <c r="K11" i="26"/>
  <c r="K20" i="26"/>
  <c r="K21" i="26"/>
  <c r="E19" i="26"/>
  <c r="J19" i="26"/>
  <c r="H19" i="26"/>
  <c r="C19" i="26"/>
  <c r="AC49" i="30"/>
  <c r="D49" i="30" s="1"/>
  <c r="AC49" i="29"/>
  <c r="D49" i="29" s="1"/>
  <c r="F15" i="26" l="1"/>
  <c r="F14" i="26" s="1"/>
  <c r="K15" i="26"/>
  <c r="K14" i="26" s="1"/>
  <c r="EZ15" i="13" l="1"/>
  <c r="EZ27" i="13" l="1"/>
  <c r="EZ39" i="13"/>
  <c r="EZ29" i="13"/>
  <c r="EZ8" i="13"/>
  <c r="EZ11" i="13"/>
  <c r="EZ30" i="13"/>
  <c r="EZ22" i="13"/>
  <c r="EZ13" i="13"/>
  <c r="EZ47" i="13"/>
  <c r="Z16" i="29"/>
  <c r="Z16" i="30"/>
  <c r="EZ17" i="13"/>
  <c r="EZ28" i="13"/>
  <c r="EZ9" i="13"/>
  <c r="EZ46" i="13"/>
  <c r="EZ37" i="13"/>
  <c r="EZ20" i="13"/>
  <c r="EZ32" i="13"/>
  <c r="EN5" i="13"/>
  <c r="EP5" i="13"/>
  <c r="EL74" i="13"/>
  <c r="EO5" i="13"/>
  <c r="EM5" i="13"/>
  <c r="FB6" i="13"/>
  <c r="FD41" i="13" s="1"/>
  <c r="EL5" i="13"/>
  <c r="FA6" i="13"/>
  <c r="AC42" i="29" l="1"/>
  <c r="D42" i="29" s="1"/>
  <c r="AC42" i="30"/>
  <c r="D42" i="30" s="1"/>
  <c r="FD27" i="13"/>
  <c r="FD34" i="13"/>
  <c r="FD11" i="13"/>
  <c r="FD28" i="13"/>
  <c r="FD15" i="13"/>
  <c r="FD33" i="13"/>
  <c r="FD21" i="13"/>
  <c r="FD22" i="13"/>
  <c r="FD29" i="13"/>
  <c r="FD49" i="13"/>
  <c r="FD7" i="13"/>
  <c r="FD25" i="13"/>
  <c r="FD14" i="13"/>
  <c r="FD8" i="13"/>
  <c r="EZ6" i="13"/>
  <c r="AK3" i="24" s="1"/>
  <c r="EZ35" i="13"/>
  <c r="EZ41" i="13"/>
  <c r="EZ19" i="13"/>
  <c r="Z31" i="30"/>
  <c r="Z31" i="29"/>
  <c r="Z30" i="30"/>
  <c r="Z30" i="29"/>
  <c r="EZ26" i="13"/>
  <c r="EZ12" i="13"/>
  <c r="EZ14" i="13"/>
  <c r="Z38" i="29"/>
  <c r="Z38" i="30"/>
  <c r="Z23" i="30"/>
  <c r="Z23" i="29"/>
  <c r="Z12" i="29"/>
  <c r="Z12" i="30"/>
  <c r="EZ33" i="13"/>
  <c r="EZ38" i="13"/>
  <c r="EZ21" i="13"/>
  <c r="EZ23" i="13"/>
  <c r="EZ44" i="13"/>
  <c r="EZ24" i="13"/>
  <c r="Z47" i="29"/>
  <c r="Z47" i="30"/>
  <c r="Z29" i="30"/>
  <c r="Z29" i="29"/>
  <c r="Z18" i="30"/>
  <c r="Z18" i="29"/>
  <c r="Z48" i="30"/>
  <c r="Z48" i="29"/>
  <c r="Z40" i="30"/>
  <c r="Z40" i="29"/>
  <c r="EZ45" i="13"/>
  <c r="EZ48" i="13"/>
  <c r="EZ36" i="13"/>
  <c r="FD46" i="13"/>
  <c r="FD12" i="13"/>
  <c r="FD13" i="13"/>
  <c r="FD30" i="13"/>
  <c r="FD38" i="13"/>
  <c r="FD45" i="13"/>
  <c r="FD18" i="13"/>
  <c r="FD42" i="13"/>
  <c r="FD47" i="13"/>
  <c r="FD44" i="13"/>
  <c r="FD20" i="13"/>
  <c r="FD6" i="13"/>
  <c r="FD31" i="13"/>
  <c r="FD24" i="13"/>
  <c r="FD10" i="13"/>
  <c r="FD35" i="13"/>
  <c r="FD37" i="13"/>
  <c r="FD26" i="13"/>
  <c r="FD43" i="13"/>
  <c r="FD32" i="13"/>
  <c r="FC6" i="13"/>
  <c r="FD39" i="13"/>
  <c r="FD23" i="13"/>
  <c r="FD16" i="13"/>
  <c r="FD19" i="13"/>
  <c r="FD9" i="13"/>
  <c r="FD36" i="13"/>
  <c r="FD40" i="13"/>
  <c r="FD17" i="13"/>
  <c r="Z9" i="30"/>
  <c r="Z9" i="29"/>
  <c r="EZ16" i="13"/>
  <c r="EZ18" i="13"/>
  <c r="Z33" i="30"/>
  <c r="Z33" i="29"/>
  <c r="Z10" i="29"/>
  <c r="Z10" i="30"/>
  <c r="Z28" i="29"/>
  <c r="Z28" i="30"/>
  <c r="EZ42" i="13"/>
  <c r="EZ43" i="13"/>
  <c r="EZ10" i="13"/>
  <c r="EZ34" i="13"/>
  <c r="EZ31" i="13"/>
  <c r="EZ7" i="13"/>
  <c r="EZ49" i="13"/>
  <c r="Z21" i="29"/>
  <c r="Z21" i="30"/>
  <c r="Z14" i="29"/>
  <c r="Z14" i="30"/>
  <c r="EX5" i="13"/>
  <c r="EZ5" i="13" s="1"/>
  <c r="C29" i="24" l="1"/>
  <c r="U29" i="24" s="1"/>
  <c r="AC35" i="30"/>
  <c r="D35" i="30" s="1"/>
  <c r="AC35" i="29"/>
  <c r="D35" i="29" s="1"/>
  <c r="AC28" i="30"/>
  <c r="D28" i="30" s="1"/>
  <c r="AC28" i="29"/>
  <c r="D28" i="29" s="1"/>
  <c r="AC12" i="30"/>
  <c r="D12" i="30" s="1"/>
  <c r="AC12" i="29"/>
  <c r="D12" i="29" s="1"/>
  <c r="AC29" i="29"/>
  <c r="D29" i="29" s="1"/>
  <c r="AC29" i="30"/>
  <c r="D29" i="30" s="1"/>
  <c r="FG8" i="13"/>
  <c r="FH8" i="13" s="1"/>
  <c r="FG50" i="13"/>
  <c r="FH50" i="13" s="1"/>
  <c r="FG43" i="13"/>
  <c r="FH43" i="13" s="1"/>
  <c r="FG44" i="13"/>
  <c r="FH44" i="13" s="1"/>
  <c r="FG24" i="13"/>
  <c r="FH24" i="13" s="1"/>
  <c r="FG41" i="13"/>
  <c r="FH41" i="13" s="1"/>
  <c r="FG46" i="13"/>
  <c r="FH46" i="13" s="1"/>
  <c r="FG31" i="13"/>
  <c r="FH31" i="13" s="1"/>
  <c r="FG18" i="13"/>
  <c r="FH18" i="13" s="1"/>
  <c r="FG21" i="13"/>
  <c r="FH21" i="13" s="1"/>
  <c r="FG39" i="13"/>
  <c r="FH39" i="13" s="1"/>
  <c r="FG34" i="13"/>
  <c r="FH34" i="13" s="1"/>
  <c r="FG30" i="13"/>
  <c r="FH30" i="13" s="1"/>
  <c r="AC8" i="29"/>
  <c r="D8" i="29" s="1"/>
  <c r="AC8" i="30"/>
  <c r="D8" i="30" s="1"/>
  <c r="AC23" i="29"/>
  <c r="D23" i="29" s="1"/>
  <c r="AC23" i="30"/>
  <c r="D23" i="30" s="1"/>
  <c r="AC15" i="29"/>
  <c r="D15" i="29" s="1"/>
  <c r="AC15" i="30"/>
  <c r="D15" i="30" s="1"/>
  <c r="AC30" i="29"/>
  <c r="D30" i="29" s="1"/>
  <c r="AC30" i="30"/>
  <c r="D30" i="30" s="1"/>
  <c r="AC16" i="29"/>
  <c r="D16" i="29" s="1"/>
  <c r="AC16" i="30"/>
  <c r="D16" i="30" s="1"/>
  <c r="FG28" i="13"/>
  <c r="FH28" i="13" s="1"/>
  <c r="FG45" i="13"/>
  <c r="FH45" i="13" s="1"/>
  <c r="FG23" i="13"/>
  <c r="FH23" i="13" s="1"/>
  <c r="FG26" i="13"/>
  <c r="FH26" i="13" s="1"/>
  <c r="FG6" i="13"/>
  <c r="FH6" i="13" s="1"/>
  <c r="X17" i="24" s="1"/>
  <c r="AC22" i="29"/>
  <c r="D22" i="29" s="1"/>
  <c r="AC22" i="30"/>
  <c r="D22" i="30" s="1"/>
  <c r="AC26" i="29"/>
  <c r="D26" i="29" s="1"/>
  <c r="AC26" i="30"/>
  <c r="D26" i="30" s="1"/>
  <c r="AC9" i="29"/>
  <c r="D9" i="29" s="1"/>
  <c r="AC9" i="30"/>
  <c r="D9" i="30" s="1"/>
  <c r="AC50" i="29"/>
  <c r="D50" i="29" s="1"/>
  <c r="AC50" i="30"/>
  <c r="D50" i="30" s="1"/>
  <c r="AC34" i="29"/>
  <c r="D34" i="29" s="1"/>
  <c r="AC34" i="30"/>
  <c r="D34" i="30" s="1"/>
  <c r="FG48" i="13"/>
  <c r="FH48" i="13" s="1"/>
  <c r="FG33" i="13"/>
  <c r="FH33" i="13" s="1"/>
  <c r="FG12" i="13"/>
  <c r="FH12" i="13" s="1"/>
  <c r="FG7" i="13"/>
  <c r="FH7" i="13" s="1"/>
  <c r="FG10" i="13"/>
  <c r="FH10" i="13" s="1"/>
  <c r="FG36" i="13"/>
  <c r="FH36" i="13" s="1"/>
  <c r="FG11" i="13"/>
  <c r="FH11" i="13" s="1"/>
  <c r="FG38" i="13"/>
  <c r="FH38" i="13" s="1"/>
  <c r="FG14" i="13"/>
  <c r="FH14" i="13" s="1"/>
  <c r="FG19" i="13"/>
  <c r="FH19" i="13" s="1"/>
  <c r="FG49" i="13"/>
  <c r="FH49" i="13" s="1"/>
  <c r="FG42" i="13"/>
  <c r="FH42" i="13" s="1"/>
  <c r="AC10" i="29"/>
  <c r="D10" i="29" s="1"/>
  <c r="AC10" i="30"/>
  <c r="D10" i="30" s="1"/>
  <c r="AC27" i="29"/>
  <c r="D27" i="29" s="1"/>
  <c r="AC27" i="30"/>
  <c r="D27" i="30" s="1"/>
  <c r="AC46" i="30"/>
  <c r="D46" i="30" s="1"/>
  <c r="AC46" i="29"/>
  <c r="D46" i="29" s="1"/>
  <c r="AC37" i="30"/>
  <c r="D37" i="30" s="1"/>
  <c r="AC37" i="29"/>
  <c r="D37" i="29" s="1"/>
  <c r="AC24" i="29"/>
  <c r="D24" i="29" s="1"/>
  <c r="AC24" i="30"/>
  <c r="D24" i="30" s="1"/>
  <c r="AC11" i="30"/>
  <c r="D11" i="30" s="1"/>
  <c r="AC11" i="29"/>
  <c r="D11" i="29" s="1"/>
  <c r="AC19" i="29"/>
  <c r="D19" i="29" s="1"/>
  <c r="AC19" i="30"/>
  <c r="D19" i="30" s="1"/>
  <c r="Z6" i="30"/>
  <c r="AA21" i="30" s="1"/>
  <c r="AB21" i="30" s="1"/>
  <c r="FG25" i="13"/>
  <c r="FH25" i="13" s="1"/>
  <c r="Z6" i="29"/>
  <c r="AA10" i="29" s="1"/>
  <c r="AB10" i="29" s="1"/>
  <c r="FG40" i="13"/>
  <c r="FH40" i="13" s="1"/>
  <c r="FG47" i="13"/>
  <c r="FH47" i="13" s="1"/>
  <c r="FG27" i="13"/>
  <c r="FH27" i="13" s="1"/>
  <c r="FG13" i="13"/>
  <c r="FH13" i="13" s="1"/>
  <c r="FG9" i="13"/>
  <c r="FH9" i="13" s="1"/>
  <c r="FG37" i="13"/>
  <c r="FH37" i="13" s="1"/>
  <c r="FG32" i="13"/>
  <c r="FH32" i="13" s="1"/>
  <c r="FG20" i="13"/>
  <c r="FH20" i="13" s="1"/>
  <c r="FG17" i="13"/>
  <c r="FH17" i="13" s="1"/>
  <c r="FG15" i="13"/>
  <c r="FH15" i="13" s="1"/>
  <c r="Z35" i="30"/>
  <c r="Z35" i="29"/>
  <c r="Z44" i="29"/>
  <c r="Z44" i="30"/>
  <c r="Z17" i="29"/>
  <c r="Z17" i="30"/>
  <c r="AC18" i="29"/>
  <c r="D18" i="29" s="1"/>
  <c r="AC18" i="30"/>
  <c r="D18" i="30" s="1"/>
  <c r="AC20" i="30"/>
  <c r="D20" i="30" s="1"/>
  <c r="AC20" i="29"/>
  <c r="D20" i="29" s="1"/>
  <c r="I19" i="26"/>
  <c r="L19" i="26" s="1"/>
  <c r="D19" i="26"/>
  <c r="G19" i="26" s="1"/>
  <c r="AC38" i="29"/>
  <c r="D38" i="29" s="1"/>
  <c r="AC38" i="30"/>
  <c r="D38" i="30" s="1"/>
  <c r="AC32" i="30"/>
  <c r="D32" i="30" s="1"/>
  <c r="AC32" i="29"/>
  <c r="D32" i="29" s="1"/>
  <c r="AC48" i="29"/>
  <c r="D48" i="29" s="1"/>
  <c r="AC48" i="30"/>
  <c r="D48" i="30" s="1"/>
  <c r="AC39" i="30"/>
  <c r="D39" i="30" s="1"/>
  <c r="AC39" i="29"/>
  <c r="D39" i="29" s="1"/>
  <c r="AC47" i="29"/>
  <c r="D47" i="29" s="1"/>
  <c r="AC47" i="30"/>
  <c r="D47" i="30" s="1"/>
  <c r="Z49" i="29"/>
  <c r="Z49" i="30"/>
  <c r="FG22" i="13"/>
  <c r="FH22" i="13" s="1"/>
  <c r="FG29" i="13"/>
  <c r="FH29" i="13" s="1"/>
  <c r="AC40" i="29"/>
  <c r="D40" i="29" s="1"/>
  <c r="AC40" i="30"/>
  <c r="D40" i="30" s="1"/>
  <c r="AC25" i="29"/>
  <c r="D25" i="29" s="1"/>
  <c r="AC25" i="30"/>
  <c r="D25" i="30" s="1"/>
  <c r="AC45" i="29"/>
  <c r="D45" i="29" s="1"/>
  <c r="AC45" i="30"/>
  <c r="D45" i="30" s="1"/>
  <c r="AC13" i="30"/>
  <c r="D13" i="30" s="1"/>
  <c r="AC13" i="29"/>
  <c r="D13" i="29" s="1"/>
  <c r="Z25" i="30"/>
  <c r="Z25" i="29"/>
  <c r="Z24" i="30"/>
  <c r="Z24" i="29"/>
  <c r="Z39" i="29"/>
  <c r="Z39" i="30"/>
  <c r="Z13" i="29"/>
  <c r="Z13" i="30"/>
  <c r="Z42" i="29"/>
  <c r="Z42" i="30"/>
  <c r="Z7" i="29"/>
  <c r="Z7" i="30"/>
  <c r="Z50" i="29"/>
  <c r="Z50" i="30"/>
  <c r="Z32" i="29"/>
  <c r="Z32" i="30"/>
  <c r="Z11" i="29"/>
  <c r="Z11" i="30"/>
  <c r="Z43" i="29"/>
  <c r="Z43" i="30"/>
  <c r="Z19" i="30"/>
  <c r="Z19" i="29"/>
  <c r="AC44" i="29"/>
  <c r="D44" i="29" s="1"/>
  <c r="AC44" i="30"/>
  <c r="D44" i="30" s="1"/>
  <c r="AC21" i="30"/>
  <c r="D21" i="30" s="1"/>
  <c r="AC21" i="29"/>
  <c r="D21" i="29" s="1"/>
  <c r="AC14" i="30"/>
  <c r="D14" i="30" s="1"/>
  <c r="AC14" i="29"/>
  <c r="D14" i="29" s="1"/>
  <c r="Z36" i="30"/>
  <c r="Z36" i="29"/>
  <c r="Z8" i="29"/>
  <c r="Z8" i="30"/>
  <c r="AC41" i="29"/>
  <c r="D41" i="29" s="1"/>
  <c r="AC41" i="30"/>
  <c r="D41" i="30" s="1"/>
  <c r="AC17" i="29"/>
  <c r="D17" i="29" s="1"/>
  <c r="AC17" i="30"/>
  <c r="D17" i="30" s="1"/>
  <c r="AC33" i="30"/>
  <c r="D33" i="30" s="1"/>
  <c r="AC33" i="29"/>
  <c r="D33" i="29" s="1"/>
  <c r="AC36" i="30"/>
  <c r="D36" i="30" s="1"/>
  <c r="AC36" i="29"/>
  <c r="D36" i="29" s="1"/>
  <c r="AC7" i="30"/>
  <c r="D7" i="30" s="1"/>
  <c r="AC7" i="29"/>
  <c r="D7" i="29" s="1"/>
  <c r="AC43" i="30"/>
  <c r="D43" i="30" s="1"/>
  <c r="AC43" i="29"/>
  <c r="D43" i="29" s="1"/>
  <c r="AC31" i="29"/>
  <c r="D31" i="29" s="1"/>
  <c r="AC31" i="30"/>
  <c r="D31" i="30" s="1"/>
  <c r="Z37" i="29"/>
  <c r="Z37" i="30"/>
  <c r="Z46" i="29"/>
  <c r="Z46" i="30"/>
  <c r="Z45" i="29"/>
  <c r="Z45" i="30"/>
  <c r="Z22" i="29"/>
  <c r="Z22" i="30"/>
  <c r="Z34" i="30"/>
  <c r="Z34" i="29"/>
  <c r="Z15" i="30"/>
  <c r="Z15" i="29"/>
  <c r="Z27" i="29"/>
  <c r="Z27" i="30"/>
  <c r="Z20" i="30"/>
  <c r="Z20" i="29"/>
  <c r="FG16" i="13"/>
  <c r="FH16" i="13" s="1"/>
  <c r="FG35" i="13"/>
  <c r="FH35" i="13" s="1"/>
  <c r="AB30" i="24" l="1"/>
  <c r="L29" i="24"/>
  <c r="AB29" i="24"/>
  <c r="R29" i="24"/>
  <c r="H29" i="24"/>
  <c r="Y29" i="24"/>
  <c r="P29" i="24"/>
  <c r="T29" i="24"/>
  <c r="AA14" i="29"/>
  <c r="AB14" i="29" s="1"/>
  <c r="AA47" i="29"/>
  <c r="AB47" i="29" s="1"/>
  <c r="AF47" i="29" s="1"/>
  <c r="AD51" i="29"/>
  <c r="AD51" i="30"/>
  <c r="AA9" i="29"/>
  <c r="AB9" i="29" s="1"/>
  <c r="AF9" i="29" s="1"/>
  <c r="AA33" i="29"/>
  <c r="AB33" i="29" s="1"/>
  <c r="AF33" i="29" s="1"/>
  <c r="AA31" i="30"/>
  <c r="AB31" i="30" s="1"/>
  <c r="AA29" i="30"/>
  <c r="AB29" i="30" s="1"/>
  <c r="AA18" i="30"/>
  <c r="AB18" i="30" s="1"/>
  <c r="AF18" i="30" s="1"/>
  <c r="AA38" i="30"/>
  <c r="AB38" i="30" s="1"/>
  <c r="AA21" i="29"/>
  <c r="AB21" i="29" s="1"/>
  <c r="AA40" i="29"/>
  <c r="AB40" i="29" s="1"/>
  <c r="AA31" i="29"/>
  <c r="AB31" i="29" s="1"/>
  <c r="AA18" i="29"/>
  <c r="AB18" i="29" s="1"/>
  <c r="AF18" i="29" s="1"/>
  <c r="AA28" i="29"/>
  <c r="AB28" i="29" s="1"/>
  <c r="AF28" i="29" s="1"/>
  <c r="AA29" i="29"/>
  <c r="AB29" i="29" s="1"/>
  <c r="AF29" i="29" s="1"/>
  <c r="AA38" i="29"/>
  <c r="AB38" i="29" s="1"/>
  <c r="AA30" i="29"/>
  <c r="AB30" i="29" s="1"/>
  <c r="AF30" i="29" s="1"/>
  <c r="AA23" i="29"/>
  <c r="AB23" i="29" s="1"/>
  <c r="AA48" i="29"/>
  <c r="AB48" i="29" s="1"/>
  <c r="AA12" i="29"/>
  <c r="AB12" i="29" s="1"/>
  <c r="AD23" i="30"/>
  <c r="AD18" i="30"/>
  <c r="AD19" i="30"/>
  <c r="AA19" i="30"/>
  <c r="AB19" i="30" s="1"/>
  <c r="AA43" i="29"/>
  <c r="AB43" i="29" s="1"/>
  <c r="AF43" i="29" s="1"/>
  <c r="AD43" i="29"/>
  <c r="AA32" i="29"/>
  <c r="AB32" i="29" s="1"/>
  <c r="AF32" i="29" s="1"/>
  <c r="AD32" i="29"/>
  <c r="AA7" i="29"/>
  <c r="AB7" i="29" s="1"/>
  <c r="AD26" i="29"/>
  <c r="AD7" i="29"/>
  <c r="AD41" i="29"/>
  <c r="AD16" i="29"/>
  <c r="AA39" i="29"/>
  <c r="AB39" i="29" s="1"/>
  <c r="AF39" i="29" s="1"/>
  <c r="AD39" i="29"/>
  <c r="AA25" i="30"/>
  <c r="AB25" i="30" s="1"/>
  <c r="AD25" i="30"/>
  <c r="AD49" i="29"/>
  <c r="AA49" i="29"/>
  <c r="AB49" i="29" s="1"/>
  <c r="AF49" i="29" s="1"/>
  <c r="AD44" i="29"/>
  <c r="AA44" i="29"/>
  <c r="AB44" i="29" s="1"/>
  <c r="AD34" i="29"/>
  <c r="AA34" i="29"/>
  <c r="AB34" i="29" s="1"/>
  <c r="AF34" i="29" s="1"/>
  <c r="AA19" i="29"/>
  <c r="AB19" i="29" s="1"/>
  <c r="AF19" i="29" s="1"/>
  <c r="AD19" i="29"/>
  <c r="AA25" i="29"/>
  <c r="AB25" i="29" s="1"/>
  <c r="AD25" i="29"/>
  <c r="AA49" i="30"/>
  <c r="AB49" i="30" s="1"/>
  <c r="AF49" i="30" s="1"/>
  <c r="AD49" i="30"/>
  <c r="AA44" i="30"/>
  <c r="AB44" i="30" s="1"/>
  <c r="AD44" i="30"/>
  <c r="AA26" i="30"/>
  <c r="AB26" i="30" s="1"/>
  <c r="AA6" i="30"/>
  <c r="AB6" i="30" s="1"/>
  <c r="AA51" i="30"/>
  <c r="AB51" i="30" s="1"/>
  <c r="AF51" i="30" s="1"/>
  <c r="AA41" i="30"/>
  <c r="AB41" i="30" s="1"/>
  <c r="AA16" i="30"/>
  <c r="AB16" i="30" s="1"/>
  <c r="AA20" i="30"/>
  <c r="AB20" i="30" s="1"/>
  <c r="AD20" i="30"/>
  <c r="AA27" i="29"/>
  <c r="AB27" i="29" s="1"/>
  <c r="AD27" i="29"/>
  <c r="AA22" i="29"/>
  <c r="AB22" i="29" s="1"/>
  <c r="AF22" i="29" s="1"/>
  <c r="AD22" i="29"/>
  <c r="AD37" i="29"/>
  <c r="AA37" i="29"/>
  <c r="AB37" i="29" s="1"/>
  <c r="AD8" i="29"/>
  <c r="AA8" i="29"/>
  <c r="AB8" i="29" s="1"/>
  <c r="AF8" i="29" s="1"/>
  <c r="AA36" i="30"/>
  <c r="AB36" i="30" s="1"/>
  <c r="AD36" i="30"/>
  <c r="AA11" i="29"/>
  <c r="AB11" i="29" s="1"/>
  <c r="AF11" i="29" s="1"/>
  <c r="AD11" i="29"/>
  <c r="AD50" i="29"/>
  <c r="AA50" i="29"/>
  <c r="AB50" i="29" s="1"/>
  <c r="AF50" i="29" s="1"/>
  <c r="AA42" i="29"/>
  <c r="AB42" i="29" s="1"/>
  <c r="AF42" i="29" s="1"/>
  <c r="AD42" i="29"/>
  <c r="AA13" i="29"/>
  <c r="AB13" i="29" s="1"/>
  <c r="AD13" i="29"/>
  <c r="AD24" i="30"/>
  <c r="AA24" i="30"/>
  <c r="AB24" i="30" s="1"/>
  <c r="AD17" i="29"/>
  <c r="AA17" i="29"/>
  <c r="AB17" i="29" s="1"/>
  <c r="AF17" i="29" s="1"/>
  <c r="AD35" i="30"/>
  <c r="AA35" i="30"/>
  <c r="AB35" i="30" s="1"/>
  <c r="AD30" i="29"/>
  <c r="AD48" i="29"/>
  <c r="E18" i="26"/>
  <c r="C16" i="26"/>
  <c r="I18" i="26"/>
  <c r="AD31" i="29"/>
  <c r="AD18" i="29"/>
  <c r="AD28" i="29"/>
  <c r="AD38" i="30"/>
  <c r="AD38" i="29"/>
  <c r="AD29" i="30"/>
  <c r="AD21" i="30"/>
  <c r="AA23" i="30"/>
  <c r="AB23" i="30" s="1"/>
  <c r="AD10" i="29"/>
  <c r="J16" i="26"/>
  <c r="I17" i="26"/>
  <c r="AD47" i="30"/>
  <c r="AD40" i="29"/>
  <c r="AA33" i="30"/>
  <c r="AB33" i="30" s="1"/>
  <c r="AA40" i="30"/>
  <c r="AB40" i="30" s="1"/>
  <c r="AD9" i="29"/>
  <c r="AA10" i="30"/>
  <c r="AB10" i="30" s="1"/>
  <c r="AA12" i="30"/>
  <c r="AB12" i="30" s="1"/>
  <c r="AD29" i="29"/>
  <c r="AD9" i="30"/>
  <c r="AA30" i="30"/>
  <c r="AB30" i="30" s="1"/>
  <c r="AA48" i="30"/>
  <c r="AB48" i="30" s="1"/>
  <c r="AF48" i="30" s="1"/>
  <c r="AA28" i="30"/>
  <c r="AB28" i="30" s="1"/>
  <c r="AA14" i="30"/>
  <c r="AB14" i="30" s="1"/>
  <c r="E16" i="26"/>
  <c r="J18" i="26"/>
  <c r="H17" i="26"/>
  <c r="D18" i="26"/>
  <c r="D16" i="26"/>
  <c r="AA15" i="30"/>
  <c r="AB15" i="30" s="1"/>
  <c r="AD15" i="30"/>
  <c r="AD34" i="30"/>
  <c r="AA34" i="30"/>
  <c r="AB34" i="30" s="1"/>
  <c r="AD45" i="29"/>
  <c r="AA45" i="29"/>
  <c r="AB45" i="29" s="1"/>
  <c r="AD46" i="29"/>
  <c r="AA46" i="29"/>
  <c r="AB46" i="29" s="1"/>
  <c r="AF46" i="29" s="1"/>
  <c r="AA15" i="29"/>
  <c r="AB15" i="29" s="1"/>
  <c r="AF15" i="29" s="1"/>
  <c r="AD15" i="29"/>
  <c r="AA45" i="30"/>
  <c r="AB45" i="30" s="1"/>
  <c r="AD45" i="30"/>
  <c r="AA46" i="30"/>
  <c r="AB46" i="30" s="1"/>
  <c r="AD46" i="30"/>
  <c r="AD43" i="30"/>
  <c r="AA43" i="30"/>
  <c r="AB43" i="30" s="1"/>
  <c r="AA32" i="30"/>
  <c r="AB32" i="30" s="1"/>
  <c r="AD32" i="30"/>
  <c r="AA7" i="30"/>
  <c r="AB7" i="30" s="1"/>
  <c r="AD7" i="30"/>
  <c r="AD26" i="30"/>
  <c r="AD41" i="30"/>
  <c r="AD16" i="30"/>
  <c r="AD39" i="30"/>
  <c r="AA39" i="30"/>
  <c r="AB39" i="30" s="1"/>
  <c r="H10" i="26"/>
  <c r="H8" i="26"/>
  <c r="H6" i="26"/>
  <c r="C6" i="26"/>
  <c r="C8" i="26"/>
  <c r="C9" i="26"/>
  <c r="C7" i="26"/>
  <c r="H12" i="26"/>
  <c r="H11" i="26"/>
  <c r="C12" i="26"/>
  <c r="C10" i="26"/>
  <c r="C11" i="26"/>
  <c r="H13" i="26"/>
  <c r="C13" i="26"/>
  <c r="H9" i="26"/>
  <c r="H7" i="26"/>
  <c r="I9" i="26"/>
  <c r="I7" i="26"/>
  <c r="D12" i="26"/>
  <c r="D9" i="26"/>
  <c r="D8" i="26"/>
  <c r="I10" i="26"/>
  <c r="D10" i="26"/>
  <c r="I11" i="26"/>
  <c r="D11" i="26"/>
  <c r="I13" i="26"/>
  <c r="I12" i="26"/>
  <c r="D6" i="26"/>
  <c r="D13" i="26"/>
  <c r="I8" i="26"/>
  <c r="D7" i="26"/>
  <c r="I6" i="26"/>
  <c r="AD20" i="29"/>
  <c r="AA20" i="29"/>
  <c r="AB20" i="29" s="1"/>
  <c r="AA27" i="30"/>
  <c r="AB27" i="30" s="1"/>
  <c r="AD27" i="30"/>
  <c r="AA22" i="30"/>
  <c r="AB22" i="30" s="1"/>
  <c r="AD22" i="30"/>
  <c r="AA37" i="30"/>
  <c r="AB37" i="30" s="1"/>
  <c r="AD37" i="30"/>
  <c r="AA8" i="30"/>
  <c r="AB8" i="30" s="1"/>
  <c r="AD8" i="30"/>
  <c r="AD36" i="29"/>
  <c r="AA36" i="29"/>
  <c r="AB36" i="29" s="1"/>
  <c r="AA11" i="30"/>
  <c r="AB11" i="30" s="1"/>
  <c r="AD11" i="30"/>
  <c r="AD50" i="30"/>
  <c r="AA50" i="30"/>
  <c r="AB50" i="30" s="1"/>
  <c r="AF50" i="30" s="1"/>
  <c r="AA42" i="30"/>
  <c r="AB42" i="30" s="1"/>
  <c r="AD42" i="30"/>
  <c r="AA13" i="30"/>
  <c r="AB13" i="30" s="1"/>
  <c r="AD13" i="30"/>
  <c r="AA24" i="29"/>
  <c r="AB24" i="29" s="1"/>
  <c r="AD24" i="29"/>
  <c r="AA17" i="30"/>
  <c r="AB17" i="30" s="1"/>
  <c r="AD17" i="30"/>
  <c r="AD35" i="29"/>
  <c r="AA35" i="29"/>
  <c r="AB35" i="29" s="1"/>
  <c r="AA26" i="29"/>
  <c r="AB26" i="29" s="1"/>
  <c r="AA6" i="29"/>
  <c r="AB6" i="29" s="1"/>
  <c r="AA41" i="29"/>
  <c r="AB41" i="29" s="1"/>
  <c r="AF41" i="29" s="1"/>
  <c r="AA51" i="29"/>
  <c r="AB51" i="29" s="1"/>
  <c r="AF51" i="29" s="1"/>
  <c r="AA16" i="29"/>
  <c r="AB16" i="29" s="1"/>
  <c r="J13" i="26"/>
  <c r="E9" i="26"/>
  <c r="J8" i="26"/>
  <c r="E8" i="26"/>
  <c r="J9" i="26"/>
  <c r="E10" i="26"/>
  <c r="J10" i="26"/>
  <c r="E7" i="26"/>
  <c r="J7" i="26"/>
  <c r="J6" i="26"/>
  <c r="J12" i="26"/>
  <c r="J11" i="26"/>
  <c r="E12" i="26"/>
  <c r="E6" i="26"/>
  <c r="E13" i="26"/>
  <c r="E11" i="26"/>
  <c r="AD31" i="30"/>
  <c r="J17" i="26"/>
  <c r="H18" i="26"/>
  <c r="I16" i="26"/>
  <c r="AD14" i="29"/>
  <c r="M19" i="26"/>
  <c r="AD33" i="29"/>
  <c r="C17" i="26"/>
  <c r="AD23" i="29"/>
  <c r="AA47" i="30"/>
  <c r="AB47" i="30" s="1"/>
  <c r="AF47" i="30" s="1"/>
  <c r="AD33" i="30"/>
  <c r="AD47" i="29"/>
  <c r="AD40" i="30"/>
  <c r="AD10" i="30"/>
  <c r="AD12" i="30"/>
  <c r="AA9" i="30"/>
  <c r="AB9" i="30" s="1"/>
  <c r="AD30" i="30"/>
  <c r="AD12" i="29"/>
  <c r="AD48" i="30"/>
  <c r="AD28" i="30"/>
  <c r="AD14" i="30"/>
  <c r="AD21" i="29"/>
  <c r="E17" i="26"/>
  <c r="C18" i="26"/>
  <c r="H16" i="26"/>
  <c r="D17" i="26"/>
  <c r="AE51" i="29" l="1"/>
  <c r="AE51" i="30"/>
  <c r="AE48" i="30"/>
  <c r="C48" i="30" s="1"/>
  <c r="AE33" i="29"/>
  <c r="C33" i="29" s="1"/>
  <c r="L18" i="26"/>
  <c r="G12" i="26"/>
  <c r="G9" i="26"/>
  <c r="L9" i="26"/>
  <c r="AE18" i="30"/>
  <c r="C18" i="30" s="1"/>
  <c r="I21" i="26"/>
  <c r="I20" i="26"/>
  <c r="H15" i="26"/>
  <c r="H14" i="26" s="1"/>
  <c r="L6" i="26"/>
  <c r="E21" i="26"/>
  <c r="E20" i="26"/>
  <c r="C21" i="26"/>
  <c r="C20" i="26"/>
  <c r="G16" i="26"/>
  <c r="H21" i="26"/>
  <c r="H20" i="26"/>
  <c r="L16" i="26"/>
  <c r="G6" i="26"/>
  <c r="C15" i="26"/>
  <c r="C14" i="26" s="1"/>
  <c r="J21" i="26"/>
  <c r="J20" i="26"/>
  <c r="AE12" i="30"/>
  <c r="AF12" i="30" s="1"/>
  <c r="AE24" i="29"/>
  <c r="AF24" i="29" s="1"/>
  <c r="AE11" i="30"/>
  <c r="AF11" i="30" s="1"/>
  <c r="AE8" i="30"/>
  <c r="AF8" i="30" s="1"/>
  <c r="L8" i="26"/>
  <c r="AE43" i="30"/>
  <c r="AF43" i="30" s="1"/>
  <c r="AE46" i="29"/>
  <c r="AE34" i="30"/>
  <c r="AF34" i="30" s="1"/>
  <c r="AE9" i="30"/>
  <c r="AF9" i="30" s="1"/>
  <c r="AE9" i="29"/>
  <c r="AE18" i="29"/>
  <c r="AE30" i="29"/>
  <c r="AE36" i="30"/>
  <c r="AF36" i="30" s="1"/>
  <c r="AE32" i="29"/>
  <c r="AE28" i="30"/>
  <c r="AF28" i="30" s="1"/>
  <c r="AE36" i="29"/>
  <c r="AF36" i="29" s="1"/>
  <c r="G10" i="26"/>
  <c r="AE45" i="30"/>
  <c r="AF45" i="30" s="1"/>
  <c r="AE38" i="29"/>
  <c r="AE35" i="30"/>
  <c r="AF35" i="30" s="1"/>
  <c r="AE8" i="29"/>
  <c r="AE19" i="29"/>
  <c r="AE25" i="30"/>
  <c r="AF25" i="30" s="1"/>
  <c r="AE16" i="29"/>
  <c r="AF16" i="29" s="1"/>
  <c r="AE23" i="30"/>
  <c r="AF23" i="30" s="1"/>
  <c r="AE14" i="30"/>
  <c r="AF14" i="30" s="1"/>
  <c r="AE30" i="30"/>
  <c r="AF30" i="30" s="1"/>
  <c r="AE40" i="30"/>
  <c r="AF40" i="30" s="1"/>
  <c r="AE23" i="29"/>
  <c r="AF23" i="29" s="1"/>
  <c r="AE14" i="29"/>
  <c r="AE31" i="30"/>
  <c r="AE17" i="30"/>
  <c r="AF17" i="30" s="1"/>
  <c r="AE13" i="30"/>
  <c r="AF13" i="30" s="1"/>
  <c r="AE37" i="30"/>
  <c r="AF37" i="30" s="1"/>
  <c r="AE27" i="30"/>
  <c r="AF27" i="30" s="1"/>
  <c r="I15" i="26"/>
  <c r="I14" i="26" s="1"/>
  <c r="D15" i="26"/>
  <c r="D14" i="26" s="1"/>
  <c r="L7" i="26"/>
  <c r="G11" i="26"/>
  <c r="L12" i="26"/>
  <c r="AE26" i="30"/>
  <c r="AF26" i="30" s="1"/>
  <c r="AE45" i="29"/>
  <c r="AF45" i="29" s="1"/>
  <c r="AE29" i="30"/>
  <c r="AF29" i="30" s="1"/>
  <c r="AE42" i="29"/>
  <c r="AE11" i="29"/>
  <c r="AE22" i="29"/>
  <c r="AE20" i="30"/>
  <c r="AE34" i="29"/>
  <c r="AE49" i="29"/>
  <c r="AE26" i="29"/>
  <c r="AF26" i="29" s="1"/>
  <c r="AE43" i="29"/>
  <c r="D21" i="26"/>
  <c r="D20" i="26"/>
  <c r="AE33" i="30"/>
  <c r="AF33" i="30" s="1"/>
  <c r="AE42" i="30"/>
  <c r="AF42" i="30" s="1"/>
  <c r="AE22" i="30"/>
  <c r="AF22" i="30" s="1"/>
  <c r="G13" i="26"/>
  <c r="AE16" i="30"/>
  <c r="AF16" i="30" s="1"/>
  <c r="AE47" i="30"/>
  <c r="AE13" i="29"/>
  <c r="AE27" i="29"/>
  <c r="AE44" i="29"/>
  <c r="AF44" i="29" s="1"/>
  <c r="AE41" i="29"/>
  <c r="G18" i="26"/>
  <c r="AE47" i="29"/>
  <c r="G17" i="26"/>
  <c r="AE50" i="30"/>
  <c r="G7" i="26"/>
  <c r="AE39" i="30"/>
  <c r="AF39" i="30" s="1"/>
  <c r="AE7" i="30"/>
  <c r="AE40" i="29"/>
  <c r="AF40" i="29" s="1"/>
  <c r="AE10" i="29"/>
  <c r="AE28" i="29"/>
  <c r="AE48" i="29"/>
  <c r="AE24" i="30"/>
  <c r="AF24" i="30" s="1"/>
  <c r="AE49" i="30"/>
  <c r="AE21" i="29"/>
  <c r="AE12" i="29"/>
  <c r="AF12" i="29" s="1"/>
  <c r="AE10" i="30"/>
  <c r="AF10" i="30" s="1"/>
  <c r="E15" i="26"/>
  <c r="E14" i="26" s="1"/>
  <c r="J15" i="26"/>
  <c r="J14" i="26" s="1"/>
  <c r="AE35" i="29"/>
  <c r="AF35" i="29" s="1"/>
  <c r="AE20" i="29"/>
  <c r="AF20" i="29" s="1"/>
  <c r="L13" i="26"/>
  <c r="L11" i="26"/>
  <c r="G8" i="26"/>
  <c r="L10" i="26"/>
  <c r="AE41" i="30"/>
  <c r="AF41" i="30" s="1"/>
  <c r="AE32" i="30"/>
  <c r="AE46" i="30"/>
  <c r="AF46" i="30" s="1"/>
  <c r="AE15" i="29"/>
  <c r="AE15" i="30"/>
  <c r="AF15" i="30" s="1"/>
  <c r="L17" i="26"/>
  <c r="AE29" i="29"/>
  <c r="AE21" i="30"/>
  <c r="AF21" i="30" s="1"/>
  <c r="AE38" i="30"/>
  <c r="AF38" i="30" s="1"/>
  <c r="AE31" i="29"/>
  <c r="AF31" i="29" s="1"/>
  <c r="AE17" i="29"/>
  <c r="AE50" i="29"/>
  <c r="AE37" i="29"/>
  <c r="AF27" i="29"/>
  <c r="AE44" i="30"/>
  <c r="AF44" i="30" s="1"/>
  <c r="AE25" i="29"/>
  <c r="AE39" i="29"/>
  <c r="AE7" i="29"/>
  <c r="AF7" i="29" s="1"/>
  <c r="AE19" i="30"/>
  <c r="AF19" i="30" s="1"/>
  <c r="M12" i="26" l="1"/>
  <c r="C51" i="30"/>
  <c r="C51" i="29"/>
  <c r="M7" i="26"/>
  <c r="M13" i="26"/>
  <c r="M9" i="26"/>
  <c r="M8" i="26"/>
  <c r="M18" i="26"/>
  <c r="C25" i="29"/>
  <c r="C50" i="29"/>
  <c r="C32" i="30"/>
  <c r="C12" i="29"/>
  <c r="C7" i="30"/>
  <c r="C47" i="30"/>
  <c r="C26" i="29"/>
  <c r="C29" i="30"/>
  <c r="C13" i="30"/>
  <c r="C23" i="30"/>
  <c r="C28" i="30"/>
  <c r="C34" i="30"/>
  <c r="C39" i="29"/>
  <c r="C37" i="29"/>
  <c r="C29" i="29"/>
  <c r="C10" i="30"/>
  <c r="C40" i="29"/>
  <c r="C43" i="29"/>
  <c r="C26" i="30"/>
  <c r="C14" i="30"/>
  <c r="C36" i="29"/>
  <c r="C36" i="30"/>
  <c r="C9" i="30"/>
  <c r="C24" i="29"/>
  <c r="C7" i="29"/>
  <c r="C17" i="29"/>
  <c r="C15" i="29"/>
  <c r="C20" i="29"/>
  <c r="C49" i="30"/>
  <c r="C10" i="29"/>
  <c r="AF10" i="29"/>
  <c r="C47" i="29"/>
  <c r="C27" i="29"/>
  <c r="C16" i="30"/>
  <c r="C33" i="30"/>
  <c r="C34" i="29"/>
  <c r="C11" i="29"/>
  <c r="C37" i="30"/>
  <c r="C31" i="30"/>
  <c r="AF31" i="30"/>
  <c r="C30" i="30"/>
  <c r="C25" i="30"/>
  <c r="C8" i="29"/>
  <c r="C9" i="29"/>
  <c r="C43" i="30"/>
  <c r="C11" i="30"/>
  <c r="AF25" i="29"/>
  <c r="AF32" i="30"/>
  <c r="M10" i="26"/>
  <c r="AF37" i="29"/>
  <c r="C38" i="30"/>
  <c r="C35" i="29"/>
  <c r="C48" i="29"/>
  <c r="AF48" i="29"/>
  <c r="C41" i="29"/>
  <c r="C22" i="30"/>
  <c r="C20" i="30"/>
  <c r="C23" i="29"/>
  <c r="C19" i="29"/>
  <c r="C38" i="29"/>
  <c r="AF38" i="29"/>
  <c r="C30" i="29"/>
  <c r="C12" i="30"/>
  <c r="G15" i="26"/>
  <c r="G14" i="26" s="1"/>
  <c r="M6" i="26"/>
  <c r="G21" i="26"/>
  <c r="M16" i="26"/>
  <c r="G20" i="26"/>
  <c r="C31" i="29"/>
  <c r="C46" i="30"/>
  <c r="C24" i="30"/>
  <c r="C50" i="30"/>
  <c r="C13" i="29"/>
  <c r="C42" i="29"/>
  <c r="C14" i="29"/>
  <c r="AF14" i="29"/>
  <c r="C35" i="30"/>
  <c r="C19" i="30"/>
  <c r="C44" i="30"/>
  <c r="C21" i="30"/>
  <c r="C15" i="30"/>
  <c r="C41" i="30"/>
  <c r="C21" i="29"/>
  <c r="AF21" i="29"/>
  <c r="C28" i="29"/>
  <c r="C39" i="30"/>
  <c r="C44" i="29"/>
  <c r="C42" i="30"/>
  <c r="C49" i="29"/>
  <c r="C22" i="29"/>
  <c r="C45" i="29"/>
  <c r="C27" i="30"/>
  <c r="C17" i="30"/>
  <c r="C40" i="30"/>
  <c r="C16" i="29"/>
  <c r="C45" i="30"/>
  <c r="C32" i="29"/>
  <c r="C18" i="29"/>
  <c r="C46" i="29"/>
  <c r="C8" i="30"/>
  <c r="L21" i="26"/>
  <c r="L20" i="26"/>
  <c r="AF13" i="29"/>
  <c r="M17" i="26"/>
  <c r="AF7" i="30"/>
  <c r="M11" i="26"/>
  <c r="AF20" i="30"/>
  <c r="L15" i="26"/>
  <c r="L14" i="26" s="1"/>
  <c r="AG51" i="29" l="1"/>
  <c r="AG51" i="30"/>
  <c r="AG27" i="30"/>
  <c r="C77" i="30" s="1"/>
  <c r="Z77" i="30" s="1"/>
  <c r="AG22" i="29"/>
  <c r="C72" i="29" s="1"/>
  <c r="L72" i="29" s="1"/>
  <c r="AG41" i="30"/>
  <c r="C91" i="30" s="1"/>
  <c r="Z91" i="30" s="1"/>
  <c r="AG24" i="29"/>
  <c r="C74" i="29" s="1"/>
  <c r="Z74" i="29" s="1"/>
  <c r="AG42" i="30"/>
  <c r="C92" i="30" s="1"/>
  <c r="AD92" i="30" s="1"/>
  <c r="AG24" i="30"/>
  <c r="C74" i="30" s="1"/>
  <c r="Z74" i="30" s="1"/>
  <c r="AG47" i="30"/>
  <c r="AG18" i="29"/>
  <c r="C68" i="29" s="1"/>
  <c r="F68" i="29" s="1"/>
  <c r="AG39" i="30"/>
  <c r="C89" i="30" s="1"/>
  <c r="Z89" i="30" s="1"/>
  <c r="AG31" i="30"/>
  <c r="C81" i="30" s="1"/>
  <c r="I81" i="30" s="1"/>
  <c r="AG32" i="30"/>
  <c r="C82" i="30" s="1"/>
  <c r="F82" i="30" s="1"/>
  <c r="AG22" i="30"/>
  <c r="C72" i="30" s="1"/>
  <c r="E72" i="30" s="1"/>
  <c r="AG8" i="30"/>
  <c r="C58" i="30" s="1"/>
  <c r="AB58" i="30" s="1"/>
  <c r="AG33" i="30"/>
  <c r="C83" i="30" s="1"/>
  <c r="M83" i="30" s="1"/>
  <c r="AG11" i="29"/>
  <c r="C61" i="29" s="1"/>
  <c r="L61" i="29" s="1"/>
  <c r="AG12" i="30"/>
  <c r="C62" i="30" s="1"/>
  <c r="G62" i="30" s="1"/>
  <c r="AG28" i="30"/>
  <c r="C78" i="30" s="1"/>
  <c r="F78" i="30" s="1"/>
  <c r="M21" i="26"/>
  <c r="M20" i="26"/>
  <c r="H22" i="26" s="1"/>
  <c r="FE55" i="35" s="1"/>
  <c r="AG14" i="29"/>
  <c r="C64" i="29" s="1"/>
  <c r="AG38" i="29"/>
  <c r="C88" i="29" s="1"/>
  <c r="AG9" i="29"/>
  <c r="C59" i="29" s="1"/>
  <c r="AG27" i="29"/>
  <c r="C77" i="29" s="1"/>
  <c r="AG7" i="29"/>
  <c r="C57" i="29" s="1"/>
  <c r="AG26" i="29"/>
  <c r="C76" i="29" s="1"/>
  <c r="AG21" i="30"/>
  <c r="C71" i="30" s="1"/>
  <c r="AG46" i="30"/>
  <c r="C96" i="30" s="1"/>
  <c r="AG35" i="29"/>
  <c r="C85" i="29" s="1"/>
  <c r="AG11" i="30"/>
  <c r="C61" i="30" s="1"/>
  <c r="AG25" i="30"/>
  <c r="C75" i="30" s="1"/>
  <c r="AG37" i="30"/>
  <c r="C87" i="30" s="1"/>
  <c r="AG34" i="29"/>
  <c r="C84" i="29" s="1"/>
  <c r="AG16" i="30"/>
  <c r="C66" i="30" s="1"/>
  <c r="AG49" i="30"/>
  <c r="AG15" i="29"/>
  <c r="C65" i="29" s="1"/>
  <c r="AG9" i="30"/>
  <c r="C59" i="30" s="1"/>
  <c r="AG36" i="29"/>
  <c r="C86" i="29" s="1"/>
  <c r="AG26" i="30"/>
  <c r="C76" i="30" s="1"/>
  <c r="AG40" i="29"/>
  <c r="C90" i="29" s="1"/>
  <c r="AG39" i="29"/>
  <c r="C89" i="29" s="1"/>
  <c r="AG13" i="30"/>
  <c r="C63" i="30" s="1"/>
  <c r="AG7" i="30"/>
  <c r="C57" i="30" s="1"/>
  <c r="AG25" i="29"/>
  <c r="C75" i="29" s="1"/>
  <c r="AG46" i="29"/>
  <c r="C96" i="29" s="1"/>
  <c r="AG32" i="29"/>
  <c r="C82" i="29" s="1"/>
  <c r="AG17" i="30"/>
  <c r="C67" i="30" s="1"/>
  <c r="AG45" i="29"/>
  <c r="C95" i="29" s="1"/>
  <c r="AG49" i="29"/>
  <c r="AG44" i="29"/>
  <c r="C94" i="29" s="1"/>
  <c r="AG28" i="29"/>
  <c r="C78" i="29" s="1"/>
  <c r="AG44" i="30"/>
  <c r="C94" i="30" s="1"/>
  <c r="AG35" i="30"/>
  <c r="C85" i="30" s="1"/>
  <c r="AG42" i="29"/>
  <c r="C92" i="29" s="1"/>
  <c r="AG50" i="30"/>
  <c r="AG19" i="29"/>
  <c r="C69" i="29" s="1"/>
  <c r="AG20" i="30"/>
  <c r="C70" i="30" s="1"/>
  <c r="AG41" i="29"/>
  <c r="C91" i="29" s="1"/>
  <c r="AG48" i="29"/>
  <c r="AG38" i="30"/>
  <c r="C88" i="30" s="1"/>
  <c r="AG8" i="29"/>
  <c r="C58" i="29" s="1"/>
  <c r="AG47" i="29"/>
  <c r="AG48" i="30"/>
  <c r="AG18" i="30"/>
  <c r="C68" i="30" s="1"/>
  <c r="AG31" i="29"/>
  <c r="C81" i="29" s="1"/>
  <c r="AG33" i="29"/>
  <c r="C83" i="29" s="1"/>
  <c r="AG29" i="29"/>
  <c r="C79" i="29" s="1"/>
  <c r="AG16" i="29"/>
  <c r="C66" i="29" s="1"/>
  <c r="AG19" i="30"/>
  <c r="C69" i="30" s="1"/>
  <c r="AG45" i="30"/>
  <c r="C95" i="30" s="1"/>
  <c r="AG40" i="30"/>
  <c r="C90" i="30" s="1"/>
  <c r="AG21" i="29"/>
  <c r="C71" i="29" s="1"/>
  <c r="AG15" i="30"/>
  <c r="C65" i="30" s="1"/>
  <c r="AG13" i="29"/>
  <c r="C63" i="29" s="1"/>
  <c r="M15" i="26"/>
  <c r="M14" i="26" s="1"/>
  <c r="AG30" i="29"/>
  <c r="C80" i="29" s="1"/>
  <c r="AG23" i="29"/>
  <c r="C73" i="29" s="1"/>
  <c r="AG43" i="30"/>
  <c r="C93" i="30" s="1"/>
  <c r="AG30" i="30"/>
  <c r="C80" i="30" s="1"/>
  <c r="AG10" i="29"/>
  <c r="C60" i="29" s="1"/>
  <c r="AG20" i="29"/>
  <c r="C70" i="29" s="1"/>
  <c r="AG17" i="29"/>
  <c r="C67" i="29" s="1"/>
  <c r="AG36" i="30"/>
  <c r="C86" i="30" s="1"/>
  <c r="AG14" i="30"/>
  <c r="C64" i="30" s="1"/>
  <c r="AG43" i="29"/>
  <c r="C93" i="29" s="1"/>
  <c r="AG10" i="30"/>
  <c r="C60" i="30" s="1"/>
  <c r="AG37" i="29"/>
  <c r="C87" i="29" s="1"/>
  <c r="AG34" i="30"/>
  <c r="C84" i="30" s="1"/>
  <c r="AG23" i="30"/>
  <c r="C73" i="30" s="1"/>
  <c r="AG29" i="30"/>
  <c r="C79" i="30" s="1"/>
  <c r="AG12" i="29"/>
  <c r="C62" i="29" s="1"/>
  <c r="AG50" i="29"/>
  <c r="ES53" i="35" l="1"/>
  <c r="ES57" i="35"/>
  <c r="ES65" i="35"/>
  <c r="ES61" i="35"/>
  <c r="FE54" i="36"/>
  <c r="AA72" i="30"/>
  <c r="V74" i="29"/>
  <c r="W74" i="29" s="1"/>
  <c r="H72" i="30"/>
  <c r="F72" i="30"/>
  <c r="J74" i="29"/>
  <c r="M72" i="30"/>
  <c r="I72" i="30"/>
  <c r="K74" i="29"/>
  <c r="P68" i="29"/>
  <c r="Q68" i="29" s="1"/>
  <c r="H68" i="29"/>
  <c r="H62" i="30"/>
  <c r="AC62" i="30"/>
  <c r="T68" i="29"/>
  <c r="U68" i="29" s="1"/>
  <c r="AD62" i="30"/>
  <c r="P74" i="29"/>
  <c r="Q74" i="29" s="1"/>
  <c r="AD58" i="30"/>
  <c r="D58" i="30" s="1"/>
  <c r="R92" i="30"/>
  <c r="S92" i="30" s="1"/>
  <c r="J78" i="30"/>
  <c r="M81" i="30"/>
  <c r="M72" i="29"/>
  <c r="N92" i="30"/>
  <c r="O92" i="30" s="1"/>
  <c r="F77" i="30"/>
  <c r="I78" i="30"/>
  <c r="AD89" i="30"/>
  <c r="D89" i="30" s="1"/>
  <c r="AA74" i="30"/>
  <c r="N77" i="30"/>
  <c r="O77" i="30" s="1"/>
  <c r="E58" i="30"/>
  <c r="K89" i="30"/>
  <c r="AC92" i="30"/>
  <c r="J58" i="30"/>
  <c r="AD83" i="30"/>
  <c r="P89" i="30"/>
  <c r="Q89" i="30" s="1"/>
  <c r="T81" i="30"/>
  <c r="U81" i="30" s="1"/>
  <c r="R74" i="30"/>
  <c r="S74" i="30" s="1"/>
  <c r="AD81" i="30"/>
  <c r="P91" i="30"/>
  <c r="Q91" i="30" s="1"/>
  <c r="R83" i="30"/>
  <c r="S83" i="30" s="1"/>
  <c r="K72" i="29"/>
  <c r="J92" i="30"/>
  <c r="G89" i="30"/>
  <c r="H89" i="30"/>
  <c r="I89" i="30"/>
  <c r="AA81" i="30"/>
  <c r="AC74" i="30"/>
  <c r="L92" i="30"/>
  <c r="AB92" i="30"/>
  <c r="R77" i="30"/>
  <c r="S77" i="30" s="1"/>
  <c r="E77" i="30"/>
  <c r="K77" i="30"/>
  <c r="L58" i="30"/>
  <c r="Z58" i="30"/>
  <c r="R78" i="30"/>
  <c r="S78" i="30" s="1"/>
  <c r="X78" i="30"/>
  <c r="Y78" i="30" s="1"/>
  <c r="AB78" i="30"/>
  <c r="T62" i="30"/>
  <c r="U62" i="30" s="1"/>
  <c r="E62" i="30"/>
  <c r="X89" i="30"/>
  <c r="Y89" i="30" s="1"/>
  <c r="L89" i="30"/>
  <c r="P72" i="29"/>
  <c r="Q72" i="29" s="1"/>
  <c r="AB68" i="29"/>
  <c r="E68" i="29"/>
  <c r="AA74" i="29"/>
  <c r="I92" i="30"/>
  <c r="F92" i="30"/>
  <c r="AA77" i="30"/>
  <c r="X77" i="30"/>
  <c r="Y77" i="30" s="1"/>
  <c r="X58" i="30"/>
  <c r="Y58" i="30" s="1"/>
  <c r="R58" i="30"/>
  <c r="S58" i="30" s="1"/>
  <c r="G58" i="30"/>
  <c r="M78" i="30"/>
  <c r="AC78" i="30"/>
  <c r="Z81" i="30"/>
  <c r="F74" i="30"/>
  <c r="X74" i="30"/>
  <c r="Y74" i="30" s="1"/>
  <c r="T92" i="30"/>
  <c r="U92" i="30" s="1"/>
  <c r="E92" i="30"/>
  <c r="P77" i="30"/>
  <c r="Q77" i="30" s="1"/>
  <c r="T77" i="30"/>
  <c r="U77" i="30" s="1"/>
  <c r="I77" i="30"/>
  <c r="N58" i="30"/>
  <c r="O58" i="30" s="1"/>
  <c r="F58" i="30"/>
  <c r="P78" i="30"/>
  <c r="Q78" i="30" s="1"/>
  <c r="H78" i="30"/>
  <c r="V78" i="30"/>
  <c r="W78" i="30" s="1"/>
  <c r="AC83" i="30"/>
  <c r="AB89" i="30"/>
  <c r="AA89" i="30"/>
  <c r="G72" i="29"/>
  <c r="J72" i="29"/>
  <c r="H81" i="30"/>
  <c r="K81" i="30"/>
  <c r="V74" i="30"/>
  <c r="W74" i="30" s="1"/>
  <c r="T83" i="30"/>
  <c r="U83" i="30" s="1"/>
  <c r="P83" i="30"/>
  <c r="Q83" i="30" s="1"/>
  <c r="L83" i="30"/>
  <c r="G83" i="30"/>
  <c r="AD72" i="29"/>
  <c r="D72" i="29" s="1"/>
  <c r="R72" i="29"/>
  <c r="S72" i="29" s="1"/>
  <c r="AC72" i="29"/>
  <c r="L81" i="30"/>
  <c r="V81" i="30"/>
  <c r="W81" i="30" s="1"/>
  <c r="X81" i="30"/>
  <c r="Y81" i="30" s="1"/>
  <c r="F81" i="30"/>
  <c r="AB81" i="30"/>
  <c r="P74" i="30"/>
  <c r="Q74" i="30" s="1"/>
  <c r="N74" i="30"/>
  <c r="O74" i="30" s="1"/>
  <c r="K74" i="30"/>
  <c r="L74" i="30"/>
  <c r="I74" i="30"/>
  <c r="N83" i="30"/>
  <c r="O83" i="30" s="1"/>
  <c r="F83" i="30"/>
  <c r="AA83" i="30"/>
  <c r="E83" i="30"/>
  <c r="E72" i="29"/>
  <c r="N72" i="29"/>
  <c r="O72" i="29" s="1"/>
  <c r="V72" i="29"/>
  <c r="W72" i="29" s="1"/>
  <c r="F72" i="29"/>
  <c r="AB72" i="29"/>
  <c r="N81" i="30"/>
  <c r="O81" i="30" s="1"/>
  <c r="E81" i="30"/>
  <c r="G81" i="30"/>
  <c r="T74" i="30"/>
  <c r="U74" i="30" s="1"/>
  <c r="E74" i="30"/>
  <c r="H74" i="30"/>
  <c r="AB74" i="30"/>
  <c r="AA72" i="29"/>
  <c r="I72" i="29"/>
  <c r="AD82" i="30"/>
  <c r="D82" i="30" s="1"/>
  <c r="R81" i="30"/>
  <c r="S81" i="30" s="1"/>
  <c r="P81" i="30"/>
  <c r="Q81" i="30" s="1"/>
  <c r="AC81" i="30"/>
  <c r="J81" i="30"/>
  <c r="AD74" i="30"/>
  <c r="M74" i="30"/>
  <c r="J74" i="30"/>
  <c r="G74" i="30"/>
  <c r="X83" i="30"/>
  <c r="Y83" i="30" s="1"/>
  <c r="Z83" i="30"/>
  <c r="I83" i="30"/>
  <c r="J83" i="30"/>
  <c r="T72" i="29"/>
  <c r="U72" i="29" s="1"/>
  <c r="Z72" i="29"/>
  <c r="X72" i="29"/>
  <c r="Y72" i="29" s="1"/>
  <c r="H72" i="29"/>
  <c r="X92" i="30"/>
  <c r="Y92" i="30" s="1"/>
  <c r="K92" i="30"/>
  <c r="P92" i="30"/>
  <c r="Q92" i="30" s="1"/>
  <c r="H92" i="30"/>
  <c r="G92" i="30"/>
  <c r="AB77" i="30"/>
  <c r="J77" i="30"/>
  <c r="G77" i="30"/>
  <c r="M77" i="30"/>
  <c r="AD77" i="30"/>
  <c r="D77" i="30" s="1"/>
  <c r="V58" i="30"/>
  <c r="W58" i="30" s="1"/>
  <c r="T58" i="30"/>
  <c r="U58" i="30" s="1"/>
  <c r="AA58" i="30"/>
  <c r="M58" i="30"/>
  <c r="K58" i="30"/>
  <c r="E78" i="30"/>
  <c r="N78" i="30"/>
  <c r="O78" i="30" s="1"/>
  <c r="G78" i="30"/>
  <c r="K78" i="30"/>
  <c r="AA78" i="30"/>
  <c r="AC89" i="30"/>
  <c r="V89" i="30"/>
  <c r="W89" i="30" s="1"/>
  <c r="F89" i="30"/>
  <c r="E89" i="30"/>
  <c r="J89" i="30"/>
  <c r="AD91" i="30"/>
  <c r="AE91" i="30" s="1"/>
  <c r="V92" i="30"/>
  <c r="W92" i="30" s="1"/>
  <c r="Z92" i="30"/>
  <c r="M92" i="30"/>
  <c r="AA92" i="30"/>
  <c r="H77" i="30"/>
  <c r="V77" i="30"/>
  <c r="W77" i="30" s="1"/>
  <c r="AC77" i="30"/>
  <c r="L77" i="30"/>
  <c r="H58" i="30"/>
  <c r="P58" i="30"/>
  <c r="Q58" i="30" s="1"/>
  <c r="AC58" i="30"/>
  <c r="I58" i="30"/>
  <c r="AD78" i="30"/>
  <c r="D78" i="30" s="1"/>
  <c r="T78" i="30"/>
  <c r="U78" i="30" s="1"/>
  <c r="Z78" i="30"/>
  <c r="L78" i="30"/>
  <c r="N89" i="30"/>
  <c r="O89" i="30" s="1"/>
  <c r="R89" i="30"/>
  <c r="S89" i="30" s="1"/>
  <c r="T89" i="30"/>
  <c r="U89" i="30" s="1"/>
  <c r="M89" i="30"/>
  <c r="G82" i="30"/>
  <c r="AC91" i="30"/>
  <c r="V82" i="30"/>
  <c r="W82" i="30" s="1"/>
  <c r="I82" i="30"/>
  <c r="J72" i="30"/>
  <c r="G72" i="30"/>
  <c r="R91" i="30"/>
  <c r="S91" i="30" s="1"/>
  <c r="F62" i="30"/>
  <c r="N62" i="30"/>
  <c r="O62" i="30" s="1"/>
  <c r="Z62" i="30"/>
  <c r="R68" i="29"/>
  <c r="S68" i="29" s="1"/>
  <c r="J68" i="29"/>
  <c r="AB74" i="29"/>
  <c r="T74" i="29"/>
  <c r="U74" i="29" s="1"/>
  <c r="E74" i="29"/>
  <c r="M82" i="30"/>
  <c r="P72" i="30"/>
  <c r="Q72" i="30" s="1"/>
  <c r="Z72" i="30"/>
  <c r="AB72" i="30"/>
  <c r="K91" i="30"/>
  <c r="K62" i="30"/>
  <c r="J62" i="30"/>
  <c r="N68" i="29"/>
  <c r="O68" i="29" s="1"/>
  <c r="G68" i="29"/>
  <c r="AA68" i="29"/>
  <c r="H74" i="29"/>
  <c r="G74" i="29"/>
  <c r="K82" i="30"/>
  <c r="T82" i="30"/>
  <c r="U82" i="30" s="1"/>
  <c r="J82" i="30"/>
  <c r="E82" i="30"/>
  <c r="Z82" i="30"/>
  <c r="J91" i="30"/>
  <c r="L91" i="30"/>
  <c r="H91" i="30"/>
  <c r="P61" i="29"/>
  <c r="Q61" i="29" s="1"/>
  <c r="AD61" i="29"/>
  <c r="D61" i="29" s="1"/>
  <c r="X61" i="29"/>
  <c r="Y61" i="29" s="1"/>
  <c r="J61" i="29"/>
  <c r="AB61" i="29"/>
  <c r="H82" i="30"/>
  <c r="AC82" i="30"/>
  <c r="X82" i="30"/>
  <c r="Y82" i="30" s="1"/>
  <c r="AB82" i="30"/>
  <c r="L82" i="30"/>
  <c r="R72" i="30"/>
  <c r="S72" i="30" s="1"/>
  <c r="X72" i="30"/>
  <c r="Y72" i="30" s="1"/>
  <c r="N72" i="30"/>
  <c r="O72" i="30" s="1"/>
  <c r="K72" i="30"/>
  <c r="L72" i="30"/>
  <c r="V91" i="30"/>
  <c r="W91" i="30" s="1"/>
  <c r="F91" i="30"/>
  <c r="E91" i="30"/>
  <c r="G91" i="30"/>
  <c r="I91" i="30"/>
  <c r="V83" i="30"/>
  <c r="W83" i="30" s="1"/>
  <c r="K83" i="30"/>
  <c r="AB83" i="30"/>
  <c r="H83" i="30"/>
  <c r="V62" i="30"/>
  <c r="W62" i="30" s="1"/>
  <c r="AB62" i="30"/>
  <c r="M62" i="30"/>
  <c r="AA62" i="30"/>
  <c r="R62" i="30"/>
  <c r="S62" i="30" s="1"/>
  <c r="M68" i="29"/>
  <c r="AD68" i="29"/>
  <c r="D68" i="29" s="1"/>
  <c r="V68" i="29"/>
  <c r="W68" i="29" s="1"/>
  <c r="Z68" i="29"/>
  <c r="L68" i="29"/>
  <c r="R74" i="29"/>
  <c r="S74" i="29" s="1"/>
  <c r="F74" i="29"/>
  <c r="AD74" i="29"/>
  <c r="D74" i="29" s="1"/>
  <c r="N74" i="29"/>
  <c r="O74" i="29" s="1"/>
  <c r="L74" i="29"/>
  <c r="K61" i="29"/>
  <c r="R61" i="29"/>
  <c r="S61" i="29" s="1"/>
  <c r="T61" i="29"/>
  <c r="U61" i="29" s="1"/>
  <c r="M61" i="29"/>
  <c r="N61" i="29"/>
  <c r="O61" i="29" s="1"/>
  <c r="E61" i="29"/>
  <c r="V61" i="29"/>
  <c r="W61" i="29" s="1"/>
  <c r="I61" i="29"/>
  <c r="AC61" i="29"/>
  <c r="Z61" i="29"/>
  <c r="N91" i="30"/>
  <c r="O91" i="30" s="1"/>
  <c r="AA91" i="30"/>
  <c r="N82" i="30"/>
  <c r="O82" i="30" s="1"/>
  <c r="P82" i="30"/>
  <c r="Q82" i="30" s="1"/>
  <c r="R82" i="30"/>
  <c r="S82" i="30" s="1"/>
  <c r="AA82" i="30"/>
  <c r="T72" i="30"/>
  <c r="U72" i="30" s="1"/>
  <c r="AD72" i="30"/>
  <c r="D72" i="30" s="1"/>
  <c r="V72" i="30"/>
  <c r="W72" i="30" s="1"/>
  <c r="AC72" i="30"/>
  <c r="T91" i="30"/>
  <c r="U91" i="30" s="1"/>
  <c r="X91" i="30"/>
  <c r="Y91" i="30" s="1"/>
  <c r="AB91" i="30"/>
  <c r="M91" i="30"/>
  <c r="L62" i="30"/>
  <c r="X62" i="30"/>
  <c r="Y62" i="30" s="1"/>
  <c r="I62" i="30"/>
  <c r="P62" i="30"/>
  <c r="Q62" i="30" s="1"/>
  <c r="AC68" i="29"/>
  <c r="X68" i="29"/>
  <c r="Y68" i="29" s="1"/>
  <c r="K68" i="29"/>
  <c r="I68" i="29"/>
  <c r="X74" i="29"/>
  <c r="Y74" i="29" s="1"/>
  <c r="AC74" i="29"/>
  <c r="I74" i="29"/>
  <c r="M74" i="29"/>
  <c r="G61" i="29"/>
  <c r="F61" i="29"/>
  <c r="H61" i="29"/>
  <c r="AA61" i="29"/>
  <c r="AB62" i="29"/>
  <c r="Z62" i="29"/>
  <c r="J62" i="29"/>
  <c r="G62" i="29"/>
  <c r="M62" i="29"/>
  <c r="L62" i="29"/>
  <c r="AC62" i="29"/>
  <c r="AA62" i="29"/>
  <c r="T62" i="29"/>
  <c r="U62" i="29" s="1"/>
  <c r="I62" i="29"/>
  <c r="V62" i="29"/>
  <c r="W62" i="29" s="1"/>
  <c r="K62" i="29"/>
  <c r="N62" i="29"/>
  <c r="O62" i="29" s="1"/>
  <c r="X62" i="29"/>
  <c r="Y62" i="29" s="1"/>
  <c r="F62" i="29"/>
  <c r="R62" i="29"/>
  <c r="S62" i="29" s="1"/>
  <c r="E62" i="29"/>
  <c r="AD62" i="29"/>
  <c r="H62" i="29"/>
  <c r="P62" i="29"/>
  <c r="Q62" i="29" s="1"/>
  <c r="H80" i="30"/>
  <c r="I80" i="30"/>
  <c r="AA80" i="30"/>
  <c r="AD80" i="30"/>
  <c r="F80" i="30"/>
  <c r="Z80" i="30"/>
  <c r="G80" i="30"/>
  <c r="K80" i="30"/>
  <c r="L80" i="30"/>
  <c r="E80" i="30"/>
  <c r="V80" i="30"/>
  <c r="W80" i="30" s="1"/>
  <c r="T80" i="30"/>
  <c r="U80" i="30" s="1"/>
  <c r="J80" i="30"/>
  <c r="N80" i="30"/>
  <c r="O80" i="30" s="1"/>
  <c r="M80" i="30"/>
  <c r="P80" i="30"/>
  <c r="Q80" i="30" s="1"/>
  <c r="AB80" i="30"/>
  <c r="AC80" i="30"/>
  <c r="X80" i="30"/>
  <c r="Y80" i="30" s="1"/>
  <c r="R80" i="30"/>
  <c r="S80" i="30" s="1"/>
  <c r="AA79" i="29"/>
  <c r="AB79" i="29"/>
  <c r="F79" i="29"/>
  <c r="P79" i="29"/>
  <c r="Q79" i="29" s="1"/>
  <c r="K79" i="29"/>
  <c r="AC79" i="29"/>
  <c r="H79" i="29"/>
  <c r="E79" i="29"/>
  <c r="I79" i="29"/>
  <c r="V79" i="29"/>
  <c r="W79" i="29" s="1"/>
  <c r="G79" i="29"/>
  <c r="N79" i="29"/>
  <c r="O79" i="29" s="1"/>
  <c r="AD79" i="29"/>
  <c r="M79" i="29"/>
  <c r="T79" i="29"/>
  <c r="U79" i="29" s="1"/>
  <c r="Z79" i="29"/>
  <c r="X79" i="29"/>
  <c r="Y79" i="29" s="1"/>
  <c r="J79" i="29"/>
  <c r="R79" i="29"/>
  <c r="S79" i="29" s="1"/>
  <c r="L79" i="29"/>
  <c r="D92" i="30"/>
  <c r="AE92" i="30"/>
  <c r="J78" i="29"/>
  <c r="AA78" i="29"/>
  <c r="AB78" i="29"/>
  <c r="L78" i="29"/>
  <c r="E78" i="29"/>
  <c r="K78" i="29"/>
  <c r="I78" i="29"/>
  <c r="G78" i="29"/>
  <c r="AC78" i="29"/>
  <c r="F78" i="29"/>
  <c r="Z78" i="29"/>
  <c r="P78" i="29"/>
  <c r="Q78" i="29" s="1"/>
  <c r="H78" i="29"/>
  <c r="M78" i="29"/>
  <c r="X78" i="29"/>
  <c r="Y78" i="29" s="1"/>
  <c r="AD78" i="29"/>
  <c r="V78" i="29"/>
  <c r="W78" i="29" s="1"/>
  <c r="N78" i="29"/>
  <c r="O78" i="29" s="1"/>
  <c r="T78" i="29"/>
  <c r="U78" i="29" s="1"/>
  <c r="R78" i="29"/>
  <c r="S78" i="29" s="1"/>
  <c r="Z57" i="30"/>
  <c r="K57" i="30"/>
  <c r="G57" i="30"/>
  <c r="AC57" i="30"/>
  <c r="L57" i="30"/>
  <c r="M57" i="30"/>
  <c r="I57" i="30"/>
  <c r="J57" i="30"/>
  <c r="AA57" i="30"/>
  <c r="AB57" i="30"/>
  <c r="N57" i="30"/>
  <c r="O57" i="30" s="1"/>
  <c r="P57" i="30"/>
  <c r="Q57" i="30" s="1"/>
  <c r="AD57" i="30"/>
  <c r="F57" i="30"/>
  <c r="V57" i="30"/>
  <c r="W57" i="30" s="1"/>
  <c r="H57" i="30"/>
  <c r="E57" i="30"/>
  <c r="X57" i="30"/>
  <c r="Y57" i="30" s="1"/>
  <c r="R57" i="30"/>
  <c r="S57" i="30" s="1"/>
  <c r="T57" i="30"/>
  <c r="U57" i="30" s="1"/>
  <c r="AB75" i="30"/>
  <c r="E75" i="30"/>
  <c r="M75" i="30"/>
  <c r="H75" i="30"/>
  <c r="G75" i="30"/>
  <c r="F75" i="30"/>
  <c r="AC75" i="30"/>
  <c r="AD75" i="30"/>
  <c r="I75" i="30"/>
  <c r="R75" i="30"/>
  <c r="S75" i="30" s="1"/>
  <c r="V75" i="30"/>
  <c r="W75" i="30" s="1"/>
  <c r="N75" i="30"/>
  <c r="O75" i="30" s="1"/>
  <c r="P75" i="30"/>
  <c r="Q75" i="30" s="1"/>
  <c r="L75" i="30"/>
  <c r="K75" i="30"/>
  <c r="J75" i="30"/>
  <c r="Z75" i="30"/>
  <c r="AA75" i="30"/>
  <c r="X75" i="30"/>
  <c r="Y75" i="30" s="1"/>
  <c r="T75" i="30"/>
  <c r="U75" i="30" s="1"/>
  <c r="AA71" i="30"/>
  <c r="E71" i="30"/>
  <c r="K71" i="30"/>
  <c r="I71" i="30"/>
  <c r="H71" i="30"/>
  <c r="G71" i="30"/>
  <c r="F71" i="30"/>
  <c r="AC71" i="30"/>
  <c r="M71" i="30"/>
  <c r="P71" i="30"/>
  <c r="Q71" i="30" s="1"/>
  <c r="AB71" i="30"/>
  <c r="L71" i="30"/>
  <c r="X71" i="30"/>
  <c r="Y71" i="30" s="1"/>
  <c r="V71" i="30"/>
  <c r="W71" i="30" s="1"/>
  <c r="T71" i="30"/>
  <c r="U71" i="30" s="1"/>
  <c r="Z71" i="30"/>
  <c r="AD71" i="30"/>
  <c r="N71" i="30"/>
  <c r="O71" i="30" s="1"/>
  <c r="J71" i="30"/>
  <c r="R71" i="30"/>
  <c r="S71" i="30" s="1"/>
  <c r="AD64" i="30"/>
  <c r="M64" i="30"/>
  <c r="K64" i="30"/>
  <c r="J64" i="30"/>
  <c r="L64" i="30"/>
  <c r="AB64" i="30"/>
  <c r="H64" i="30"/>
  <c r="Z64" i="30"/>
  <c r="F64" i="30"/>
  <c r="G64" i="30"/>
  <c r="AC64" i="30"/>
  <c r="T64" i="30"/>
  <c r="U64" i="30" s="1"/>
  <c r="X64" i="30"/>
  <c r="Y64" i="30" s="1"/>
  <c r="P64" i="30"/>
  <c r="Q64" i="30" s="1"/>
  <c r="E64" i="30"/>
  <c r="V64" i="30"/>
  <c r="W64" i="30" s="1"/>
  <c r="AA64" i="30"/>
  <c r="I64" i="30"/>
  <c r="N64" i="30"/>
  <c r="O64" i="30" s="1"/>
  <c r="R64" i="30"/>
  <c r="S64" i="30" s="1"/>
  <c r="E80" i="29"/>
  <c r="AB80" i="29"/>
  <c r="AA80" i="29"/>
  <c r="G80" i="29"/>
  <c r="M80" i="29"/>
  <c r="AC80" i="29"/>
  <c r="H80" i="29"/>
  <c r="L80" i="29"/>
  <c r="I80" i="29"/>
  <c r="J80" i="29"/>
  <c r="N80" i="29"/>
  <c r="O80" i="29" s="1"/>
  <c r="F80" i="29"/>
  <c r="T80" i="29"/>
  <c r="U80" i="29" s="1"/>
  <c r="Z80" i="29"/>
  <c r="P80" i="29"/>
  <c r="Q80" i="29" s="1"/>
  <c r="X80" i="29"/>
  <c r="Y80" i="29" s="1"/>
  <c r="V80" i="29"/>
  <c r="W80" i="29" s="1"/>
  <c r="R80" i="29"/>
  <c r="S80" i="29" s="1"/>
  <c r="K80" i="29"/>
  <c r="AD80" i="29"/>
  <c r="L66" i="29"/>
  <c r="J66" i="29"/>
  <c r="Z66" i="29"/>
  <c r="P66" i="29"/>
  <c r="Q66" i="29" s="1"/>
  <c r="G66" i="29"/>
  <c r="E66" i="29"/>
  <c r="K66" i="29"/>
  <c r="AB66" i="29"/>
  <c r="M66" i="29"/>
  <c r="F66" i="29"/>
  <c r="V66" i="29"/>
  <c r="W66" i="29" s="1"/>
  <c r="T66" i="29"/>
  <c r="U66" i="29" s="1"/>
  <c r="AA66" i="29"/>
  <c r="X66" i="29"/>
  <c r="Y66" i="29" s="1"/>
  <c r="H66" i="29"/>
  <c r="I66" i="29"/>
  <c r="R66" i="29"/>
  <c r="S66" i="29" s="1"/>
  <c r="AC66" i="29"/>
  <c r="N66" i="29"/>
  <c r="O66" i="29" s="1"/>
  <c r="AD66" i="29"/>
  <c r="K88" i="30"/>
  <c r="Z88" i="30"/>
  <c r="AB88" i="30"/>
  <c r="I88" i="30"/>
  <c r="H88" i="30"/>
  <c r="AC88" i="30"/>
  <c r="F88" i="30"/>
  <c r="G88" i="30"/>
  <c r="J88" i="30"/>
  <c r="V88" i="30"/>
  <c r="W88" i="30" s="1"/>
  <c r="E88" i="30"/>
  <c r="L88" i="30"/>
  <c r="X88" i="30"/>
  <c r="Y88" i="30" s="1"/>
  <c r="M88" i="30"/>
  <c r="P88" i="30"/>
  <c r="Q88" i="30" s="1"/>
  <c r="AD88" i="30"/>
  <c r="T88" i="30"/>
  <c r="U88" i="30" s="1"/>
  <c r="AA88" i="30"/>
  <c r="R88" i="30"/>
  <c r="S88" i="30" s="1"/>
  <c r="N88" i="30"/>
  <c r="O88" i="30" s="1"/>
  <c r="AC94" i="30"/>
  <c r="I94" i="30"/>
  <c r="L94" i="30"/>
  <c r="P94" i="30"/>
  <c r="Q94" i="30" s="1"/>
  <c r="N94" i="30"/>
  <c r="O94" i="30" s="1"/>
  <c r="G94" i="30"/>
  <c r="AA94" i="30"/>
  <c r="H94" i="30"/>
  <c r="V94" i="30"/>
  <c r="W94" i="30" s="1"/>
  <c r="M94" i="30"/>
  <c r="Z94" i="30"/>
  <c r="R94" i="30"/>
  <c r="S94" i="30" s="1"/>
  <c r="AD94" i="30"/>
  <c r="J94" i="30"/>
  <c r="F94" i="30"/>
  <c r="AB94" i="30"/>
  <c r="T94" i="30"/>
  <c r="U94" i="30" s="1"/>
  <c r="K94" i="30"/>
  <c r="X94" i="30"/>
  <c r="Y94" i="30" s="1"/>
  <c r="E94" i="30"/>
  <c r="AB75" i="29"/>
  <c r="G75" i="29"/>
  <c r="AA75" i="29"/>
  <c r="M75" i="29"/>
  <c r="R75" i="29"/>
  <c r="S75" i="29" s="1"/>
  <c r="I75" i="29"/>
  <c r="J75" i="29"/>
  <c r="AC75" i="29"/>
  <c r="K75" i="29"/>
  <c r="Z75" i="29"/>
  <c r="V75" i="29"/>
  <c r="W75" i="29" s="1"/>
  <c r="P75" i="29"/>
  <c r="Q75" i="29" s="1"/>
  <c r="E75" i="29"/>
  <c r="N75" i="29"/>
  <c r="O75" i="29" s="1"/>
  <c r="T75" i="29"/>
  <c r="U75" i="29" s="1"/>
  <c r="F75" i="29"/>
  <c r="AD75" i="29"/>
  <c r="X75" i="29"/>
  <c r="Y75" i="29" s="1"/>
  <c r="L75" i="29"/>
  <c r="H75" i="29"/>
  <c r="G65" i="29"/>
  <c r="I65" i="29"/>
  <c r="E65" i="29"/>
  <c r="F65" i="29"/>
  <c r="AC65" i="29"/>
  <c r="K65" i="29"/>
  <c r="AA65" i="29"/>
  <c r="H65" i="29"/>
  <c r="Z65" i="29"/>
  <c r="V65" i="29"/>
  <c r="W65" i="29" s="1"/>
  <c r="AB65" i="29"/>
  <c r="M65" i="29"/>
  <c r="R65" i="29"/>
  <c r="S65" i="29" s="1"/>
  <c r="AD65" i="29"/>
  <c r="T65" i="29"/>
  <c r="U65" i="29" s="1"/>
  <c r="P65" i="29"/>
  <c r="Q65" i="29" s="1"/>
  <c r="X65" i="29"/>
  <c r="Y65" i="29" s="1"/>
  <c r="N65" i="29"/>
  <c r="O65" i="29" s="1"/>
  <c r="L65" i="29"/>
  <c r="J65" i="29"/>
  <c r="AC96" i="30"/>
  <c r="V96" i="30"/>
  <c r="W96" i="30" s="1"/>
  <c r="T96" i="30"/>
  <c r="U96" i="30" s="1"/>
  <c r="AD96" i="30"/>
  <c r="AE96" i="30" s="1"/>
  <c r="AB96" i="30"/>
  <c r="P96" i="30"/>
  <c r="Q96" i="30" s="1"/>
  <c r="Z96" i="30"/>
  <c r="AA96" i="30"/>
  <c r="N96" i="30"/>
  <c r="O96" i="30" s="1"/>
  <c r="R96" i="30"/>
  <c r="S96" i="30" s="1"/>
  <c r="X96" i="30"/>
  <c r="Y96" i="30" s="1"/>
  <c r="D62" i="30"/>
  <c r="H73" i="30"/>
  <c r="G73" i="30"/>
  <c r="F73" i="30"/>
  <c r="AA73" i="30"/>
  <c r="M73" i="30"/>
  <c r="K73" i="30"/>
  <c r="Z73" i="30"/>
  <c r="AC73" i="30"/>
  <c r="X73" i="30"/>
  <c r="Y73" i="30" s="1"/>
  <c r="E73" i="30"/>
  <c r="L73" i="30"/>
  <c r="I73" i="30"/>
  <c r="AB73" i="30"/>
  <c r="AD73" i="30"/>
  <c r="P73" i="30"/>
  <c r="Q73" i="30" s="1"/>
  <c r="R73" i="30"/>
  <c r="S73" i="30" s="1"/>
  <c r="J73" i="30"/>
  <c r="N73" i="30"/>
  <c r="O73" i="30" s="1"/>
  <c r="V73" i="30"/>
  <c r="W73" i="30" s="1"/>
  <c r="T73" i="30"/>
  <c r="U73" i="30" s="1"/>
  <c r="H93" i="29"/>
  <c r="AD93" i="29"/>
  <c r="E93" i="29"/>
  <c r="L93" i="29"/>
  <c r="I93" i="29"/>
  <c r="AA93" i="29"/>
  <c r="M93" i="29"/>
  <c r="AC93" i="29"/>
  <c r="V93" i="29"/>
  <c r="W93" i="29" s="1"/>
  <c r="J93" i="29"/>
  <c r="Z93" i="29"/>
  <c r="K93" i="29"/>
  <c r="T93" i="29"/>
  <c r="U93" i="29" s="1"/>
  <c r="G93" i="29"/>
  <c r="X93" i="29"/>
  <c r="Y93" i="29" s="1"/>
  <c r="N93" i="29"/>
  <c r="O93" i="29" s="1"/>
  <c r="F93" i="29"/>
  <c r="R93" i="29"/>
  <c r="S93" i="29" s="1"/>
  <c r="P93" i="29"/>
  <c r="Q93" i="29" s="1"/>
  <c r="AB93" i="29"/>
  <c r="F70" i="29"/>
  <c r="J70" i="29"/>
  <c r="I70" i="29"/>
  <c r="G70" i="29"/>
  <c r="M70" i="29"/>
  <c r="Z70" i="29"/>
  <c r="AC70" i="29"/>
  <c r="L70" i="29"/>
  <c r="AB70" i="29"/>
  <c r="H70" i="29"/>
  <c r="AD70" i="29"/>
  <c r="T70" i="29"/>
  <c r="U70" i="29" s="1"/>
  <c r="AA70" i="29"/>
  <c r="V70" i="29"/>
  <c r="W70" i="29" s="1"/>
  <c r="E70" i="29"/>
  <c r="N70" i="29"/>
  <c r="O70" i="29" s="1"/>
  <c r="X70" i="29"/>
  <c r="Y70" i="29" s="1"/>
  <c r="P70" i="29"/>
  <c r="Q70" i="29" s="1"/>
  <c r="R70" i="29"/>
  <c r="S70" i="29" s="1"/>
  <c r="K70" i="29"/>
  <c r="L73" i="29"/>
  <c r="AB73" i="29"/>
  <c r="F73" i="29"/>
  <c r="K73" i="29"/>
  <c r="V73" i="29"/>
  <c r="W73" i="29" s="1"/>
  <c r="G73" i="29"/>
  <c r="M73" i="29"/>
  <c r="AA73" i="29"/>
  <c r="AC73" i="29"/>
  <c r="H73" i="29"/>
  <c r="E73" i="29"/>
  <c r="I73" i="29"/>
  <c r="Z73" i="29"/>
  <c r="X73" i="29"/>
  <c r="Y73" i="29" s="1"/>
  <c r="J73" i="29"/>
  <c r="P73" i="29"/>
  <c r="Q73" i="29" s="1"/>
  <c r="AD73" i="29"/>
  <c r="N73" i="29"/>
  <c r="O73" i="29" s="1"/>
  <c r="T73" i="29"/>
  <c r="U73" i="29" s="1"/>
  <c r="R73" i="29"/>
  <c r="S73" i="29" s="1"/>
  <c r="K65" i="30"/>
  <c r="AC65" i="30"/>
  <c r="I65" i="30"/>
  <c r="T65" i="30"/>
  <c r="U65" i="30" s="1"/>
  <c r="M65" i="30"/>
  <c r="L65" i="30"/>
  <c r="E65" i="30"/>
  <c r="H65" i="30"/>
  <c r="X65" i="30"/>
  <c r="Y65" i="30" s="1"/>
  <c r="G65" i="30"/>
  <c r="J65" i="30"/>
  <c r="N65" i="30"/>
  <c r="O65" i="30" s="1"/>
  <c r="AA65" i="30"/>
  <c r="P65" i="30"/>
  <c r="Q65" i="30" s="1"/>
  <c r="Z65" i="30"/>
  <c r="AB65" i="30"/>
  <c r="V65" i="30"/>
  <c r="W65" i="30" s="1"/>
  <c r="F65" i="30"/>
  <c r="AD65" i="30"/>
  <c r="R65" i="30"/>
  <c r="S65" i="30" s="1"/>
  <c r="H69" i="30"/>
  <c r="F69" i="30"/>
  <c r="I69" i="30"/>
  <c r="L69" i="30"/>
  <c r="G69" i="30"/>
  <c r="Z69" i="30"/>
  <c r="M69" i="30"/>
  <c r="E69" i="30"/>
  <c r="K69" i="30"/>
  <c r="AC69" i="30"/>
  <c r="P69" i="30"/>
  <c r="Q69" i="30" s="1"/>
  <c r="N69" i="30"/>
  <c r="O69" i="30" s="1"/>
  <c r="AB69" i="30"/>
  <c r="V69" i="30"/>
  <c r="W69" i="30" s="1"/>
  <c r="T69" i="30"/>
  <c r="U69" i="30" s="1"/>
  <c r="R69" i="30"/>
  <c r="S69" i="30" s="1"/>
  <c r="AD69" i="30"/>
  <c r="J69" i="30"/>
  <c r="X69" i="30"/>
  <c r="Y69" i="30" s="1"/>
  <c r="AA69" i="30"/>
  <c r="K81" i="29"/>
  <c r="L81" i="29"/>
  <c r="J81" i="29"/>
  <c r="H81" i="29"/>
  <c r="Z81" i="29"/>
  <c r="AC81" i="29"/>
  <c r="AB81" i="29"/>
  <c r="E81" i="29"/>
  <c r="I81" i="29"/>
  <c r="AA81" i="29"/>
  <c r="V81" i="29"/>
  <c r="W81" i="29" s="1"/>
  <c r="F81" i="29"/>
  <c r="M81" i="29"/>
  <c r="R81" i="29"/>
  <c r="S81" i="29" s="1"/>
  <c r="P81" i="29"/>
  <c r="Q81" i="29" s="1"/>
  <c r="AD81" i="29"/>
  <c r="N81" i="29"/>
  <c r="O81" i="29" s="1"/>
  <c r="G81" i="29"/>
  <c r="T81" i="29"/>
  <c r="U81" i="29" s="1"/>
  <c r="X81" i="29"/>
  <c r="Y81" i="29" s="1"/>
  <c r="G58" i="29"/>
  <c r="Z58" i="29"/>
  <c r="M58" i="29"/>
  <c r="I58" i="29"/>
  <c r="X58" i="29"/>
  <c r="Y58" i="29" s="1"/>
  <c r="E58" i="29"/>
  <c r="N58" i="29"/>
  <c r="O58" i="29" s="1"/>
  <c r="AB58" i="29"/>
  <c r="J58" i="29"/>
  <c r="H58" i="29"/>
  <c r="L58" i="29"/>
  <c r="T58" i="29"/>
  <c r="U58" i="29" s="1"/>
  <c r="AC58" i="29"/>
  <c r="F58" i="29"/>
  <c r="R58" i="29"/>
  <c r="S58" i="29" s="1"/>
  <c r="AA58" i="29"/>
  <c r="AD58" i="29"/>
  <c r="K58" i="29"/>
  <c r="P58" i="29"/>
  <c r="Q58" i="29" s="1"/>
  <c r="V58" i="29"/>
  <c r="W58" i="29" s="1"/>
  <c r="AB70" i="30"/>
  <c r="J70" i="30"/>
  <c r="I70" i="30"/>
  <c r="G70" i="30"/>
  <c r="K70" i="30"/>
  <c r="H70" i="30"/>
  <c r="AD70" i="30"/>
  <c r="M70" i="30"/>
  <c r="L70" i="30"/>
  <c r="AA70" i="30"/>
  <c r="Z70" i="30"/>
  <c r="E70" i="30"/>
  <c r="R70" i="30"/>
  <c r="S70" i="30" s="1"/>
  <c r="AC70" i="30"/>
  <c r="F70" i="30"/>
  <c r="X70" i="30"/>
  <c r="Y70" i="30" s="1"/>
  <c r="V70" i="30"/>
  <c r="W70" i="30" s="1"/>
  <c r="N70" i="30"/>
  <c r="O70" i="30" s="1"/>
  <c r="P70" i="30"/>
  <c r="Q70" i="30" s="1"/>
  <c r="T70" i="30"/>
  <c r="U70" i="30" s="1"/>
  <c r="AA85" i="30"/>
  <c r="M85" i="30"/>
  <c r="Z85" i="30"/>
  <c r="F85" i="30"/>
  <c r="T85" i="30"/>
  <c r="U85" i="30" s="1"/>
  <c r="AC85" i="30"/>
  <c r="E85" i="30"/>
  <c r="H85" i="30"/>
  <c r="X85" i="30"/>
  <c r="Y85" i="30" s="1"/>
  <c r="K85" i="30"/>
  <c r="I85" i="30"/>
  <c r="V85" i="30"/>
  <c r="W85" i="30" s="1"/>
  <c r="R85" i="30"/>
  <c r="S85" i="30" s="1"/>
  <c r="AB85" i="30"/>
  <c r="J85" i="30"/>
  <c r="G85" i="30"/>
  <c r="P85" i="30"/>
  <c r="Q85" i="30" s="1"/>
  <c r="L85" i="30"/>
  <c r="AD85" i="30"/>
  <c r="N85" i="30"/>
  <c r="O85" i="30" s="1"/>
  <c r="Z96" i="29"/>
  <c r="P96" i="29"/>
  <c r="Q96" i="29" s="1"/>
  <c r="AC96" i="29"/>
  <c r="AA96" i="29"/>
  <c r="N96" i="29"/>
  <c r="O96" i="29" s="1"/>
  <c r="AD96" i="29"/>
  <c r="AE96" i="29" s="1"/>
  <c r="V96" i="29"/>
  <c r="W96" i="29" s="1"/>
  <c r="T96" i="29"/>
  <c r="U96" i="29" s="1"/>
  <c r="X96" i="29"/>
  <c r="Y96" i="29" s="1"/>
  <c r="R96" i="29"/>
  <c r="S96" i="29" s="1"/>
  <c r="AB96" i="29"/>
  <c r="F89" i="29"/>
  <c r="AA89" i="29"/>
  <c r="G89" i="29"/>
  <c r="AC89" i="29"/>
  <c r="I89" i="29"/>
  <c r="E89" i="29"/>
  <c r="K89" i="29"/>
  <c r="AD89" i="29"/>
  <c r="Z89" i="29"/>
  <c r="L89" i="29"/>
  <c r="AB89" i="29"/>
  <c r="J89" i="29"/>
  <c r="T89" i="29"/>
  <c r="U89" i="29" s="1"/>
  <c r="M89" i="29"/>
  <c r="H89" i="29"/>
  <c r="V89" i="29"/>
  <c r="W89" i="29" s="1"/>
  <c r="X89" i="29"/>
  <c r="Y89" i="29" s="1"/>
  <c r="P89" i="29"/>
  <c r="Q89" i="29" s="1"/>
  <c r="N89" i="29"/>
  <c r="O89" i="29" s="1"/>
  <c r="R89" i="29"/>
  <c r="S89" i="29" s="1"/>
  <c r="M59" i="30"/>
  <c r="L59" i="30"/>
  <c r="I59" i="30"/>
  <c r="J59" i="30"/>
  <c r="T59" i="30"/>
  <c r="U59" i="30" s="1"/>
  <c r="R59" i="30"/>
  <c r="S59" i="30" s="1"/>
  <c r="V59" i="30"/>
  <c r="W59" i="30" s="1"/>
  <c r="AD59" i="30"/>
  <c r="E59" i="30"/>
  <c r="Z59" i="30"/>
  <c r="AA59" i="30"/>
  <c r="G59" i="30"/>
  <c r="K59" i="30"/>
  <c r="N59" i="30"/>
  <c r="O59" i="30" s="1"/>
  <c r="H59" i="30"/>
  <c r="AB59" i="30"/>
  <c r="AC59" i="30"/>
  <c r="P59" i="30"/>
  <c r="Q59" i="30" s="1"/>
  <c r="X59" i="30"/>
  <c r="Y59" i="30" s="1"/>
  <c r="F59" i="30"/>
  <c r="E84" i="29"/>
  <c r="G84" i="29"/>
  <c r="Z84" i="29"/>
  <c r="P84" i="29"/>
  <c r="Q84" i="29" s="1"/>
  <c r="AA84" i="29"/>
  <c r="L84" i="29"/>
  <c r="F84" i="29"/>
  <c r="V84" i="29"/>
  <c r="W84" i="29" s="1"/>
  <c r="M84" i="29"/>
  <c r="I84" i="29"/>
  <c r="K84" i="29"/>
  <c r="AC84" i="29"/>
  <c r="N84" i="29"/>
  <c r="O84" i="29" s="1"/>
  <c r="J84" i="29"/>
  <c r="R84" i="29"/>
  <c r="S84" i="29" s="1"/>
  <c r="H84" i="29"/>
  <c r="X84" i="29"/>
  <c r="Y84" i="29" s="1"/>
  <c r="AD84" i="29"/>
  <c r="AB84" i="29"/>
  <c r="T84" i="29"/>
  <c r="U84" i="29" s="1"/>
  <c r="AB85" i="29"/>
  <c r="K85" i="29"/>
  <c r="AA85" i="29"/>
  <c r="Z85" i="29"/>
  <c r="H85" i="29"/>
  <c r="AC85" i="29"/>
  <c r="I85" i="29"/>
  <c r="G85" i="29"/>
  <c r="J85" i="29"/>
  <c r="R85" i="29"/>
  <c r="S85" i="29" s="1"/>
  <c r="X85" i="29"/>
  <c r="Y85" i="29" s="1"/>
  <c r="N85" i="29"/>
  <c r="O85" i="29" s="1"/>
  <c r="L85" i="29"/>
  <c r="E85" i="29"/>
  <c r="V85" i="29"/>
  <c r="W85" i="29" s="1"/>
  <c r="T85" i="29"/>
  <c r="U85" i="29" s="1"/>
  <c r="AD85" i="29"/>
  <c r="F85" i="29"/>
  <c r="M85" i="29"/>
  <c r="P85" i="29"/>
  <c r="Q85" i="29" s="1"/>
  <c r="I57" i="29"/>
  <c r="AA57" i="29"/>
  <c r="AB57" i="29"/>
  <c r="AC57" i="29"/>
  <c r="F57" i="29"/>
  <c r="J57" i="29"/>
  <c r="H57" i="29"/>
  <c r="Z57" i="29"/>
  <c r="T57" i="29"/>
  <c r="U57" i="29" s="1"/>
  <c r="E57" i="29"/>
  <c r="G57" i="29"/>
  <c r="V57" i="29"/>
  <c r="W57" i="29" s="1"/>
  <c r="M57" i="29"/>
  <c r="R57" i="29"/>
  <c r="S57" i="29" s="1"/>
  <c r="L57" i="29"/>
  <c r="X57" i="29"/>
  <c r="Y57" i="29" s="1"/>
  <c r="P57" i="29"/>
  <c r="Q57" i="29" s="1"/>
  <c r="K57" i="29"/>
  <c r="AD57" i="29"/>
  <c r="N57" i="29"/>
  <c r="O57" i="29" s="1"/>
  <c r="L64" i="29"/>
  <c r="AB64" i="29"/>
  <c r="I64" i="29"/>
  <c r="M64" i="29"/>
  <c r="AC64" i="29"/>
  <c r="AA64" i="29"/>
  <c r="J64" i="29"/>
  <c r="H64" i="29"/>
  <c r="K64" i="29"/>
  <c r="X64" i="29"/>
  <c r="Y64" i="29" s="1"/>
  <c r="F64" i="29"/>
  <c r="E64" i="29"/>
  <c r="N64" i="29"/>
  <c r="O64" i="29" s="1"/>
  <c r="AD64" i="29"/>
  <c r="G64" i="29"/>
  <c r="Z64" i="29"/>
  <c r="V64" i="29"/>
  <c r="W64" i="29" s="1"/>
  <c r="T64" i="29"/>
  <c r="U64" i="29" s="1"/>
  <c r="P64" i="29"/>
  <c r="Q64" i="29" s="1"/>
  <c r="R64" i="29"/>
  <c r="S64" i="29" s="1"/>
  <c r="Z87" i="29"/>
  <c r="E87" i="29"/>
  <c r="M87" i="29"/>
  <c r="AC87" i="29"/>
  <c r="V87" i="29"/>
  <c r="W87" i="29" s="1"/>
  <c r="G87" i="29"/>
  <c r="K87" i="29"/>
  <c r="AA87" i="29"/>
  <c r="AD87" i="29"/>
  <c r="T87" i="29"/>
  <c r="U87" i="29" s="1"/>
  <c r="J87" i="29"/>
  <c r="I87" i="29"/>
  <c r="N87" i="29"/>
  <c r="O87" i="29" s="1"/>
  <c r="H87" i="29"/>
  <c r="P87" i="29"/>
  <c r="Q87" i="29" s="1"/>
  <c r="L87" i="29"/>
  <c r="X87" i="29"/>
  <c r="Y87" i="29" s="1"/>
  <c r="AB87" i="29"/>
  <c r="F87" i="29"/>
  <c r="R87" i="29"/>
  <c r="S87" i="29" s="1"/>
  <c r="I86" i="30"/>
  <c r="E86" i="30"/>
  <c r="AD86" i="30"/>
  <c r="G86" i="30"/>
  <c r="Z86" i="30"/>
  <c r="AB86" i="30"/>
  <c r="AC86" i="30"/>
  <c r="K86" i="30"/>
  <c r="N86" i="30"/>
  <c r="O86" i="30" s="1"/>
  <c r="F86" i="30"/>
  <c r="AA86" i="30"/>
  <c r="X86" i="30"/>
  <c r="Y86" i="30" s="1"/>
  <c r="J86" i="30"/>
  <c r="L86" i="30"/>
  <c r="P86" i="30"/>
  <c r="Q86" i="30" s="1"/>
  <c r="H86" i="30"/>
  <c r="R86" i="30"/>
  <c r="S86" i="30" s="1"/>
  <c r="V86" i="30"/>
  <c r="W86" i="30" s="1"/>
  <c r="M86" i="30"/>
  <c r="T86" i="30"/>
  <c r="U86" i="30" s="1"/>
  <c r="F90" i="30"/>
  <c r="J90" i="30"/>
  <c r="AD90" i="30"/>
  <c r="AB90" i="30"/>
  <c r="I90" i="30"/>
  <c r="E90" i="30"/>
  <c r="H90" i="30"/>
  <c r="AA90" i="30"/>
  <c r="P90" i="30"/>
  <c r="Q90" i="30" s="1"/>
  <c r="X90" i="30"/>
  <c r="Y90" i="30" s="1"/>
  <c r="G90" i="30"/>
  <c r="AC90" i="30"/>
  <c r="R90" i="30"/>
  <c r="S90" i="30" s="1"/>
  <c r="L90" i="30"/>
  <c r="Z90" i="30"/>
  <c r="N90" i="30"/>
  <c r="O90" i="30" s="1"/>
  <c r="K90" i="30"/>
  <c r="M90" i="30"/>
  <c r="V90" i="30"/>
  <c r="W90" i="30" s="1"/>
  <c r="T90" i="30"/>
  <c r="U90" i="30" s="1"/>
  <c r="F67" i="30"/>
  <c r="AC67" i="30"/>
  <c r="G67" i="30"/>
  <c r="AD67" i="30"/>
  <c r="AB67" i="30"/>
  <c r="I67" i="30"/>
  <c r="L67" i="30"/>
  <c r="AA67" i="30"/>
  <c r="Z67" i="30"/>
  <c r="M67" i="30"/>
  <c r="H67" i="30"/>
  <c r="E67" i="30"/>
  <c r="X67" i="30"/>
  <c r="Y67" i="30" s="1"/>
  <c r="T67" i="30"/>
  <c r="U67" i="30" s="1"/>
  <c r="V67" i="30"/>
  <c r="W67" i="30" s="1"/>
  <c r="P67" i="30"/>
  <c r="Q67" i="30" s="1"/>
  <c r="K67" i="30"/>
  <c r="R67" i="30"/>
  <c r="S67" i="30" s="1"/>
  <c r="J67" i="30"/>
  <c r="N67" i="30"/>
  <c r="O67" i="30" s="1"/>
  <c r="I76" i="30"/>
  <c r="AA76" i="30"/>
  <c r="K76" i="30"/>
  <c r="AB76" i="30"/>
  <c r="G76" i="30"/>
  <c r="F76" i="30"/>
  <c r="E76" i="30"/>
  <c r="Z76" i="30"/>
  <c r="R76" i="30"/>
  <c r="S76" i="30" s="1"/>
  <c r="X76" i="30"/>
  <c r="Y76" i="30" s="1"/>
  <c r="L76" i="30"/>
  <c r="AC76" i="30"/>
  <c r="H76" i="30"/>
  <c r="AD76" i="30"/>
  <c r="V76" i="30"/>
  <c r="W76" i="30" s="1"/>
  <c r="N76" i="30"/>
  <c r="O76" i="30" s="1"/>
  <c r="P76" i="30"/>
  <c r="Q76" i="30" s="1"/>
  <c r="M76" i="30"/>
  <c r="J76" i="30"/>
  <c r="T76" i="30"/>
  <c r="U76" i="30" s="1"/>
  <c r="AC59" i="29"/>
  <c r="E59" i="29"/>
  <c r="AA59" i="29"/>
  <c r="AD59" i="29"/>
  <c r="K59" i="29"/>
  <c r="F59" i="29"/>
  <c r="M59" i="29"/>
  <c r="L59" i="29"/>
  <c r="X59" i="29"/>
  <c r="Y59" i="29" s="1"/>
  <c r="Z59" i="29"/>
  <c r="R59" i="29"/>
  <c r="S59" i="29" s="1"/>
  <c r="AB59" i="29"/>
  <c r="N59" i="29"/>
  <c r="O59" i="29" s="1"/>
  <c r="J59" i="29"/>
  <c r="G59" i="29"/>
  <c r="H59" i="29"/>
  <c r="I59" i="29"/>
  <c r="V59" i="29"/>
  <c r="W59" i="29" s="1"/>
  <c r="P59" i="29"/>
  <c r="Q59" i="29" s="1"/>
  <c r="T59" i="29"/>
  <c r="U59" i="29" s="1"/>
  <c r="K84" i="30"/>
  <c r="AA84" i="30"/>
  <c r="AC84" i="30"/>
  <c r="Z84" i="30"/>
  <c r="I84" i="30"/>
  <c r="F84" i="30"/>
  <c r="AB84" i="30"/>
  <c r="J84" i="30"/>
  <c r="G84" i="30"/>
  <c r="L84" i="30"/>
  <c r="AD84" i="30"/>
  <c r="V84" i="30"/>
  <c r="W84" i="30" s="1"/>
  <c r="M84" i="30"/>
  <c r="X84" i="30"/>
  <c r="Y84" i="30" s="1"/>
  <c r="H84" i="30"/>
  <c r="P84" i="30"/>
  <c r="Q84" i="30" s="1"/>
  <c r="T84" i="30"/>
  <c r="U84" i="30" s="1"/>
  <c r="R84" i="30"/>
  <c r="S84" i="30" s="1"/>
  <c r="N84" i="30"/>
  <c r="O84" i="30" s="1"/>
  <c r="E84" i="30"/>
  <c r="E60" i="29"/>
  <c r="K60" i="29"/>
  <c r="AA60" i="29"/>
  <c r="T60" i="29"/>
  <c r="U60" i="29" s="1"/>
  <c r="I60" i="29"/>
  <c r="F60" i="29"/>
  <c r="Z60" i="29"/>
  <c r="J60" i="29"/>
  <c r="AB60" i="29"/>
  <c r="X60" i="29"/>
  <c r="Y60" i="29" s="1"/>
  <c r="P60" i="29"/>
  <c r="Q60" i="29" s="1"/>
  <c r="H60" i="29"/>
  <c r="AC60" i="29"/>
  <c r="M60" i="29"/>
  <c r="L60" i="29"/>
  <c r="AD60" i="29"/>
  <c r="G60" i="29"/>
  <c r="N60" i="29"/>
  <c r="O60" i="29" s="1"/>
  <c r="V60" i="29"/>
  <c r="W60" i="29" s="1"/>
  <c r="R60" i="29"/>
  <c r="S60" i="29" s="1"/>
  <c r="L71" i="29"/>
  <c r="J71" i="29"/>
  <c r="AA71" i="29"/>
  <c r="I71" i="29"/>
  <c r="K71" i="29"/>
  <c r="E71" i="29"/>
  <c r="F71" i="29"/>
  <c r="G71" i="29"/>
  <c r="Z71" i="29"/>
  <c r="P71" i="29"/>
  <c r="Q71" i="29" s="1"/>
  <c r="AC71" i="29"/>
  <c r="AD71" i="29"/>
  <c r="T71" i="29"/>
  <c r="U71" i="29" s="1"/>
  <c r="H71" i="29"/>
  <c r="X71" i="29"/>
  <c r="Y71" i="29" s="1"/>
  <c r="M71" i="29"/>
  <c r="V71" i="29"/>
  <c r="W71" i="29" s="1"/>
  <c r="N71" i="29"/>
  <c r="O71" i="29" s="1"/>
  <c r="R71" i="29"/>
  <c r="S71" i="29" s="1"/>
  <c r="AB71" i="29"/>
  <c r="AA68" i="30"/>
  <c r="AB68" i="30"/>
  <c r="J68" i="30"/>
  <c r="E68" i="30"/>
  <c r="M68" i="30"/>
  <c r="G68" i="30"/>
  <c r="T68" i="30"/>
  <c r="U68" i="30" s="1"/>
  <c r="V68" i="30"/>
  <c r="W68" i="30" s="1"/>
  <c r="I68" i="30"/>
  <c r="L68" i="30"/>
  <c r="F68" i="30"/>
  <c r="R68" i="30"/>
  <c r="S68" i="30" s="1"/>
  <c r="K68" i="30"/>
  <c r="N68" i="30"/>
  <c r="O68" i="30" s="1"/>
  <c r="X68" i="30"/>
  <c r="Y68" i="30" s="1"/>
  <c r="H68" i="30"/>
  <c r="Z68" i="30"/>
  <c r="AC68" i="30"/>
  <c r="P68" i="30"/>
  <c r="Q68" i="30" s="1"/>
  <c r="AD68" i="30"/>
  <c r="H69" i="29"/>
  <c r="AC69" i="29"/>
  <c r="E69" i="29"/>
  <c r="G69" i="29"/>
  <c r="V69" i="29"/>
  <c r="W69" i="29" s="1"/>
  <c r="F69" i="29"/>
  <c r="M69" i="29"/>
  <c r="AA69" i="29"/>
  <c r="P69" i="29"/>
  <c r="Q69" i="29" s="1"/>
  <c r="I69" i="29"/>
  <c r="AB69" i="29"/>
  <c r="N69" i="29"/>
  <c r="O69" i="29" s="1"/>
  <c r="Z69" i="29"/>
  <c r="L69" i="29"/>
  <c r="R69" i="29"/>
  <c r="S69" i="29" s="1"/>
  <c r="AD69" i="29"/>
  <c r="K69" i="29"/>
  <c r="T69" i="29"/>
  <c r="U69" i="29" s="1"/>
  <c r="J69" i="29"/>
  <c r="X69" i="29"/>
  <c r="Y69" i="29" s="1"/>
  <c r="K95" i="29"/>
  <c r="L95" i="29"/>
  <c r="AB95" i="29"/>
  <c r="AC95" i="29"/>
  <c r="H95" i="29"/>
  <c r="Z95" i="29"/>
  <c r="I95" i="29"/>
  <c r="M95" i="29"/>
  <c r="J95" i="29"/>
  <c r="F95" i="29"/>
  <c r="E95" i="29"/>
  <c r="R95" i="29"/>
  <c r="S95" i="29" s="1"/>
  <c r="G95" i="29"/>
  <c r="X95" i="29"/>
  <c r="Y95" i="29" s="1"/>
  <c r="T95" i="29"/>
  <c r="U95" i="29" s="1"/>
  <c r="AD95" i="29"/>
  <c r="V95" i="29"/>
  <c r="W95" i="29" s="1"/>
  <c r="P95" i="29"/>
  <c r="Q95" i="29" s="1"/>
  <c r="AA95" i="29"/>
  <c r="N95" i="29"/>
  <c r="O95" i="29" s="1"/>
  <c r="H90" i="29"/>
  <c r="M90" i="29"/>
  <c r="L90" i="29"/>
  <c r="AD90" i="29"/>
  <c r="AB90" i="29"/>
  <c r="K90" i="29"/>
  <c r="AA90" i="29"/>
  <c r="I90" i="29"/>
  <c r="Z90" i="29"/>
  <c r="E90" i="29"/>
  <c r="T90" i="29"/>
  <c r="U90" i="29" s="1"/>
  <c r="J90" i="29"/>
  <c r="V90" i="29"/>
  <c r="W90" i="29" s="1"/>
  <c r="G90" i="29"/>
  <c r="F90" i="29"/>
  <c r="X90" i="29"/>
  <c r="Y90" i="29" s="1"/>
  <c r="AC90" i="29"/>
  <c r="R90" i="29"/>
  <c r="S90" i="29" s="1"/>
  <c r="N90" i="29"/>
  <c r="O90" i="29" s="1"/>
  <c r="P90" i="29"/>
  <c r="Q90" i="29" s="1"/>
  <c r="Z87" i="30"/>
  <c r="F87" i="30"/>
  <c r="M87" i="30"/>
  <c r="P87" i="30"/>
  <c r="Q87" i="30" s="1"/>
  <c r="AC87" i="30"/>
  <c r="AB87" i="30"/>
  <c r="H87" i="30"/>
  <c r="AD87" i="30"/>
  <c r="I87" i="30"/>
  <c r="X87" i="30"/>
  <c r="Y87" i="30" s="1"/>
  <c r="R87" i="30"/>
  <c r="S87" i="30" s="1"/>
  <c r="K87" i="30"/>
  <c r="G87" i="30"/>
  <c r="V87" i="30"/>
  <c r="W87" i="30" s="1"/>
  <c r="L87" i="30"/>
  <c r="AA87" i="30"/>
  <c r="J87" i="30"/>
  <c r="T87" i="30"/>
  <c r="U87" i="30" s="1"/>
  <c r="N87" i="30"/>
  <c r="O87" i="30" s="1"/>
  <c r="E87" i="30"/>
  <c r="Z77" i="29"/>
  <c r="M77" i="29"/>
  <c r="AC77" i="29"/>
  <c r="H77" i="29"/>
  <c r="G77" i="29"/>
  <c r="E77" i="29"/>
  <c r="I77" i="29"/>
  <c r="R77" i="29"/>
  <c r="S77" i="29" s="1"/>
  <c r="T77" i="29"/>
  <c r="U77" i="29" s="1"/>
  <c r="K77" i="29"/>
  <c r="L77" i="29"/>
  <c r="P77" i="29"/>
  <c r="Q77" i="29" s="1"/>
  <c r="X77" i="29"/>
  <c r="Y77" i="29" s="1"/>
  <c r="N77" i="29"/>
  <c r="O77" i="29" s="1"/>
  <c r="V77" i="29"/>
  <c r="W77" i="29" s="1"/>
  <c r="J77" i="29"/>
  <c r="AA77" i="29"/>
  <c r="F77" i="29"/>
  <c r="AB77" i="29"/>
  <c r="AD77" i="29"/>
  <c r="F79" i="30"/>
  <c r="L79" i="30"/>
  <c r="I79" i="30"/>
  <c r="J79" i="30"/>
  <c r="AB79" i="30"/>
  <c r="E79" i="30"/>
  <c r="AC79" i="30"/>
  <c r="Z79" i="30"/>
  <c r="AD79" i="30"/>
  <c r="G79" i="30"/>
  <c r="AA79" i="30"/>
  <c r="R79" i="30"/>
  <c r="S79" i="30" s="1"/>
  <c r="T79" i="30"/>
  <c r="U79" i="30" s="1"/>
  <c r="H79" i="30"/>
  <c r="M79" i="30"/>
  <c r="K79" i="30"/>
  <c r="V79" i="30"/>
  <c r="W79" i="30" s="1"/>
  <c r="P79" i="30"/>
  <c r="Q79" i="30" s="1"/>
  <c r="N79" i="30"/>
  <c r="O79" i="30" s="1"/>
  <c r="X79" i="30"/>
  <c r="Y79" i="30" s="1"/>
  <c r="AA60" i="30"/>
  <c r="K60" i="30"/>
  <c r="AB60" i="30"/>
  <c r="T60" i="30"/>
  <c r="U60" i="30" s="1"/>
  <c r="AC60" i="30"/>
  <c r="F60" i="30"/>
  <c r="G60" i="30"/>
  <c r="H60" i="30"/>
  <c r="L60" i="30"/>
  <c r="I60" i="30"/>
  <c r="E60" i="30"/>
  <c r="X60" i="30"/>
  <c r="Y60" i="30" s="1"/>
  <c r="R60" i="30"/>
  <c r="S60" i="30" s="1"/>
  <c r="J60" i="30"/>
  <c r="V60" i="30"/>
  <c r="W60" i="30" s="1"/>
  <c r="N60" i="30"/>
  <c r="O60" i="30" s="1"/>
  <c r="Z60" i="30"/>
  <c r="AD60" i="30"/>
  <c r="P60" i="30"/>
  <c r="Q60" i="30" s="1"/>
  <c r="M60" i="30"/>
  <c r="G67" i="29"/>
  <c r="I67" i="29"/>
  <c r="M67" i="29"/>
  <c r="H67" i="29"/>
  <c r="AB67" i="29"/>
  <c r="AA67" i="29"/>
  <c r="F67" i="29"/>
  <c r="E67" i="29"/>
  <c r="X67" i="29"/>
  <c r="Y67" i="29" s="1"/>
  <c r="K67" i="29"/>
  <c r="L67" i="29"/>
  <c r="R67" i="29"/>
  <c r="S67" i="29" s="1"/>
  <c r="T67" i="29"/>
  <c r="U67" i="29" s="1"/>
  <c r="AC67" i="29"/>
  <c r="J67" i="29"/>
  <c r="N67" i="29"/>
  <c r="O67" i="29" s="1"/>
  <c r="V67" i="29"/>
  <c r="W67" i="29" s="1"/>
  <c r="P67" i="29"/>
  <c r="Q67" i="29" s="1"/>
  <c r="AD67" i="29"/>
  <c r="Z67" i="29"/>
  <c r="H93" i="30"/>
  <c r="I93" i="30"/>
  <c r="Z93" i="30"/>
  <c r="AC93" i="30"/>
  <c r="G93" i="30"/>
  <c r="K93" i="30"/>
  <c r="J93" i="30"/>
  <c r="E93" i="30"/>
  <c r="F93" i="30"/>
  <c r="P93" i="30"/>
  <c r="Q93" i="30" s="1"/>
  <c r="R93" i="30"/>
  <c r="S93" i="30" s="1"/>
  <c r="AD93" i="30"/>
  <c r="AB93" i="30"/>
  <c r="V93" i="30"/>
  <c r="W93" i="30" s="1"/>
  <c r="AA93" i="30"/>
  <c r="N93" i="30"/>
  <c r="O93" i="30" s="1"/>
  <c r="M93" i="30"/>
  <c r="T93" i="30"/>
  <c r="U93" i="30" s="1"/>
  <c r="L93" i="30"/>
  <c r="X93" i="30"/>
  <c r="Y93" i="30" s="1"/>
  <c r="Z63" i="29"/>
  <c r="E63" i="29"/>
  <c r="AB63" i="29"/>
  <c r="L63" i="29"/>
  <c r="AA63" i="29"/>
  <c r="AC63" i="29"/>
  <c r="G63" i="29"/>
  <c r="V63" i="29"/>
  <c r="W63" i="29" s="1"/>
  <c r="J63" i="29"/>
  <c r="H63" i="29"/>
  <c r="K63" i="29"/>
  <c r="M63" i="29"/>
  <c r="N63" i="29"/>
  <c r="O63" i="29" s="1"/>
  <c r="X63" i="29"/>
  <c r="Y63" i="29" s="1"/>
  <c r="R63" i="29"/>
  <c r="S63" i="29" s="1"/>
  <c r="F63" i="29"/>
  <c r="P63" i="29"/>
  <c r="Q63" i="29" s="1"/>
  <c r="I63" i="29"/>
  <c r="AD63" i="29"/>
  <c r="T63" i="29"/>
  <c r="U63" i="29" s="1"/>
  <c r="Z95" i="30"/>
  <c r="AD95" i="30"/>
  <c r="I95" i="30"/>
  <c r="AA95" i="30"/>
  <c r="AB95" i="30"/>
  <c r="F95" i="30"/>
  <c r="V95" i="30"/>
  <c r="W95" i="30" s="1"/>
  <c r="M95" i="30"/>
  <c r="E95" i="30"/>
  <c r="G95" i="30"/>
  <c r="T95" i="30"/>
  <c r="U95" i="30" s="1"/>
  <c r="P95" i="30"/>
  <c r="Q95" i="30" s="1"/>
  <c r="H95" i="30"/>
  <c r="J95" i="30"/>
  <c r="R95" i="30"/>
  <c r="S95" i="30" s="1"/>
  <c r="L95" i="30"/>
  <c r="K95" i="30"/>
  <c r="AC95" i="30"/>
  <c r="N95" i="30"/>
  <c r="O95" i="30" s="1"/>
  <c r="X95" i="30"/>
  <c r="Y95" i="30" s="1"/>
  <c r="F83" i="29"/>
  <c r="Z83" i="29"/>
  <c r="AC83" i="29"/>
  <c r="H83" i="29"/>
  <c r="L83" i="29"/>
  <c r="E83" i="29"/>
  <c r="N83" i="29"/>
  <c r="O83" i="29" s="1"/>
  <c r="P83" i="29"/>
  <c r="Q83" i="29" s="1"/>
  <c r="K83" i="29"/>
  <c r="I83" i="29"/>
  <c r="G83" i="29"/>
  <c r="AA83" i="29"/>
  <c r="T83" i="29"/>
  <c r="U83" i="29" s="1"/>
  <c r="M83" i="29"/>
  <c r="AD83" i="29"/>
  <c r="X83" i="29"/>
  <c r="Y83" i="29" s="1"/>
  <c r="J83" i="29"/>
  <c r="V83" i="29"/>
  <c r="W83" i="29" s="1"/>
  <c r="AB83" i="29"/>
  <c r="R83" i="29"/>
  <c r="S83" i="29" s="1"/>
  <c r="G91" i="29"/>
  <c r="J91" i="29"/>
  <c r="E91" i="29"/>
  <c r="R91" i="29"/>
  <c r="S91" i="29" s="1"/>
  <c r="AB91" i="29"/>
  <c r="F91" i="29"/>
  <c r="AA91" i="29"/>
  <c r="Z91" i="29"/>
  <c r="I91" i="29"/>
  <c r="H91" i="29"/>
  <c r="AD91" i="29"/>
  <c r="P91" i="29"/>
  <c r="Q91" i="29" s="1"/>
  <c r="V91" i="29"/>
  <c r="W91" i="29" s="1"/>
  <c r="AC91" i="29"/>
  <c r="X91" i="29"/>
  <c r="Y91" i="29" s="1"/>
  <c r="L91" i="29"/>
  <c r="K91" i="29"/>
  <c r="N91" i="29"/>
  <c r="O91" i="29" s="1"/>
  <c r="M91" i="29"/>
  <c r="T91" i="29"/>
  <c r="U91" i="29" s="1"/>
  <c r="E92" i="29"/>
  <c r="G92" i="29"/>
  <c r="AA92" i="29"/>
  <c r="K92" i="29"/>
  <c r="F92" i="29"/>
  <c r="I92" i="29"/>
  <c r="AD92" i="29"/>
  <c r="V92" i="29"/>
  <c r="W92" i="29" s="1"/>
  <c r="M92" i="29"/>
  <c r="Z92" i="29"/>
  <c r="T92" i="29"/>
  <c r="U92" i="29" s="1"/>
  <c r="J92" i="29"/>
  <c r="AC92" i="29"/>
  <c r="H92" i="29"/>
  <c r="R92" i="29"/>
  <c r="S92" i="29" s="1"/>
  <c r="AB92" i="29"/>
  <c r="L92" i="29"/>
  <c r="N92" i="29"/>
  <c r="O92" i="29" s="1"/>
  <c r="P92" i="29"/>
  <c r="Q92" i="29" s="1"/>
  <c r="X92" i="29"/>
  <c r="Y92" i="29" s="1"/>
  <c r="L94" i="29"/>
  <c r="AB94" i="29"/>
  <c r="K94" i="29"/>
  <c r="J94" i="29"/>
  <c r="AC94" i="29"/>
  <c r="G94" i="29"/>
  <c r="E94" i="29"/>
  <c r="AD94" i="29"/>
  <c r="I94" i="29"/>
  <c r="M94" i="29"/>
  <c r="F94" i="29"/>
  <c r="H94" i="29"/>
  <c r="Z94" i="29"/>
  <c r="X94" i="29"/>
  <c r="Y94" i="29" s="1"/>
  <c r="AA94" i="29"/>
  <c r="P94" i="29"/>
  <c r="Q94" i="29" s="1"/>
  <c r="T94" i="29"/>
  <c r="U94" i="29" s="1"/>
  <c r="R94" i="29"/>
  <c r="S94" i="29" s="1"/>
  <c r="V94" i="29"/>
  <c r="W94" i="29" s="1"/>
  <c r="N94" i="29"/>
  <c r="O94" i="29" s="1"/>
  <c r="J82" i="29"/>
  <c r="AC82" i="29"/>
  <c r="M82" i="29"/>
  <c r="N82" i="29"/>
  <c r="O82" i="29" s="1"/>
  <c r="E82" i="29"/>
  <c r="AB82" i="29"/>
  <c r="K82" i="29"/>
  <c r="G82" i="29"/>
  <c r="P82" i="29"/>
  <c r="Q82" i="29" s="1"/>
  <c r="Z82" i="29"/>
  <c r="H82" i="29"/>
  <c r="T82" i="29"/>
  <c r="U82" i="29" s="1"/>
  <c r="V82" i="29"/>
  <c r="W82" i="29" s="1"/>
  <c r="I82" i="29"/>
  <c r="L82" i="29"/>
  <c r="X82" i="29"/>
  <c r="Y82" i="29" s="1"/>
  <c r="AD82" i="29"/>
  <c r="R82" i="29"/>
  <c r="S82" i="29" s="1"/>
  <c r="F82" i="29"/>
  <c r="AA82" i="29"/>
  <c r="AA63" i="30"/>
  <c r="G63" i="30"/>
  <c r="H63" i="30"/>
  <c r="AB63" i="30"/>
  <c r="AC63" i="30"/>
  <c r="K63" i="30"/>
  <c r="I63" i="30"/>
  <c r="L63" i="30"/>
  <c r="E63" i="30"/>
  <c r="Z63" i="30"/>
  <c r="N63" i="30"/>
  <c r="O63" i="30" s="1"/>
  <c r="AD63" i="30"/>
  <c r="X63" i="30"/>
  <c r="Y63" i="30" s="1"/>
  <c r="M63" i="30"/>
  <c r="R63" i="30"/>
  <c r="S63" i="30" s="1"/>
  <c r="V63" i="30"/>
  <c r="W63" i="30" s="1"/>
  <c r="P63" i="30"/>
  <c r="Q63" i="30" s="1"/>
  <c r="J63" i="30"/>
  <c r="T63" i="30"/>
  <c r="U63" i="30" s="1"/>
  <c r="F63" i="30"/>
  <c r="L86" i="29"/>
  <c r="E86" i="29"/>
  <c r="AB86" i="29"/>
  <c r="G86" i="29"/>
  <c r="K86" i="29"/>
  <c r="I86" i="29"/>
  <c r="AA86" i="29"/>
  <c r="J86" i="29"/>
  <c r="F86" i="29"/>
  <c r="T86" i="29"/>
  <c r="U86" i="29" s="1"/>
  <c r="Z86" i="29"/>
  <c r="M86" i="29"/>
  <c r="N86" i="29"/>
  <c r="O86" i="29" s="1"/>
  <c r="X86" i="29"/>
  <c r="Y86" i="29" s="1"/>
  <c r="AC86" i="29"/>
  <c r="P86" i="29"/>
  <c r="Q86" i="29" s="1"/>
  <c r="AD86" i="29"/>
  <c r="H86" i="29"/>
  <c r="R86" i="29"/>
  <c r="S86" i="29" s="1"/>
  <c r="V86" i="29"/>
  <c r="W86" i="29" s="1"/>
  <c r="M66" i="30"/>
  <c r="I66" i="30"/>
  <c r="E66" i="30"/>
  <c r="G66" i="30"/>
  <c r="J66" i="30"/>
  <c r="H66" i="30"/>
  <c r="AA66" i="30"/>
  <c r="L66" i="30"/>
  <c r="K66" i="30"/>
  <c r="T66" i="30"/>
  <c r="U66" i="30" s="1"/>
  <c r="AB66" i="30"/>
  <c r="R66" i="30"/>
  <c r="S66" i="30" s="1"/>
  <c r="Z66" i="30"/>
  <c r="P66" i="30"/>
  <c r="Q66" i="30" s="1"/>
  <c r="N66" i="30"/>
  <c r="O66" i="30" s="1"/>
  <c r="F66" i="30"/>
  <c r="AC66" i="30"/>
  <c r="AD66" i="30"/>
  <c r="V66" i="30"/>
  <c r="W66" i="30" s="1"/>
  <c r="X66" i="30"/>
  <c r="Y66" i="30" s="1"/>
  <c r="AC61" i="30"/>
  <c r="AA61" i="30"/>
  <c r="E61" i="30"/>
  <c r="K61" i="30"/>
  <c r="F61" i="30"/>
  <c r="M61" i="30"/>
  <c r="G61" i="30"/>
  <c r="L61" i="30"/>
  <c r="J61" i="30"/>
  <c r="P61" i="30"/>
  <c r="Q61" i="30" s="1"/>
  <c r="N61" i="30"/>
  <c r="O61" i="30" s="1"/>
  <c r="I61" i="30"/>
  <c r="AB61" i="30"/>
  <c r="V61" i="30"/>
  <c r="W61" i="30" s="1"/>
  <c r="X61" i="30"/>
  <c r="Y61" i="30" s="1"/>
  <c r="T61" i="30"/>
  <c r="U61" i="30" s="1"/>
  <c r="AD61" i="30"/>
  <c r="R61" i="30"/>
  <c r="S61" i="30" s="1"/>
  <c r="Z61" i="30"/>
  <c r="H61" i="30"/>
  <c r="AC76" i="29"/>
  <c r="AB76" i="29"/>
  <c r="Z76" i="29"/>
  <c r="J76" i="29"/>
  <c r="K76" i="29"/>
  <c r="L76" i="29"/>
  <c r="I76" i="29"/>
  <c r="AA76" i="29"/>
  <c r="X76" i="29"/>
  <c r="Y76" i="29" s="1"/>
  <c r="M76" i="29"/>
  <c r="N76" i="29"/>
  <c r="O76" i="29" s="1"/>
  <c r="G76" i="29"/>
  <c r="F76" i="29"/>
  <c r="E76" i="29"/>
  <c r="H76" i="29"/>
  <c r="R76" i="29"/>
  <c r="S76" i="29" s="1"/>
  <c r="T76" i="29"/>
  <c r="U76" i="29" s="1"/>
  <c r="P76" i="29"/>
  <c r="Q76" i="29" s="1"/>
  <c r="AD76" i="29"/>
  <c r="V76" i="29"/>
  <c r="W76" i="29" s="1"/>
  <c r="K88" i="29"/>
  <c r="L88" i="29"/>
  <c r="AA88" i="29"/>
  <c r="F88" i="29"/>
  <c r="E88" i="29"/>
  <c r="H88" i="29"/>
  <c r="AD88" i="29"/>
  <c r="R88" i="29"/>
  <c r="S88" i="29" s="1"/>
  <c r="I88" i="29"/>
  <c r="AC88" i="29"/>
  <c r="P88" i="29"/>
  <c r="Q88" i="29" s="1"/>
  <c r="N88" i="29"/>
  <c r="O88" i="29" s="1"/>
  <c r="AB88" i="29"/>
  <c r="M88" i="29"/>
  <c r="X88" i="29"/>
  <c r="Y88" i="29" s="1"/>
  <c r="G88" i="29"/>
  <c r="T88" i="29"/>
  <c r="U88" i="29" s="1"/>
  <c r="V88" i="29"/>
  <c r="W88" i="29" s="1"/>
  <c r="J88" i="29"/>
  <c r="Z88" i="29"/>
  <c r="AE81" i="30" l="1"/>
  <c r="AE83" i="30"/>
  <c r="AE74" i="30"/>
  <c r="ES64" i="36"/>
  <c r="ES52" i="36"/>
  <c r="ES56" i="36"/>
  <c r="ES60" i="36"/>
  <c r="D83" i="30"/>
  <c r="AE89" i="30"/>
  <c r="AE72" i="29"/>
  <c r="C114" i="29" s="1"/>
  <c r="H114" i="29" s="1"/>
  <c r="D74" i="30"/>
  <c r="AE82" i="30"/>
  <c r="D81" i="30"/>
  <c r="AE72" i="30"/>
  <c r="AE78" i="30"/>
  <c r="AE77" i="30"/>
  <c r="AE74" i="29"/>
  <c r="C116" i="29" s="1"/>
  <c r="E116" i="29" s="1"/>
  <c r="D91" i="30"/>
  <c r="D93" i="30"/>
  <c r="AE93" i="30"/>
  <c r="D87" i="30"/>
  <c r="AE87" i="30"/>
  <c r="AE95" i="29"/>
  <c r="D95" i="29"/>
  <c r="D69" i="29"/>
  <c r="AE69" i="29"/>
  <c r="C111" i="29" s="1"/>
  <c r="AE59" i="29"/>
  <c r="C101" i="29" s="1"/>
  <c r="D59" i="29"/>
  <c r="D67" i="30"/>
  <c r="AE67" i="30"/>
  <c r="D85" i="29"/>
  <c r="AE85" i="29"/>
  <c r="C127" i="29" s="1"/>
  <c r="AE81" i="29"/>
  <c r="C123" i="29" s="1"/>
  <c r="D81" i="29"/>
  <c r="AE57" i="30"/>
  <c r="D57" i="30"/>
  <c r="D79" i="29"/>
  <c r="AE79" i="29"/>
  <c r="C121" i="29" s="1"/>
  <c r="D61" i="30"/>
  <c r="AE61" i="30"/>
  <c r="D86" i="29"/>
  <c r="AE86" i="29"/>
  <c r="C128" i="29" s="1"/>
  <c r="AE87" i="29"/>
  <c r="D87" i="29"/>
  <c r="AE64" i="29"/>
  <c r="C106" i="29" s="1"/>
  <c r="D64" i="29"/>
  <c r="D84" i="29"/>
  <c r="AE84" i="29"/>
  <c r="C126" i="29" s="1"/>
  <c r="AE88" i="30"/>
  <c r="D88" i="30"/>
  <c r="D80" i="29"/>
  <c r="AE80" i="29"/>
  <c r="C122" i="29" s="1"/>
  <c r="D62" i="29"/>
  <c r="AE62" i="29"/>
  <c r="C104" i="29" s="1"/>
  <c r="D66" i="30"/>
  <c r="AE66" i="30"/>
  <c r="AE95" i="30"/>
  <c r="D95" i="30"/>
  <c r="AE60" i="30"/>
  <c r="D60" i="30"/>
  <c r="D76" i="30"/>
  <c r="AE76" i="30"/>
  <c r="D57" i="29"/>
  <c r="AE57" i="29"/>
  <c r="C99" i="29" s="1"/>
  <c r="D93" i="29"/>
  <c r="AE93" i="29"/>
  <c r="AE73" i="30"/>
  <c r="D73" i="30"/>
  <c r="D75" i="29"/>
  <c r="AE75" i="29"/>
  <c r="C117" i="29" s="1"/>
  <c r="D94" i="30"/>
  <c r="AE94" i="30"/>
  <c r="AE64" i="30"/>
  <c r="D64" i="30"/>
  <c r="AE62" i="30"/>
  <c r="AE58" i="30"/>
  <c r="AE63" i="30"/>
  <c r="D63" i="30"/>
  <c r="AE94" i="29"/>
  <c r="D94" i="29"/>
  <c r="D77" i="29"/>
  <c r="AE77" i="29"/>
  <c r="C119" i="29" s="1"/>
  <c r="AE90" i="29"/>
  <c r="D90" i="29"/>
  <c r="D68" i="30"/>
  <c r="AE68" i="30"/>
  <c r="D71" i="29"/>
  <c r="AE71" i="29"/>
  <c r="C113" i="29" s="1"/>
  <c r="D60" i="29"/>
  <c r="AE60" i="29"/>
  <c r="C102" i="29" s="1"/>
  <c r="FE53" i="13"/>
  <c r="D71" i="30"/>
  <c r="AE71" i="30"/>
  <c r="AE82" i="29"/>
  <c r="C124" i="29" s="1"/>
  <c r="D82" i="29"/>
  <c r="AE79" i="30"/>
  <c r="D79" i="30"/>
  <c r="D58" i="29"/>
  <c r="AE58" i="29"/>
  <c r="C100" i="29" s="1"/>
  <c r="D69" i="30"/>
  <c r="AE69" i="30"/>
  <c r="AE73" i="29"/>
  <c r="C115" i="29" s="1"/>
  <c r="D73" i="29"/>
  <c r="D66" i="29"/>
  <c r="AE66" i="29"/>
  <c r="C108" i="29" s="1"/>
  <c r="D88" i="29"/>
  <c r="AE88" i="29"/>
  <c r="D76" i="29"/>
  <c r="AE76" i="29"/>
  <c r="C118" i="29" s="1"/>
  <c r="D92" i="29"/>
  <c r="AE92" i="29"/>
  <c r="AE91" i="29"/>
  <c r="D91" i="29"/>
  <c r="D83" i="29"/>
  <c r="AE83" i="29"/>
  <c r="C125" i="29" s="1"/>
  <c r="D63" i="29"/>
  <c r="AE63" i="29"/>
  <c r="C105" i="29" s="1"/>
  <c r="D67" i="29"/>
  <c r="AE67" i="29"/>
  <c r="C109" i="29" s="1"/>
  <c r="D84" i="30"/>
  <c r="AE84" i="30"/>
  <c r="AE90" i="30"/>
  <c r="D90" i="30"/>
  <c r="AE86" i="30"/>
  <c r="D86" i="30"/>
  <c r="AE59" i="30"/>
  <c r="D59" i="30"/>
  <c r="AE89" i="29"/>
  <c r="D89" i="29"/>
  <c r="D85" i="30"/>
  <c r="AE85" i="30"/>
  <c r="AE70" i="30"/>
  <c r="D70" i="30"/>
  <c r="AE65" i="30"/>
  <c r="D65" i="30"/>
  <c r="D70" i="29"/>
  <c r="AE70" i="29"/>
  <c r="C112" i="29" s="1"/>
  <c r="D65" i="29"/>
  <c r="AE65" i="29"/>
  <c r="C107" i="29" s="1"/>
  <c r="D75" i="30"/>
  <c r="AE75" i="30"/>
  <c r="D78" i="29"/>
  <c r="AE78" i="29"/>
  <c r="C120" i="29" s="1"/>
  <c r="AE80" i="30"/>
  <c r="D80" i="30"/>
  <c r="AE68" i="29"/>
  <c r="C110" i="29" s="1"/>
  <c r="AE61" i="29"/>
  <c r="C103" i="29" s="1"/>
  <c r="L114" i="29" l="1"/>
  <c r="V114" i="29"/>
  <c r="W114" i="29" s="1"/>
  <c r="D114" i="29"/>
  <c r="G114" i="29"/>
  <c r="AC114" i="29"/>
  <c r="G116" i="29"/>
  <c r="AE114" i="29"/>
  <c r="P116" i="29"/>
  <c r="Q116" i="29" s="1"/>
  <c r="AA114" i="29"/>
  <c r="AF114" i="29"/>
  <c r="T114" i="29"/>
  <c r="U114" i="29" s="1"/>
  <c r="X114" i="29"/>
  <c r="Y114" i="29" s="1"/>
  <c r="N114" i="29"/>
  <c r="O114" i="29" s="1"/>
  <c r="M114" i="29"/>
  <c r="J114" i="29"/>
  <c r="E114" i="29"/>
  <c r="R114" i="29"/>
  <c r="S114" i="29" s="1"/>
  <c r="I114" i="29"/>
  <c r="AB114" i="29"/>
  <c r="P114" i="29"/>
  <c r="Q114" i="29" s="1"/>
  <c r="Z114" i="29"/>
  <c r="AD114" i="29"/>
  <c r="F114" i="29"/>
  <c r="K114" i="29"/>
  <c r="Z116" i="29"/>
  <c r="L116" i="29"/>
  <c r="AE116" i="29"/>
  <c r="H116" i="29"/>
  <c r="N116" i="29"/>
  <c r="O116" i="29" s="1"/>
  <c r="V116" i="29"/>
  <c r="W116" i="29" s="1"/>
  <c r="I116" i="29"/>
  <c r="M116" i="29"/>
  <c r="J116" i="29"/>
  <c r="T116" i="29"/>
  <c r="U116" i="29" s="1"/>
  <c r="AB116" i="29"/>
  <c r="K116" i="29"/>
  <c r="AC116" i="29"/>
  <c r="R116" i="29"/>
  <c r="S116" i="29" s="1"/>
  <c r="AA116" i="29"/>
  <c r="X116" i="29"/>
  <c r="Y116" i="29" s="1"/>
  <c r="D116" i="29"/>
  <c r="F116" i="29"/>
  <c r="AF116" i="29"/>
  <c r="AD116" i="29"/>
  <c r="AB101" i="29"/>
  <c r="E101" i="29"/>
  <c r="G101" i="29"/>
  <c r="I101" i="29"/>
  <c r="P101" i="29"/>
  <c r="Q101" i="29" s="1"/>
  <c r="AA101" i="29"/>
  <c r="L101" i="29"/>
  <c r="M101" i="29"/>
  <c r="AC101" i="29"/>
  <c r="AF101" i="29"/>
  <c r="F101" i="29"/>
  <c r="AD101" i="29"/>
  <c r="V101" i="29"/>
  <c r="W101" i="29" s="1"/>
  <c r="T101" i="29"/>
  <c r="U101" i="29" s="1"/>
  <c r="R101" i="29"/>
  <c r="S101" i="29" s="1"/>
  <c r="Z101" i="29"/>
  <c r="J101" i="29"/>
  <c r="H101" i="29"/>
  <c r="AE101" i="29"/>
  <c r="D101" i="29"/>
  <c r="X101" i="29"/>
  <c r="Y101" i="29" s="1"/>
  <c r="N101" i="29"/>
  <c r="O101" i="29" s="1"/>
  <c r="K101" i="29"/>
  <c r="F112" i="29"/>
  <c r="D112" i="29"/>
  <c r="E112" i="29"/>
  <c r="M112" i="29"/>
  <c r="V112" i="29"/>
  <c r="W112" i="29" s="1"/>
  <c r="AA112" i="29"/>
  <c r="L112" i="29"/>
  <c r="J112" i="29"/>
  <c r="I112" i="29"/>
  <c r="K112" i="29"/>
  <c r="AE112" i="29"/>
  <c r="AD112" i="29"/>
  <c r="AB112" i="29"/>
  <c r="AC112" i="29"/>
  <c r="N112" i="29"/>
  <c r="O112" i="29" s="1"/>
  <c r="P112" i="29"/>
  <c r="Q112" i="29" s="1"/>
  <c r="G112" i="29"/>
  <c r="T112" i="29"/>
  <c r="U112" i="29" s="1"/>
  <c r="AF112" i="29"/>
  <c r="Z112" i="29"/>
  <c r="X112" i="29"/>
  <c r="Y112" i="29" s="1"/>
  <c r="H112" i="29"/>
  <c r="R112" i="29"/>
  <c r="S112" i="29" s="1"/>
  <c r="AF105" i="29"/>
  <c r="E105" i="29"/>
  <c r="G105" i="29"/>
  <c r="AE105" i="29"/>
  <c r="K105" i="29"/>
  <c r="I105" i="29"/>
  <c r="L105" i="29"/>
  <c r="M105" i="29"/>
  <c r="H105" i="29"/>
  <c r="N105" i="29"/>
  <c r="O105" i="29" s="1"/>
  <c r="F105" i="29"/>
  <c r="D105" i="29"/>
  <c r="J105" i="29"/>
  <c r="AC105" i="29"/>
  <c r="R105" i="29"/>
  <c r="S105" i="29" s="1"/>
  <c r="T105" i="29"/>
  <c r="U105" i="29" s="1"/>
  <c r="AB105" i="29"/>
  <c r="AD105" i="29"/>
  <c r="Z105" i="29"/>
  <c r="V105" i="29"/>
  <c r="W105" i="29" s="1"/>
  <c r="P105" i="29"/>
  <c r="Q105" i="29" s="1"/>
  <c r="X105" i="29"/>
  <c r="Y105" i="29" s="1"/>
  <c r="AA105" i="29"/>
  <c r="Z118" i="29"/>
  <c r="AD118" i="29"/>
  <c r="K118" i="29"/>
  <c r="AA118" i="29"/>
  <c r="AE118" i="29"/>
  <c r="F118" i="29"/>
  <c r="H118" i="29"/>
  <c r="I118" i="29"/>
  <c r="AC118" i="29"/>
  <c r="E118" i="29"/>
  <c r="M118" i="29"/>
  <c r="V118" i="29"/>
  <c r="W118" i="29" s="1"/>
  <c r="J118" i="29"/>
  <c r="L118" i="29"/>
  <c r="R118" i="29"/>
  <c r="S118" i="29" s="1"/>
  <c r="G118" i="29"/>
  <c r="X118" i="29"/>
  <c r="Y118" i="29" s="1"/>
  <c r="AB118" i="29"/>
  <c r="N118" i="29"/>
  <c r="O118" i="29" s="1"/>
  <c r="D118" i="29"/>
  <c r="AF118" i="29"/>
  <c r="T118" i="29"/>
  <c r="U118" i="29" s="1"/>
  <c r="P118" i="29"/>
  <c r="Q118" i="29" s="1"/>
  <c r="L108" i="29"/>
  <c r="AB108" i="29"/>
  <c r="AD108" i="29"/>
  <c r="J108" i="29"/>
  <c r="D108" i="29"/>
  <c r="Z108" i="29"/>
  <c r="K108" i="29"/>
  <c r="H108" i="29"/>
  <c r="F108" i="29"/>
  <c r="AE108" i="29"/>
  <c r="G108" i="29"/>
  <c r="AF108" i="29"/>
  <c r="AA108" i="29"/>
  <c r="T108" i="29"/>
  <c r="U108" i="29" s="1"/>
  <c r="E108" i="29"/>
  <c r="V108" i="29"/>
  <c r="W108" i="29" s="1"/>
  <c r="I108" i="29"/>
  <c r="AC108" i="29"/>
  <c r="N108" i="29"/>
  <c r="O108" i="29" s="1"/>
  <c r="P108" i="29"/>
  <c r="Q108" i="29" s="1"/>
  <c r="R108" i="29"/>
  <c r="S108" i="29" s="1"/>
  <c r="X108" i="29"/>
  <c r="Y108" i="29" s="1"/>
  <c r="M108" i="29"/>
  <c r="AA102" i="29"/>
  <c r="K102" i="29"/>
  <c r="H102" i="29"/>
  <c r="G102" i="29"/>
  <c r="X102" i="29"/>
  <c r="Y102" i="29" s="1"/>
  <c r="AE102" i="29"/>
  <c r="AF102" i="29"/>
  <c r="AC102" i="29"/>
  <c r="AD102" i="29"/>
  <c r="V102" i="29"/>
  <c r="W102" i="29" s="1"/>
  <c r="L102" i="29"/>
  <c r="D102" i="29"/>
  <c r="J102" i="29"/>
  <c r="I102" i="29"/>
  <c r="R102" i="29"/>
  <c r="S102" i="29" s="1"/>
  <c r="E102" i="29"/>
  <c r="Z102" i="29"/>
  <c r="N102" i="29"/>
  <c r="O102" i="29" s="1"/>
  <c r="M102" i="29"/>
  <c r="P102" i="29"/>
  <c r="Q102" i="29" s="1"/>
  <c r="F102" i="29"/>
  <c r="T102" i="29"/>
  <c r="U102" i="29" s="1"/>
  <c r="AB102" i="29"/>
  <c r="AB119" i="29"/>
  <c r="F119" i="29"/>
  <c r="E119" i="29"/>
  <c r="G119" i="29"/>
  <c r="I119" i="29"/>
  <c r="Z119" i="29"/>
  <c r="AF119" i="29"/>
  <c r="D119" i="29"/>
  <c r="H119" i="29"/>
  <c r="AA119" i="29"/>
  <c r="M119" i="29"/>
  <c r="N119" i="29"/>
  <c r="O119" i="29" s="1"/>
  <c r="AE119" i="29"/>
  <c r="AC119" i="29"/>
  <c r="L119" i="29"/>
  <c r="R119" i="29"/>
  <c r="S119" i="29" s="1"/>
  <c r="K119" i="29"/>
  <c r="T119" i="29"/>
  <c r="U119" i="29" s="1"/>
  <c r="P119" i="29"/>
  <c r="Q119" i="29" s="1"/>
  <c r="AD119" i="29"/>
  <c r="V119" i="29"/>
  <c r="W119" i="29" s="1"/>
  <c r="J119" i="29"/>
  <c r="X119" i="29"/>
  <c r="Y119" i="29" s="1"/>
  <c r="E117" i="29"/>
  <c r="AD117" i="29"/>
  <c r="M117" i="29"/>
  <c r="J117" i="29"/>
  <c r="K117" i="29"/>
  <c r="Z117" i="29"/>
  <c r="I117" i="29"/>
  <c r="AA117" i="29"/>
  <c r="H117" i="29"/>
  <c r="D117" i="29"/>
  <c r="X117" i="29"/>
  <c r="Y117" i="29" s="1"/>
  <c r="T117" i="29"/>
  <c r="U117" i="29" s="1"/>
  <c r="AB117" i="29"/>
  <c r="G117" i="29"/>
  <c r="AF117" i="29"/>
  <c r="AC117" i="29"/>
  <c r="N117" i="29"/>
  <c r="O117" i="29" s="1"/>
  <c r="F117" i="29"/>
  <c r="R117" i="29"/>
  <c r="S117" i="29" s="1"/>
  <c r="L117" i="29"/>
  <c r="AE117" i="29"/>
  <c r="V117" i="29"/>
  <c r="W117" i="29" s="1"/>
  <c r="P117" i="29"/>
  <c r="Q117" i="29" s="1"/>
  <c r="F122" i="29"/>
  <c r="AC122" i="29"/>
  <c r="H122" i="29"/>
  <c r="AA122" i="29"/>
  <c r="M122" i="29"/>
  <c r="G122" i="29"/>
  <c r="E122" i="29"/>
  <c r="K122" i="29"/>
  <c r="R122" i="29"/>
  <c r="S122" i="29" s="1"/>
  <c r="AE122" i="29"/>
  <c r="Z122" i="29"/>
  <c r="AB122" i="29"/>
  <c r="J122" i="29"/>
  <c r="AD122" i="29"/>
  <c r="T122" i="29"/>
  <c r="U122" i="29" s="1"/>
  <c r="P122" i="29"/>
  <c r="Q122" i="29" s="1"/>
  <c r="V122" i="29"/>
  <c r="W122" i="29" s="1"/>
  <c r="AF122" i="29"/>
  <c r="N122" i="29"/>
  <c r="O122" i="29" s="1"/>
  <c r="X122" i="29"/>
  <c r="Y122" i="29" s="1"/>
  <c r="D122" i="29"/>
  <c r="I122" i="29"/>
  <c r="L122" i="29"/>
  <c r="D126" i="29"/>
  <c r="AA126" i="29"/>
  <c r="AD126" i="29"/>
  <c r="E126" i="29"/>
  <c r="I126" i="29"/>
  <c r="M126" i="29"/>
  <c r="J126" i="29"/>
  <c r="K126" i="29"/>
  <c r="X126" i="29"/>
  <c r="Y126" i="29" s="1"/>
  <c r="AC126" i="29"/>
  <c r="H126" i="29"/>
  <c r="AF126" i="29"/>
  <c r="AB126" i="29"/>
  <c r="Z126" i="29"/>
  <c r="R126" i="29"/>
  <c r="S126" i="29" s="1"/>
  <c r="L126" i="29"/>
  <c r="N126" i="29"/>
  <c r="O126" i="29" s="1"/>
  <c r="F126" i="29"/>
  <c r="T126" i="29"/>
  <c r="U126" i="29" s="1"/>
  <c r="AE126" i="29"/>
  <c r="P126" i="29"/>
  <c r="Q126" i="29" s="1"/>
  <c r="V126" i="29"/>
  <c r="W126" i="29" s="1"/>
  <c r="G126" i="29"/>
  <c r="M127" i="29"/>
  <c r="K127" i="29"/>
  <c r="L127" i="29"/>
  <c r="AD127" i="29"/>
  <c r="G127" i="29"/>
  <c r="E127" i="29"/>
  <c r="AC127" i="29"/>
  <c r="D127" i="29"/>
  <c r="AE127" i="29"/>
  <c r="AF127" i="29"/>
  <c r="F127" i="29"/>
  <c r="H127" i="29"/>
  <c r="I127" i="29"/>
  <c r="N127" i="29"/>
  <c r="O127" i="29" s="1"/>
  <c r="AB127" i="29"/>
  <c r="J127" i="29"/>
  <c r="X127" i="29"/>
  <c r="Y127" i="29" s="1"/>
  <c r="R127" i="29"/>
  <c r="S127" i="29" s="1"/>
  <c r="Z127" i="29"/>
  <c r="V127" i="29"/>
  <c r="W127" i="29" s="1"/>
  <c r="P127" i="29"/>
  <c r="Q127" i="29" s="1"/>
  <c r="T127" i="29"/>
  <c r="U127" i="29" s="1"/>
  <c r="AA127" i="29"/>
  <c r="G110" i="29"/>
  <c r="M110" i="29"/>
  <c r="J110" i="29"/>
  <c r="Z110" i="29"/>
  <c r="K110" i="29"/>
  <c r="I110" i="29"/>
  <c r="H110" i="29"/>
  <c r="F110" i="29"/>
  <c r="AD110" i="29"/>
  <c r="P110" i="29"/>
  <c r="Q110" i="29" s="1"/>
  <c r="L110" i="29"/>
  <c r="D110" i="29"/>
  <c r="X110" i="29"/>
  <c r="Y110" i="29" s="1"/>
  <c r="N110" i="29"/>
  <c r="O110" i="29" s="1"/>
  <c r="AF110" i="29"/>
  <c r="AE110" i="29"/>
  <c r="R110" i="29"/>
  <c r="S110" i="29" s="1"/>
  <c r="AA110" i="29"/>
  <c r="E110" i="29"/>
  <c r="V110" i="29"/>
  <c r="W110" i="29" s="1"/>
  <c r="AB110" i="29"/>
  <c r="AC110" i="29"/>
  <c r="T110" i="29"/>
  <c r="U110" i="29" s="1"/>
  <c r="AE115" i="29"/>
  <c r="AC115" i="29"/>
  <c r="J115" i="29"/>
  <c r="H115" i="29"/>
  <c r="AA115" i="29"/>
  <c r="K115" i="29"/>
  <c r="F115" i="29"/>
  <c r="E115" i="29"/>
  <c r="Z115" i="29"/>
  <c r="L115" i="29"/>
  <c r="G115" i="29"/>
  <c r="X115" i="29"/>
  <c r="Y115" i="29" s="1"/>
  <c r="I115" i="29"/>
  <c r="AF115" i="29"/>
  <c r="R115" i="29"/>
  <c r="S115" i="29" s="1"/>
  <c r="AB115" i="29"/>
  <c r="N115" i="29"/>
  <c r="O115" i="29" s="1"/>
  <c r="D115" i="29"/>
  <c r="T115" i="29"/>
  <c r="U115" i="29" s="1"/>
  <c r="V115" i="29"/>
  <c r="W115" i="29" s="1"/>
  <c r="P115" i="29"/>
  <c r="Q115" i="29" s="1"/>
  <c r="AD115" i="29"/>
  <c r="M115" i="29"/>
  <c r="I124" i="29"/>
  <c r="L124" i="29"/>
  <c r="AA124" i="29"/>
  <c r="K124" i="29"/>
  <c r="N124" i="29"/>
  <c r="O124" i="29" s="1"/>
  <c r="H124" i="29"/>
  <c r="AB124" i="29"/>
  <c r="G124" i="29"/>
  <c r="J124" i="29"/>
  <c r="T124" i="29"/>
  <c r="U124" i="29" s="1"/>
  <c r="AC124" i="29"/>
  <c r="M124" i="29"/>
  <c r="R124" i="29"/>
  <c r="S124" i="29" s="1"/>
  <c r="F124" i="29"/>
  <c r="Z124" i="29"/>
  <c r="AE124" i="29"/>
  <c r="P124" i="29"/>
  <c r="Q124" i="29" s="1"/>
  <c r="X124" i="29"/>
  <c r="Y124" i="29" s="1"/>
  <c r="E124" i="29"/>
  <c r="D124" i="29"/>
  <c r="AF124" i="29"/>
  <c r="V124" i="29"/>
  <c r="W124" i="29" s="1"/>
  <c r="AD124" i="29"/>
  <c r="ES55" i="13"/>
  <c r="ES63" i="13"/>
  <c r="ES59" i="13"/>
  <c r="ES51" i="13"/>
  <c r="K106" i="29"/>
  <c r="AA106" i="29"/>
  <c r="L106" i="29"/>
  <c r="AC106" i="29"/>
  <c r="N106" i="29"/>
  <c r="O106" i="29" s="1"/>
  <c r="E106" i="29"/>
  <c r="AD106" i="29"/>
  <c r="H106" i="29"/>
  <c r="J106" i="29"/>
  <c r="G106" i="29"/>
  <c r="F106" i="29"/>
  <c r="AB106" i="29"/>
  <c r="X106" i="29"/>
  <c r="Y106" i="29" s="1"/>
  <c r="D106" i="29"/>
  <c r="M106" i="29"/>
  <c r="P106" i="29"/>
  <c r="Q106" i="29" s="1"/>
  <c r="T106" i="29"/>
  <c r="U106" i="29" s="1"/>
  <c r="I106" i="29"/>
  <c r="R106" i="29"/>
  <c r="S106" i="29" s="1"/>
  <c r="Z106" i="29"/>
  <c r="AE106" i="29"/>
  <c r="AF106" i="29"/>
  <c r="V106" i="29"/>
  <c r="W106" i="29" s="1"/>
  <c r="AB123" i="29"/>
  <c r="K123" i="29"/>
  <c r="M123" i="29"/>
  <c r="AF123" i="29"/>
  <c r="V123" i="29"/>
  <c r="W123" i="29" s="1"/>
  <c r="AE123" i="29"/>
  <c r="L123" i="29"/>
  <c r="Z123" i="29"/>
  <c r="J123" i="29"/>
  <c r="AD123" i="29"/>
  <c r="H123" i="29"/>
  <c r="D123" i="29"/>
  <c r="AA123" i="29"/>
  <c r="E123" i="29"/>
  <c r="P123" i="29"/>
  <c r="Q123" i="29" s="1"/>
  <c r="AC123" i="29"/>
  <c r="G123" i="29"/>
  <c r="N123" i="29"/>
  <c r="O123" i="29" s="1"/>
  <c r="F123" i="29"/>
  <c r="X123" i="29"/>
  <c r="Y123" i="29" s="1"/>
  <c r="R123" i="29"/>
  <c r="S123" i="29" s="1"/>
  <c r="I123" i="29"/>
  <c r="T123" i="29"/>
  <c r="U123" i="29" s="1"/>
  <c r="AF103" i="29"/>
  <c r="H103" i="29"/>
  <c r="L103" i="29"/>
  <c r="J103" i="29"/>
  <c r="P103" i="29"/>
  <c r="Q103" i="29" s="1"/>
  <c r="M103" i="29"/>
  <c r="AC103" i="29"/>
  <c r="F103" i="29"/>
  <c r="D103" i="29"/>
  <c r="T103" i="29"/>
  <c r="U103" i="29" s="1"/>
  <c r="AE103" i="29"/>
  <c r="G103" i="29"/>
  <c r="E103" i="29"/>
  <c r="Z103" i="29"/>
  <c r="V103" i="29"/>
  <c r="W103" i="29" s="1"/>
  <c r="AD103" i="29"/>
  <c r="R103" i="29"/>
  <c r="S103" i="29" s="1"/>
  <c r="AB103" i="29"/>
  <c r="X103" i="29"/>
  <c r="Y103" i="29" s="1"/>
  <c r="I103" i="29"/>
  <c r="AA103" i="29"/>
  <c r="N103" i="29"/>
  <c r="O103" i="29" s="1"/>
  <c r="K103" i="29"/>
  <c r="AB120" i="29"/>
  <c r="Z120" i="29"/>
  <c r="AC120" i="29"/>
  <c r="AE120" i="29"/>
  <c r="K120" i="29"/>
  <c r="AF120" i="29"/>
  <c r="D120" i="29"/>
  <c r="AA120" i="29"/>
  <c r="E120" i="29"/>
  <c r="R120" i="29"/>
  <c r="S120" i="29" s="1"/>
  <c r="J120" i="29"/>
  <c r="AD120" i="29"/>
  <c r="V120" i="29"/>
  <c r="W120" i="29" s="1"/>
  <c r="T120" i="29"/>
  <c r="U120" i="29" s="1"/>
  <c r="L120" i="29"/>
  <c r="I120" i="29"/>
  <c r="N120" i="29"/>
  <c r="O120" i="29" s="1"/>
  <c r="H120" i="29"/>
  <c r="M120" i="29"/>
  <c r="F120" i="29"/>
  <c r="P120" i="29"/>
  <c r="Q120" i="29" s="1"/>
  <c r="X120" i="29"/>
  <c r="Y120" i="29" s="1"/>
  <c r="G120" i="29"/>
  <c r="E107" i="29"/>
  <c r="F107" i="29"/>
  <c r="AF107" i="29"/>
  <c r="Z107" i="29"/>
  <c r="J107" i="29"/>
  <c r="AC107" i="29"/>
  <c r="AE107" i="29"/>
  <c r="M107" i="29"/>
  <c r="P107" i="29"/>
  <c r="Q107" i="29" s="1"/>
  <c r="D107" i="29"/>
  <c r="AB107" i="29"/>
  <c r="V107" i="29"/>
  <c r="W107" i="29" s="1"/>
  <c r="L107" i="29"/>
  <c r="H107" i="29"/>
  <c r="N107" i="29"/>
  <c r="O107" i="29" s="1"/>
  <c r="G107" i="29"/>
  <c r="K107" i="29"/>
  <c r="I107" i="29"/>
  <c r="X107" i="29"/>
  <c r="Y107" i="29" s="1"/>
  <c r="AD107" i="29"/>
  <c r="T107" i="29"/>
  <c r="U107" i="29" s="1"/>
  <c r="R107" i="29"/>
  <c r="S107" i="29" s="1"/>
  <c r="AA107" i="29"/>
  <c r="Z109" i="29"/>
  <c r="L109" i="29"/>
  <c r="AF109" i="29"/>
  <c r="D109" i="29"/>
  <c r="AC109" i="29"/>
  <c r="R109" i="29"/>
  <c r="S109" i="29" s="1"/>
  <c r="J109" i="29"/>
  <c r="AE109" i="29"/>
  <c r="F109" i="29"/>
  <c r="AB109" i="29"/>
  <c r="N109" i="29"/>
  <c r="O109" i="29" s="1"/>
  <c r="AD109" i="29"/>
  <c r="AA109" i="29"/>
  <c r="H109" i="29"/>
  <c r="E109" i="29"/>
  <c r="T109" i="29"/>
  <c r="U109" i="29" s="1"/>
  <c r="V109" i="29"/>
  <c r="W109" i="29" s="1"/>
  <c r="I109" i="29"/>
  <c r="K109" i="29"/>
  <c r="G109" i="29"/>
  <c r="M109" i="29"/>
  <c r="P109" i="29"/>
  <c r="Q109" i="29" s="1"/>
  <c r="X109" i="29"/>
  <c r="Y109" i="29" s="1"/>
  <c r="F125" i="29"/>
  <c r="AD125" i="29"/>
  <c r="I125" i="29"/>
  <c r="J125" i="29"/>
  <c r="G125" i="29"/>
  <c r="K125" i="29"/>
  <c r="AB125" i="29"/>
  <c r="Z125" i="29"/>
  <c r="T125" i="29"/>
  <c r="U125" i="29" s="1"/>
  <c r="D125" i="29"/>
  <c r="AF125" i="29"/>
  <c r="R125" i="29"/>
  <c r="S125" i="29" s="1"/>
  <c r="X125" i="29"/>
  <c r="Y125" i="29" s="1"/>
  <c r="M125" i="29"/>
  <c r="E125" i="29"/>
  <c r="AC125" i="29"/>
  <c r="L125" i="29"/>
  <c r="V125" i="29"/>
  <c r="W125" i="29" s="1"/>
  <c r="AE125" i="29"/>
  <c r="AA125" i="29"/>
  <c r="P125" i="29"/>
  <c r="Q125" i="29" s="1"/>
  <c r="H125" i="29"/>
  <c r="N125" i="29"/>
  <c r="O125" i="29" s="1"/>
  <c r="D100" i="29"/>
  <c r="H100" i="29"/>
  <c r="AB100" i="29"/>
  <c r="L100" i="29"/>
  <c r="AF100" i="29"/>
  <c r="G100" i="29"/>
  <c r="K100" i="29"/>
  <c r="AD100" i="29"/>
  <c r="AE100" i="29"/>
  <c r="X100" i="29"/>
  <c r="Y100" i="29" s="1"/>
  <c r="AA100" i="29"/>
  <c r="E100" i="29"/>
  <c r="M100" i="29"/>
  <c r="AC100" i="29"/>
  <c r="V100" i="29"/>
  <c r="W100" i="29" s="1"/>
  <c r="F100" i="29"/>
  <c r="I100" i="29"/>
  <c r="P100" i="29"/>
  <c r="Q100" i="29" s="1"/>
  <c r="R100" i="29"/>
  <c r="S100" i="29" s="1"/>
  <c r="N100" i="29"/>
  <c r="O100" i="29" s="1"/>
  <c r="T100" i="29"/>
  <c r="U100" i="29" s="1"/>
  <c r="Z100" i="29"/>
  <c r="J100" i="29"/>
  <c r="AD113" i="29"/>
  <c r="Z113" i="29"/>
  <c r="AB113" i="29"/>
  <c r="AA113" i="29"/>
  <c r="V113" i="29"/>
  <c r="W113" i="29" s="1"/>
  <c r="I113" i="29"/>
  <c r="K113" i="29"/>
  <c r="AF113" i="29"/>
  <c r="J113" i="29"/>
  <c r="H113" i="29"/>
  <c r="F113" i="29"/>
  <c r="L113" i="29"/>
  <c r="D113" i="29"/>
  <c r="P113" i="29"/>
  <c r="Q113" i="29" s="1"/>
  <c r="R113" i="29"/>
  <c r="S113" i="29" s="1"/>
  <c r="X113" i="29"/>
  <c r="Y113" i="29" s="1"/>
  <c r="AC113" i="29"/>
  <c r="G113" i="29"/>
  <c r="N113" i="29"/>
  <c r="O113" i="29" s="1"/>
  <c r="AE113" i="29"/>
  <c r="E113" i="29"/>
  <c r="T113" i="29"/>
  <c r="U113" i="29" s="1"/>
  <c r="M113" i="29"/>
  <c r="M99" i="29"/>
  <c r="Z99" i="29"/>
  <c r="AC99" i="29"/>
  <c r="J99" i="29"/>
  <c r="V99" i="29"/>
  <c r="W99" i="29" s="1"/>
  <c r="P99" i="29"/>
  <c r="Q99" i="29" s="1"/>
  <c r="AF99" i="29"/>
  <c r="AE99" i="29"/>
  <c r="AD99" i="29"/>
  <c r="E99" i="29"/>
  <c r="L99" i="29"/>
  <c r="H99" i="29"/>
  <c r="R99" i="29"/>
  <c r="S99" i="29" s="1"/>
  <c r="G99" i="29"/>
  <c r="K99" i="29"/>
  <c r="D99" i="29"/>
  <c r="AB99" i="29"/>
  <c r="I99" i="29"/>
  <c r="X99" i="29"/>
  <c r="Y99" i="29" s="1"/>
  <c r="AA99" i="29"/>
  <c r="N99" i="29"/>
  <c r="O99" i="29" s="1"/>
  <c r="F99" i="29"/>
  <c r="T99" i="29"/>
  <c r="U99" i="29" s="1"/>
  <c r="J104" i="29"/>
  <c r="AB104" i="29"/>
  <c r="F104" i="29"/>
  <c r="AC104" i="29"/>
  <c r="R104" i="29"/>
  <c r="S104" i="29" s="1"/>
  <c r="D104" i="29"/>
  <c r="H104" i="29"/>
  <c r="AD104" i="29"/>
  <c r="X104" i="29"/>
  <c r="Y104" i="29" s="1"/>
  <c r="E104" i="29"/>
  <c r="AF104" i="29"/>
  <c r="G104" i="29"/>
  <c r="Z104" i="29"/>
  <c r="K104" i="29"/>
  <c r="AE104" i="29"/>
  <c r="V104" i="29"/>
  <c r="W104" i="29" s="1"/>
  <c r="N104" i="29"/>
  <c r="O104" i="29" s="1"/>
  <c r="L104" i="29"/>
  <c r="AA104" i="29"/>
  <c r="M104" i="29"/>
  <c r="I104" i="29"/>
  <c r="P104" i="29"/>
  <c r="Q104" i="29" s="1"/>
  <c r="T104" i="29"/>
  <c r="U104" i="29" s="1"/>
  <c r="E128" i="29"/>
  <c r="M128" i="29"/>
  <c r="D128" i="29"/>
  <c r="AE128" i="29"/>
  <c r="K128" i="29"/>
  <c r="L128" i="29"/>
  <c r="AD128" i="29"/>
  <c r="AF128" i="29"/>
  <c r="F128" i="29"/>
  <c r="J128" i="29"/>
  <c r="AB128" i="29"/>
  <c r="R128" i="29"/>
  <c r="S128" i="29" s="1"/>
  <c r="H128" i="29"/>
  <c r="AC128" i="29"/>
  <c r="G128" i="29"/>
  <c r="T128" i="29"/>
  <c r="U128" i="29" s="1"/>
  <c r="V128" i="29"/>
  <c r="W128" i="29" s="1"/>
  <c r="AA128" i="29"/>
  <c r="N128" i="29"/>
  <c r="O128" i="29" s="1"/>
  <c r="I128" i="29"/>
  <c r="X128" i="29"/>
  <c r="Y128" i="29" s="1"/>
  <c r="P128" i="29"/>
  <c r="Q128" i="29" s="1"/>
  <c r="Z128" i="29"/>
  <c r="E121" i="29"/>
  <c r="I121" i="29"/>
  <c r="K121" i="29"/>
  <c r="D121" i="29"/>
  <c r="P121" i="29"/>
  <c r="Q121" i="29" s="1"/>
  <c r="J121" i="29"/>
  <c r="AB121" i="29"/>
  <c r="H121" i="29"/>
  <c r="AF121" i="29"/>
  <c r="T121" i="29"/>
  <c r="U121" i="29" s="1"/>
  <c r="AA121" i="29"/>
  <c r="AE121" i="29"/>
  <c r="L121" i="29"/>
  <c r="V121" i="29"/>
  <c r="W121" i="29" s="1"/>
  <c r="M121" i="29"/>
  <c r="F121" i="29"/>
  <c r="N121" i="29"/>
  <c r="O121" i="29" s="1"/>
  <c r="Z121" i="29"/>
  <c r="AC121" i="29"/>
  <c r="X121" i="29"/>
  <c r="Y121" i="29" s="1"/>
  <c r="G121" i="29"/>
  <c r="AD121" i="29"/>
  <c r="R121" i="29"/>
  <c r="S121" i="29" s="1"/>
  <c r="G111" i="29"/>
  <c r="AE111" i="29"/>
  <c r="L111" i="29"/>
  <c r="AD111" i="29"/>
  <c r="I111" i="29"/>
  <c r="D111" i="29"/>
  <c r="H111" i="29"/>
  <c r="F111" i="29"/>
  <c r="AA111" i="29"/>
  <c r="AF111" i="29"/>
  <c r="R111" i="29"/>
  <c r="S111" i="29" s="1"/>
  <c r="K111" i="29"/>
  <c r="AC111" i="29"/>
  <c r="M111" i="29"/>
  <c r="V111" i="29"/>
  <c r="W111" i="29" s="1"/>
  <c r="E111" i="29"/>
  <c r="Z111" i="29"/>
  <c r="P111" i="29"/>
  <c r="Q111" i="29" s="1"/>
  <c r="J111" i="29"/>
  <c r="X111" i="29"/>
  <c r="Y111" i="29" s="1"/>
  <c r="AB111" i="29"/>
  <c r="N111" i="29"/>
  <c r="O111" i="29" s="1"/>
  <c r="T111" i="29"/>
  <c r="U111" i="29" s="1"/>
</calcChain>
</file>

<file path=xl/sharedStrings.xml><?xml version="1.0" encoding="utf-8"?>
<sst xmlns="http://schemas.openxmlformats.org/spreadsheetml/2006/main" count="1969" uniqueCount="290">
  <si>
    <t>ENGLISH</t>
  </si>
  <si>
    <t>HINDI</t>
  </si>
  <si>
    <t>ATTENDANCE</t>
  </si>
  <si>
    <t>SOCIAL SCIENCE</t>
  </si>
  <si>
    <t>S.NO.</t>
  </si>
  <si>
    <t>ROLL NO.</t>
  </si>
  <si>
    <t>S.R.NO.</t>
  </si>
  <si>
    <t xml:space="preserve">NAME </t>
  </si>
  <si>
    <t>F'NAME</t>
  </si>
  <si>
    <t>M'NAME</t>
  </si>
  <si>
    <t>DOB</t>
  </si>
  <si>
    <t>BOY/GIRL</t>
  </si>
  <si>
    <t>CATEGORY</t>
  </si>
  <si>
    <t>ADDRESS</t>
  </si>
  <si>
    <t xml:space="preserve">MOBILE </t>
  </si>
  <si>
    <t>AADHAR</t>
  </si>
  <si>
    <t>BHAMASAH</t>
  </si>
  <si>
    <t>AC NO</t>
  </si>
  <si>
    <t xml:space="preserve">BANK NAME </t>
  </si>
  <si>
    <t xml:space="preserve">IFSC </t>
  </si>
  <si>
    <t xml:space="preserve">BRANCH </t>
  </si>
  <si>
    <t xml:space="preserve">ROLL NO. </t>
  </si>
  <si>
    <t>SESSION ENDING</t>
  </si>
  <si>
    <t xml:space="preserve">MAXIMUM MARKS </t>
  </si>
  <si>
    <t>D</t>
  </si>
  <si>
    <t>MONTH</t>
  </si>
  <si>
    <t>TOTAL ATT.</t>
  </si>
  <si>
    <t>APRIL</t>
  </si>
  <si>
    <t>MAY</t>
  </si>
  <si>
    <t>JUNE</t>
  </si>
  <si>
    <t>JULY</t>
  </si>
  <si>
    <t>AUGUST</t>
  </si>
  <si>
    <t>SEPTEMBER</t>
  </si>
  <si>
    <t>OCTOBER</t>
  </si>
  <si>
    <t>NOVEMBER</t>
  </si>
  <si>
    <t>DECEMBER</t>
  </si>
  <si>
    <t>JANUARY</t>
  </si>
  <si>
    <t>FEBRUARY</t>
  </si>
  <si>
    <t>MARCH</t>
  </si>
  <si>
    <t>MAXIMUM ATT.</t>
  </si>
  <si>
    <t xml:space="preserve">REPORT CARD </t>
  </si>
  <si>
    <t>Subjects</t>
  </si>
  <si>
    <t>Art Education</t>
  </si>
  <si>
    <t>Instructions</t>
  </si>
  <si>
    <t>91-100</t>
  </si>
  <si>
    <t>A1</t>
  </si>
  <si>
    <t>81-90</t>
  </si>
  <si>
    <t>A2</t>
  </si>
  <si>
    <t>71-80</t>
  </si>
  <si>
    <t>B1</t>
  </si>
  <si>
    <t>61-70</t>
  </si>
  <si>
    <t>B2</t>
  </si>
  <si>
    <t>51-60</t>
  </si>
  <si>
    <t>C1</t>
  </si>
  <si>
    <t>41-50</t>
  </si>
  <si>
    <t>C2</t>
  </si>
  <si>
    <t>33-40</t>
  </si>
  <si>
    <t>TOTAL</t>
  </si>
  <si>
    <t xml:space="preserve">TOTAL APPEARED </t>
  </si>
  <si>
    <t xml:space="preserve">PASSED </t>
  </si>
  <si>
    <t xml:space="preserve">FAIL </t>
  </si>
  <si>
    <t xml:space="preserve">RESULT </t>
  </si>
  <si>
    <t>MATHS</t>
  </si>
  <si>
    <t>SCIENCE</t>
  </si>
  <si>
    <t>&lt;33 %</t>
  </si>
  <si>
    <t>33 - 40</t>
  </si>
  <si>
    <t>51 - 60</t>
  </si>
  <si>
    <t>61 -70</t>
  </si>
  <si>
    <t>71 -80</t>
  </si>
  <si>
    <t>81 - 91</t>
  </si>
  <si>
    <t>I DIV</t>
  </si>
  <si>
    <t>2 DIV</t>
  </si>
  <si>
    <t xml:space="preserve">3 DIV </t>
  </si>
  <si>
    <t>FAIL</t>
  </si>
  <si>
    <t xml:space="preserve">RESULT ANALYSIS OVERALL </t>
  </si>
  <si>
    <t>TEACHERS</t>
  </si>
  <si>
    <t>CLASS</t>
  </si>
  <si>
    <t>PRINCIPAL NAME -</t>
  </si>
  <si>
    <t>SUBJECT</t>
  </si>
  <si>
    <t xml:space="preserve">SUBJECT TEACHER </t>
  </si>
  <si>
    <t>MATHEMATICS</t>
  </si>
  <si>
    <t xml:space="preserve">SCIENCE </t>
  </si>
  <si>
    <t>LINKS</t>
  </si>
  <si>
    <t xml:space="preserve">CLASS TEACHER'S NAME </t>
  </si>
  <si>
    <t xml:space="preserve"> SUBJECT  -  SCIENCE</t>
  </si>
  <si>
    <t xml:space="preserve"> SUBJECT  -  ENGLISH</t>
  </si>
  <si>
    <t>ATTENDANCE SHEET</t>
  </si>
  <si>
    <t xml:space="preserve">CLASS - </t>
  </si>
  <si>
    <t>REPOET CARD</t>
  </si>
  <si>
    <t>GREEN SHEET</t>
  </si>
  <si>
    <t xml:space="preserve">RESULT SHEET </t>
  </si>
  <si>
    <t>CO-SCHOLOSTIC</t>
  </si>
  <si>
    <t>STUDENT DETAILS</t>
  </si>
  <si>
    <t>PRE MID TERM</t>
  </si>
  <si>
    <t xml:space="preserve">MID TERM </t>
  </si>
  <si>
    <t xml:space="preserve">POST MID TERM </t>
  </si>
  <si>
    <t xml:space="preserve">NAME OF STUDENT </t>
  </si>
  <si>
    <t xml:space="preserve">S. NO. </t>
  </si>
  <si>
    <t xml:space="preserve"> SUBJECT  -  MATHS</t>
  </si>
  <si>
    <t xml:space="preserve"> SUBJECT  -  SOCIAL SCIENCE </t>
  </si>
  <si>
    <t xml:space="preserve"> SUBJECT  -  CO-SCHOLOSTIC </t>
  </si>
  <si>
    <t>BEST 1</t>
  </si>
  <si>
    <t>BEST 2</t>
  </si>
  <si>
    <t xml:space="preserve">AVERAGE BEST TWO </t>
  </si>
  <si>
    <t xml:space="preserve">TOTAL </t>
  </si>
  <si>
    <t xml:space="preserve">GRADE </t>
  </si>
  <si>
    <t xml:space="preserve">WORK EDUCATION </t>
  </si>
  <si>
    <t xml:space="preserve">ART EDUCATION </t>
  </si>
  <si>
    <t>DISCIPLINE</t>
  </si>
  <si>
    <t xml:space="preserve">% OF MARKS </t>
  </si>
  <si>
    <t xml:space="preserve">POSITION IN CLASS </t>
  </si>
  <si>
    <t>IT</t>
  </si>
  <si>
    <t>Roll No :</t>
  </si>
  <si>
    <t>Student's Name :</t>
  </si>
  <si>
    <t>Class/Section:</t>
  </si>
  <si>
    <t>Scholastic Areas:</t>
  </si>
  <si>
    <t>Academic Year (100 Marks)</t>
  </si>
  <si>
    <t>Marks Obtained (100)</t>
  </si>
  <si>
    <t>Grade</t>
  </si>
  <si>
    <t>Co-Scholastic Areas (on a 5-point grading scale, A-E)</t>
  </si>
  <si>
    <t>Work Education (or Pre-Vocational Education)</t>
  </si>
  <si>
    <t>Health &amp; Physical Education</t>
  </si>
  <si>
    <t>Discipline (on a 5-point grading scale, A-E)</t>
  </si>
  <si>
    <t>Class Teacher's Remarks :</t>
  </si>
  <si>
    <t xml:space="preserve">Result : </t>
  </si>
  <si>
    <t>Grading scales for scholastic areas : Grades are awarded on a 8-point grading scale as follows :-</t>
  </si>
  <si>
    <t>Marks Range</t>
  </si>
  <si>
    <t>32 &amp; Below</t>
  </si>
  <si>
    <t>E (Failed)</t>
  </si>
  <si>
    <t>Father's/ Guardian's Name :</t>
  </si>
  <si>
    <t xml:space="preserve">SOCIAL SCIENCE </t>
  </si>
  <si>
    <t>SST</t>
  </si>
  <si>
    <t xml:space="preserve">ALL SUBJECTS </t>
  </si>
  <si>
    <t>RESULT</t>
  </si>
  <si>
    <t>RO SE</t>
  </si>
  <si>
    <t>RO MT</t>
  </si>
  <si>
    <t xml:space="preserve">ATTENDANCE </t>
  </si>
  <si>
    <t xml:space="preserve">% OF ATTANDANCE </t>
  </si>
  <si>
    <t>Date Of Birth :</t>
  </si>
  <si>
    <t>PORTFOLIO</t>
  </si>
  <si>
    <t>INTERNAL MARKS</t>
  </si>
  <si>
    <t>ASSESSMENT USING MULTIPLE STRATEGIES</t>
  </si>
  <si>
    <t>SUBJECT ENRICHMENT ACTIVITY</t>
  </si>
  <si>
    <t>ASSESSMENT USING MULTIPLE STRATEGIES (5)</t>
  </si>
  <si>
    <t>PORTFOLIO (5)</t>
  </si>
  <si>
    <t xml:space="preserve">SUBJECT ENRICHMENT ACTIVITY       (5) </t>
  </si>
  <si>
    <t>A</t>
  </si>
  <si>
    <t>GRADE</t>
  </si>
  <si>
    <t>RO PRE MT</t>
  </si>
  <si>
    <t xml:space="preserve">RO POST MT </t>
  </si>
  <si>
    <t xml:space="preserve"> SUBJECT  -  HINDI/SKT</t>
  </si>
  <si>
    <t xml:space="preserve"> EXAM INCHARGE</t>
  </si>
  <si>
    <t xml:space="preserve">Signature of Class Teacher </t>
  </si>
  <si>
    <t>SUPPLYMENTRY</t>
  </si>
  <si>
    <t>ROSE</t>
  </si>
  <si>
    <t>SUPPLEMENTARY</t>
  </si>
  <si>
    <t>SUPP. MARKS</t>
  </si>
  <si>
    <t>MAIN</t>
  </si>
  <si>
    <t>COMPARTMENT</t>
  </si>
  <si>
    <t>RESULT (AFTER COMPARTMENT)</t>
  </si>
  <si>
    <t>GRAND TOTAL(MAIN)</t>
  </si>
  <si>
    <t>GRAND TOTAL (SUPP.)</t>
  </si>
  <si>
    <t>ROUNDING OF MARKS (SUPP.)</t>
  </si>
  <si>
    <t>ROUNDING OF MARKS (MAIN)</t>
  </si>
  <si>
    <t>ADDITIONAL SUBJECT</t>
  </si>
  <si>
    <t xml:space="preserve">PEN PAPER TEST (5/10) </t>
  </si>
  <si>
    <t>COMPARTMENT/FAIL IN SUBJECTS</t>
  </si>
  <si>
    <t>OBC</t>
  </si>
  <si>
    <t>GEN</t>
  </si>
  <si>
    <t>SC</t>
  </si>
  <si>
    <t>PLACE</t>
  </si>
  <si>
    <t>AFFILIATION NO. -</t>
  </si>
  <si>
    <t>E-MAIL ID</t>
  </si>
  <si>
    <t xml:space="preserve">SCHOOL CODE- </t>
  </si>
  <si>
    <t>U-DISE CODE</t>
  </si>
  <si>
    <t>Website</t>
  </si>
  <si>
    <t>EXAM INCHARGE NAME</t>
  </si>
  <si>
    <t>PLACE :-</t>
  </si>
  <si>
    <t>DATE :-</t>
  </si>
  <si>
    <t>PRINCIPAL</t>
  </si>
  <si>
    <t>HEALTH AND PHYSICAL EDU.</t>
  </si>
  <si>
    <t>U-DISE CODE :-</t>
  </si>
  <si>
    <t xml:space="preserve">SCHOOL CODE :- </t>
  </si>
  <si>
    <t xml:space="preserve">SWAMI VIVEKANAND GOVT. MODEL SCHOOL, </t>
  </si>
  <si>
    <t>CLASS :-</t>
  </si>
  <si>
    <t>BOYS</t>
  </si>
  <si>
    <t>GIRLS</t>
  </si>
  <si>
    <t>ST</t>
  </si>
  <si>
    <t>GT</t>
  </si>
  <si>
    <t>PASS</t>
  </si>
  <si>
    <t xml:space="preserve">DIVISION </t>
  </si>
  <si>
    <t>II DIV</t>
  </si>
  <si>
    <t xml:space="preserve">III DIV </t>
  </si>
  <si>
    <t>OVER ALL GRADE</t>
  </si>
  <si>
    <t>41 - 50</t>
  </si>
  <si>
    <t>81 - 90</t>
  </si>
  <si>
    <t>I</t>
  </si>
  <si>
    <t>II</t>
  </si>
  <si>
    <t>III</t>
  </si>
  <si>
    <t>SUBJECT ENRICHMENT abTIVITY</t>
  </si>
  <si>
    <t>BOY</t>
  </si>
  <si>
    <t>GIRL</t>
  </si>
  <si>
    <t>TC</t>
  </si>
  <si>
    <t>MARKS AFTER SUP. IN 100</t>
  </si>
  <si>
    <t>GRADE AFTER SUP.</t>
  </si>
  <si>
    <t xml:space="preserve">         A CBSE AFFILIATED SCHOOL (ENGLISH MEDIUM)</t>
  </si>
  <si>
    <t>STUDENT'S REPORT</t>
  </si>
  <si>
    <t>TOTAL APPEARED</t>
  </si>
  <si>
    <t>NSO</t>
  </si>
  <si>
    <t>TOTAL STUDENT</t>
  </si>
  <si>
    <t xml:space="preserve">DATE OF COMPARTMENT RESULT  </t>
  </si>
  <si>
    <t>ANNUAL EXAMINATION (80/40)</t>
  </si>
  <si>
    <t>GRADE WISE RESULT</t>
  </si>
  <si>
    <t>OVERALL</t>
  </si>
  <si>
    <t xml:space="preserve">GRAND TOTAL MARKS </t>
  </si>
  <si>
    <t>PERCENT</t>
  </si>
  <si>
    <t xml:space="preserve">OVERALL GRADE </t>
  </si>
  <si>
    <t>RANK</t>
  </si>
  <si>
    <t>H1</t>
  </si>
  <si>
    <t>H2</t>
  </si>
  <si>
    <t>H3</t>
  </si>
  <si>
    <t>MASTER DATA SHEET</t>
  </si>
  <si>
    <t xml:space="preserve">LIST OF THE </t>
  </si>
  <si>
    <t xml:space="preserve">GRADE STUDENTS </t>
  </si>
  <si>
    <t>RANK WISE RESULT</t>
  </si>
  <si>
    <t>ALL MARKS HAVE BEEN TALLIED IN WHICH THERE IS NO ERROR OF ANY KIND, IF ANY ERROR IS FOUND THEN WE WILL BE RESPONSIBLE FOR THEM.</t>
  </si>
  <si>
    <t>B</t>
  </si>
  <si>
    <t>SIGN. OF SUBJECT TEACHER</t>
  </si>
  <si>
    <t>TOTAL ATTENDANCE</t>
  </si>
  <si>
    <t>AFTER COMP.</t>
  </si>
  <si>
    <t>AFTER COMPARTMENT/FAIL IN SUBJECTS</t>
  </si>
  <si>
    <t>CLASS TEACHER REMARK</t>
  </si>
  <si>
    <t>Well Done ! You can do better.</t>
  </si>
  <si>
    <t xml:space="preserve">Good. Keep improving </t>
  </si>
  <si>
    <t>Fair. Aim High and Challenge yourself.</t>
  </si>
  <si>
    <t xml:space="preserve">Congrates ! Outstanding Performance. </t>
  </si>
  <si>
    <t/>
  </si>
  <si>
    <t xml:space="preserve">INTERNAL ASSESSMENT (20) </t>
  </si>
  <si>
    <t>Overall Grade</t>
  </si>
  <si>
    <t>COMPARTMENT/ FAIL IN SUBJECTS</t>
  </si>
  <si>
    <t>CLASS TEACHER</t>
  </si>
  <si>
    <t>EXAM INCHARGE</t>
  </si>
  <si>
    <t xml:space="preserve">          SWAMI VIVEKANAND GOVT. MODEL SCHOOL,                                                                 </t>
  </si>
  <si>
    <t>RESULT AFTER SUPP.</t>
  </si>
  <si>
    <t>C</t>
  </si>
  <si>
    <t>% of MARKS AFTER SUP.</t>
  </si>
  <si>
    <t>DESIGNED BY:- SHALA SANGAM TEAM</t>
  </si>
  <si>
    <t>PREPARED BY:- EXAM CELL, SVGMS AMET</t>
  </si>
  <si>
    <t>#01##04#7689##</t>
  </si>
  <si>
    <t>इस रिजल्ट सॉफ्टवेयर को बनाने में पूर्ण सावधानी रखी गई है फिर भी किसी तरह की त्रुटी के लिए निर्माणकर्ता जिम्मेदार नहीं होगा |</t>
  </si>
  <si>
    <t>अपनी स्कूल में परीक्षा बैठक व्यवस्था (SEATING ARRANGEMENT) बनाने के लिए हमारी वेबसाइट पर जाकर EXAM SEATING PLAN GENERATER का इस्तेमाल अवश्य करें | आपके समय और संसाधन दोनों की बचत होगी |</t>
  </si>
  <si>
    <t>http://www.shalasangam.com</t>
  </si>
  <si>
    <t>TEAM SHALASANGAM</t>
  </si>
  <si>
    <t>Arti Prajapat</t>
  </si>
  <si>
    <t>Mr Prabhu Lal</t>
  </si>
  <si>
    <t>Mrs Prem Devi</t>
  </si>
  <si>
    <t>ARVIND SINGH BALLA</t>
  </si>
  <si>
    <t>INDRA SINGH BALLA</t>
  </si>
  <si>
    <t>MEENA KANWAR BALLA</t>
  </si>
  <si>
    <t>Bhavesh Singh Rao</t>
  </si>
  <si>
    <t>Fateh Singh Rao</t>
  </si>
  <si>
    <t>Ganga Kunwar</t>
  </si>
  <si>
    <t>AMET,  BLOCK-AMET (RAJSAMAND)</t>
  </si>
  <si>
    <t>08250315401</t>
  </si>
  <si>
    <t>NILESH KUMAR KHATIK</t>
  </si>
  <si>
    <t>SUREKHA</t>
  </si>
  <si>
    <t>ametsvgms@gmail.com</t>
  </si>
  <si>
    <t>SVGMS, AMET</t>
  </si>
  <si>
    <t>POOJA CHAUDHARY</t>
  </si>
  <si>
    <t>GANPAT LAL JAT</t>
  </si>
  <si>
    <t>PREM CHAND BALAI</t>
  </si>
  <si>
    <t>DHANOP SINGH</t>
  </si>
  <si>
    <t>JITENDRA KUMAR SHARMA</t>
  </si>
  <si>
    <t>e</t>
  </si>
  <si>
    <t>https://www.svgmsamet.com</t>
  </si>
  <si>
    <t>AFTER COMPARTMENT /FAIL IN SUBJECTS</t>
  </si>
  <si>
    <t>AFTER COMPARTMENT</t>
  </si>
  <si>
    <t>FINAL</t>
  </si>
  <si>
    <t>MARKSHEET DISTRIBUTION</t>
  </si>
  <si>
    <t>SR. NO.</t>
  </si>
  <si>
    <t>NAME</t>
  </si>
  <si>
    <t>FATHER'S NAME</t>
  </si>
  <si>
    <t>DATE</t>
  </si>
  <si>
    <t>SIGNATURE</t>
  </si>
  <si>
    <t>SIGN. OF CLASS TEACHER</t>
  </si>
  <si>
    <t>SESSION  -  2025-26</t>
  </si>
  <si>
    <t>30.03.2026</t>
  </si>
  <si>
    <t>10.04.2026</t>
  </si>
  <si>
    <t xml:space="preserve">DATE OF MAIN RESULT </t>
  </si>
  <si>
    <t>UPDATED ON :- 18.01.2026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</si>
</sst>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[$-14009]dd\-mm\-yyyy;@"/>
    <numFmt numFmtId="165" formatCode="0.0"/>
    <numFmt numFmtId="166" formatCode="dd\.mm\.yyyy"/>
    <numFmt numFmtId="167" formatCode="dd\/mm\/yyyy"/>
  </numFmts>
  <fonts count="93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u/>
      <sz val="11"/>
      <color theme="10"/>
      <name val="Calibri"/>
      <family val="2"/>
    </font>
    <font>
      <b/>
      <sz val="14"/>
      <color theme="0" tint="-4.9989318521683403E-2"/>
      <name val="Calibri"/>
      <family val="2"/>
      <scheme val="minor"/>
    </font>
    <font>
      <sz val="16"/>
      <color theme="9" tint="-0.249977111117893"/>
      <name val="Calibri"/>
      <family val="2"/>
    </font>
    <font>
      <b/>
      <sz val="20"/>
      <color theme="9" tint="-0.249977111117893"/>
      <name val="Calibri"/>
      <family val="2"/>
    </font>
    <font>
      <b/>
      <sz val="26"/>
      <color theme="9" tint="-0.249977111117893"/>
      <name val="Calibri"/>
      <family val="2"/>
    </font>
    <font>
      <sz val="18"/>
      <color theme="1"/>
      <name val="Calibri"/>
      <family val="2"/>
      <scheme val="minor"/>
    </font>
    <font>
      <i/>
      <sz val="10"/>
      <color theme="1"/>
      <name val="Times New Roman"/>
      <family val="1"/>
    </font>
    <font>
      <sz val="10"/>
      <color theme="1"/>
      <name val="Times New Roman"/>
      <family val="1"/>
    </font>
    <font>
      <sz val="10.5"/>
      <color theme="1"/>
      <name val="Times New Roman"/>
      <family val="1"/>
    </font>
    <font>
      <b/>
      <sz val="22"/>
      <color theme="1"/>
      <name val="Times New Roman"/>
      <family val="1"/>
    </font>
    <font>
      <sz val="11"/>
      <color theme="1"/>
      <name val="Times New Roman"/>
      <family val="1"/>
    </font>
    <font>
      <b/>
      <sz val="16"/>
      <color theme="1"/>
      <name val="Times New Roman"/>
      <family val="1"/>
    </font>
    <font>
      <b/>
      <sz val="12"/>
      <color theme="1"/>
      <name val="Times New Roman"/>
      <family val="1"/>
    </font>
    <font>
      <b/>
      <sz val="11"/>
      <color theme="1"/>
      <name val="Times New Roman"/>
      <family val="1"/>
    </font>
    <font>
      <b/>
      <sz val="14"/>
      <color theme="1"/>
      <name val="Times New Roman"/>
      <family val="1"/>
    </font>
    <font>
      <b/>
      <sz val="13"/>
      <color theme="1"/>
      <name val="Times New Roman"/>
      <family val="1"/>
    </font>
    <font>
      <b/>
      <sz val="10"/>
      <color theme="1"/>
      <name val="Times New Roman"/>
      <family val="1"/>
    </font>
    <font>
      <u/>
      <sz val="8"/>
      <color theme="1"/>
      <name val="Times New Roman"/>
      <family val="1"/>
    </font>
    <font>
      <b/>
      <i/>
      <u/>
      <sz val="11"/>
      <color theme="1"/>
      <name val="Times New Roman"/>
      <family val="1"/>
    </font>
    <font>
      <b/>
      <i/>
      <sz val="14"/>
      <color theme="1"/>
      <name val="Times New Roman"/>
      <family val="1"/>
    </font>
    <font>
      <sz val="12"/>
      <color theme="1"/>
      <name val="Times New Roman"/>
      <family val="1"/>
    </font>
    <font>
      <b/>
      <i/>
      <sz val="11"/>
      <color theme="1"/>
      <name val="Times New Roman"/>
      <family val="1"/>
    </font>
    <font>
      <b/>
      <i/>
      <sz val="12"/>
      <color theme="1"/>
      <name val="Times New Roman"/>
      <family val="1"/>
    </font>
    <font>
      <b/>
      <sz val="24"/>
      <color theme="0" tint="-4.9989318521683403E-2"/>
      <name val="Times New Roman"/>
      <family val="1"/>
    </font>
    <font>
      <b/>
      <sz val="28"/>
      <color theme="1"/>
      <name val="Times New Roman"/>
      <family val="1"/>
    </font>
    <font>
      <b/>
      <sz val="18"/>
      <color theme="1"/>
      <name val="Times New Roman"/>
      <family val="1"/>
    </font>
    <font>
      <b/>
      <sz val="14"/>
      <color rgb="FFFFFF00"/>
      <name val="Times New Roman"/>
      <family val="1"/>
    </font>
    <font>
      <b/>
      <sz val="26"/>
      <color theme="0"/>
      <name val="Times New Roman"/>
      <family val="1"/>
    </font>
    <font>
      <b/>
      <sz val="22"/>
      <name val="Times New Roman"/>
      <family val="1"/>
    </font>
    <font>
      <sz val="22"/>
      <color theme="1"/>
      <name val="Times New Roman"/>
      <family val="1"/>
    </font>
    <font>
      <b/>
      <sz val="16"/>
      <name val="Times New Roman"/>
      <family val="1"/>
    </font>
    <font>
      <b/>
      <sz val="20"/>
      <name val="Times New Roman"/>
      <family val="1"/>
    </font>
    <font>
      <b/>
      <sz val="18"/>
      <name val="Times New Roman"/>
      <family val="1"/>
    </font>
    <font>
      <b/>
      <sz val="26"/>
      <color theme="9" tint="0.79998168889431442"/>
      <name val="Times New Roman"/>
      <family val="1"/>
    </font>
    <font>
      <b/>
      <sz val="24"/>
      <color theme="9" tint="0.79998168889431442"/>
      <name val="Times New Roman"/>
      <family val="1"/>
    </font>
    <font>
      <b/>
      <sz val="14"/>
      <color theme="9" tint="0.79998168889431442"/>
      <name val="Times New Roman"/>
      <family val="1"/>
    </font>
    <font>
      <b/>
      <sz val="16"/>
      <color theme="9" tint="0.79998168889431442"/>
      <name val="Times New Roman"/>
      <family val="1"/>
    </font>
    <font>
      <b/>
      <i/>
      <sz val="18"/>
      <name val="Times New Roman"/>
      <family val="1"/>
    </font>
    <font>
      <b/>
      <sz val="14"/>
      <name val="Times New Roman"/>
      <family val="1"/>
    </font>
    <font>
      <b/>
      <sz val="14"/>
      <color theme="10"/>
      <name val="Times New Roman"/>
      <family val="1"/>
    </font>
    <font>
      <b/>
      <sz val="12"/>
      <color theme="10"/>
      <name val="Times New Roman"/>
      <family val="1"/>
    </font>
    <font>
      <b/>
      <sz val="15"/>
      <name val="Times New Roman"/>
      <family val="1"/>
    </font>
    <font>
      <sz val="18"/>
      <color theme="9" tint="-0.249977111117893"/>
      <name val="Times New Roman"/>
      <family val="1"/>
    </font>
    <font>
      <b/>
      <sz val="20"/>
      <color theme="0"/>
      <name val="Times New Roman"/>
      <family val="1"/>
    </font>
    <font>
      <b/>
      <sz val="9"/>
      <color theme="1"/>
      <name val="Times New Roman"/>
      <family val="1"/>
    </font>
    <font>
      <b/>
      <sz val="16"/>
      <color rgb="FFFF0000"/>
      <name val="Times New Roman"/>
      <family val="1"/>
    </font>
    <font>
      <b/>
      <sz val="20"/>
      <color theme="0" tint="-4.9989318521683403E-2"/>
      <name val="Times New Roman"/>
      <family val="1"/>
    </font>
    <font>
      <b/>
      <sz val="18"/>
      <color theme="0" tint="-4.9989318521683403E-2"/>
      <name val="Times New Roman"/>
      <family val="1"/>
    </font>
    <font>
      <b/>
      <sz val="16"/>
      <color theme="0" tint="-4.9989318521683403E-2"/>
      <name val="Times New Roman"/>
      <family val="1"/>
    </font>
    <font>
      <b/>
      <sz val="20"/>
      <color theme="1"/>
      <name val="Times New Roman"/>
      <family val="1"/>
    </font>
    <font>
      <b/>
      <sz val="12"/>
      <name val="Times New Roman"/>
      <family val="1"/>
    </font>
    <font>
      <b/>
      <i/>
      <sz val="10"/>
      <name val="Times New Roman"/>
      <family val="1"/>
    </font>
    <font>
      <b/>
      <i/>
      <sz val="22"/>
      <color theme="1"/>
      <name val="Times New Roman"/>
      <family val="1"/>
    </font>
    <font>
      <b/>
      <i/>
      <sz val="16"/>
      <color theme="1"/>
      <name val="Times New Roman"/>
      <family val="1"/>
    </font>
    <font>
      <b/>
      <sz val="8"/>
      <color theme="1"/>
      <name val="Times New Roman"/>
      <family val="1"/>
    </font>
    <font>
      <sz val="9"/>
      <color theme="1"/>
      <name val="Times New Roman"/>
      <family val="1"/>
    </font>
    <font>
      <b/>
      <sz val="14"/>
      <color rgb="FFFF0000"/>
      <name val="Times New Roman"/>
      <family val="1"/>
    </font>
    <font>
      <b/>
      <sz val="20"/>
      <color theme="9" tint="-0.249977111117893"/>
      <name val="Times New Roman"/>
      <family val="1"/>
    </font>
    <font>
      <b/>
      <sz val="13"/>
      <color rgb="FFFF0000"/>
      <name val="Times New Roman"/>
      <family val="1"/>
    </font>
    <font>
      <b/>
      <sz val="13"/>
      <name val="Times New Roman"/>
      <family val="1"/>
    </font>
    <font>
      <b/>
      <sz val="11"/>
      <color rgb="FFFF0000"/>
      <name val="Times New Roman"/>
      <family val="1"/>
    </font>
    <font>
      <b/>
      <sz val="11"/>
      <name val="Times New Roman"/>
      <family val="1"/>
    </font>
    <font>
      <b/>
      <sz val="22"/>
      <color theme="0" tint="-4.9989318521683403E-2"/>
      <name val="Times New Roman"/>
      <family val="1"/>
    </font>
    <font>
      <i/>
      <sz val="14"/>
      <color rgb="FFFF0000"/>
      <name val="Times New Roman"/>
      <family val="1"/>
    </font>
    <font>
      <b/>
      <sz val="28"/>
      <color rgb="FFFF0000"/>
      <name val="Times New Roman"/>
      <family val="1"/>
    </font>
    <font>
      <b/>
      <sz val="9"/>
      <color rgb="FFFF0000"/>
      <name val="Times New Roman"/>
      <family val="1"/>
    </font>
    <font>
      <b/>
      <sz val="12"/>
      <color rgb="FFFF0000"/>
      <name val="Times New Roman"/>
      <family val="1"/>
    </font>
    <font>
      <b/>
      <sz val="20"/>
      <color rgb="FFFF0000"/>
      <name val="Times New Roman"/>
      <family val="1"/>
    </font>
    <font>
      <sz val="11"/>
      <color theme="9" tint="-0.249977111117893"/>
      <name val="Times New Roman"/>
      <family val="1"/>
    </font>
    <font>
      <b/>
      <sz val="11"/>
      <color theme="9" tint="-0.249977111117893"/>
      <name val="Times New Roman"/>
      <family val="1"/>
    </font>
    <font>
      <b/>
      <sz val="48"/>
      <color theme="1"/>
      <name val="Times New Roman"/>
      <family val="1"/>
    </font>
    <font>
      <b/>
      <sz val="24"/>
      <name val="Times New Roman"/>
      <family val="1"/>
    </font>
    <font>
      <b/>
      <sz val="36"/>
      <color theme="1"/>
      <name val="Times New Roman"/>
      <family val="1"/>
    </font>
    <font>
      <b/>
      <u/>
      <sz val="14"/>
      <color theme="1"/>
      <name val="Times New Roman"/>
      <family val="1"/>
    </font>
    <font>
      <sz val="14"/>
      <color theme="1"/>
      <name val="Times New Roman"/>
      <family val="1"/>
    </font>
    <font>
      <b/>
      <i/>
      <sz val="10"/>
      <color theme="1"/>
      <name val="Times New Roman"/>
      <family val="1"/>
    </font>
    <font>
      <sz val="11"/>
      <color theme="1"/>
      <name val="Calibri"/>
      <family val="2"/>
      <scheme val="minor"/>
    </font>
    <font>
      <b/>
      <sz val="14"/>
      <color theme="0"/>
      <name val="Times New Roman"/>
      <family val="1"/>
    </font>
    <font>
      <b/>
      <sz val="16"/>
      <color theme="0"/>
      <name val="Times New Roman"/>
      <family val="1"/>
    </font>
    <font>
      <b/>
      <i/>
      <sz val="18"/>
      <color theme="0"/>
      <name val="Times New Roman"/>
      <family val="1"/>
    </font>
    <font>
      <u/>
      <sz val="16"/>
      <color theme="10"/>
      <name val="Times New Roman"/>
      <family val="1"/>
    </font>
    <font>
      <b/>
      <sz val="14"/>
      <color theme="1" tint="4.9989318521683403E-2"/>
      <name val="Times New Roman"/>
      <family val="1"/>
    </font>
    <font>
      <sz val="10"/>
      <color rgb="FF00B0F0"/>
      <name val="Times New Roman"/>
      <family val="1"/>
    </font>
    <font>
      <b/>
      <i/>
      <sz val="12"/>
      <color theme="0"/>
      <name val="Times New Roman"/>
      <family val="1"/>
    </font>
    <font>
      <b/>
      <sz val="18"/>
      <color theme="0"/>
      <name val="Times New Roman"/>
      <family val="1"/>
    </font>
    <font>
      <b/>
      <sz val="11"/>
      <color theme="0"/>
      <name val="Calibri"/>
      <family val="2"/>
      <scheme val="minor"/>
    </font>
    <font>
      <sz val="11"/>
      <color rgb="FFFFFF00"/>
      <name val="Calibri"/>
      <family val="2"/>
      <scheme val="minor"/>
    </font>
    <font>
      <u/>
      <sz val="18"/>
      <color theme="10"/>
      <name val="Calibri"/>
      <family val="2"/>
    </font>
    <font>
      <b/>
      <sz val="14"/>
      <color theme="0" tint="-4.9989318521683403E-2"/>
      <name val="Times New Roman"/>
      <family val="1"/>
    </font>
    <font>
      <b/>
      <sz val="12"/>
      <color theme="0" tint="-4.9989318521683403E-2"/>
      <name val="Times New Roman"/>
      <family val="1"/>
    </font>
  </fonts>
  <fills count="36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1" tint="4.9989318521683403E-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2" tint="-0.749992370372631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C00000"/>
        <bgColor indexed="64"/>
      </patternFill>
    </fill>
  </fills>
  <borders count="6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</borders>
  <cellStyleXfs count="3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  <xf numFmtId="9" fontId="79" fillId="0" borderId="0" applyFont="0" applyFill="0" applyBorder="0" applyAlignment="0" applyProtection="0"/>
  </cellStyleXfs>
  <cellXfs count="897">
    <xf numFmtId="0" fontId="0" fillId="0" borderId="0" xfId="0"/>
    <xf numFmtId="0" fontId="0" fillId="0" borderId="0" xfId="0" applyBorder="1" applyProtection="1">
      <protection locked="0"/>
    </xf>
    <xf numFmtId="0" fontId="0" fillId="0" borderId="0" xfId="0" applyProtection="1">
      <protection locked="0"/>
    </xf>
    <xf numFmtId="0" fontId="0" fillId="3" borderId="0" xfId="0" applyFill="1" applyBorder="1" applyProtection="1">
      <protection locked="0"/>
    </xf>
    <xf numFmtId="0" fontId="4" fillId="6" borderId="0" xfId="0" applyFont="1" applyFill="1" applyAlignment="1" applyProtection="1">
      <alignment vertical="center" wrapText="1"/>
      <protection locked="0"/>
    </xf>
    <xf numFmtId="0" fontId="0" fillId="4" borderId="0" xfId="0" applyFill="1" applyProtection="1">
      <protection locked="0"/>
    </xf>
    <xf numFmtId="0" fontId="0" fillId="0" borderId="0" xfId="0" applyProtection="1"/>
    <xf numFmtId="0" fontId="0" fillId="4" borderId="0" xfId="0" applyFill="1" applyProtection="1">
      <protection hidden="1"/>
    </xf>
    <xf numFmtId="0" fontId="0" fillId="0" borderId="0" xfId="0" applyProtection="1">
      <protection hidden="1"/>
    </xf>
    <xf numFmtId="0" fontId="5" fillId="4" borderId="0" xfId="1" applyFont="1" applyFill="1" applyAlignment="1" applyProtection="1">
      <alignment horizontal="center" vertical="center"/>
      <protection hidden="1"/>
    </xf>
    <xf numFmtId="0" fontId="0" fillId="4" borderId="0" xfId="0" applyFill="1" applyBorder="1" applyProtection="1">
      <protection hidden="1"/>
    </xf>
    <xf numFmtId="0" fontId="0" fillId="0" borderId="0" xfId="0" applyFill="1" applyBorder="1" applyProtection="1">
      <protection locked="0"/>
    </xf>
    <xf numFmtId="0" fontId="6" fillId="4" borderId="0" xfId="1" applyFont="1" applyFill="1" applyBorder="1" applyAlignment="1" applyProtection="1">
      <alignment horizontal="center" vertical="center"/>
      <protection hidden="1"/>
    </xf>
    <xf numFmtId="0" fontId="0" fillId="0" borderId="0" xfId="0" applyFill="1" applyBorder="1" applyProtection="1">
      <protection hidden="1"/>
    </xf>
    <xf numFmtId="0" fontId="4" fillId="4" borderId="0" xfId="0" applyFont="1" applyFill="1" applyAlignment="1" applyProtection="1">
      <alignment vertical="center" wrapText="1"/>
      <protection locked="0"/>
    </xf>
    <xf numFmtId="0" fontId="7" fillId="4" borderId="0" xfId="1" applyFont="1" applyFill="1" applyAlignment="1" applyProtection="1">
      <alignment horizontal="center" vertical="center"/>
      <protection hidden="1"/>
    </xf>
    <xf numFmtId="0" fontId="4" fillId="4" borderId="0" xfId="0" applyFont="1" applyFill="1" applyAlignment="1" applyProtection="1">
      <alignment vertical="center" wrapText="1"/>
      <protection hidden="1"/>
    </xf>
    <xf numFmtId="0" fontId="8" fillId="4" borderId="0" xfId="0" applyFont="1" applyFill="1" applyBorder="1" applyProtection="1">
      <protection hidden="1"/>
    </xf>
    <xf numFmtId="0" fontId="8" fillId="0" borderId="0" xfId="0" applyFont="1" applyProtection="1"/>
    <xf numFmtId="0" fontId="8" fillId="0" borderId="0" xfId="0" applyFont="1" applyProtection="1">
      <protection hidden="1"/>
    </xf>
    <xf numFmtId="0" fontId="13" fillId="0" borderId="12" xfId="0" applyFont="1" applyBorder="1" applyProtection="1">
      <protection hidden="1"/>
    </xf>
    <xf numFmtId="0" fontId="13" fillId="0" borderId="13" xfId="0" applyFont="1" applyBorder="1" applyProtection="1">
      <protection hidden="1"/>
    </xf>
    <xf numFmtId="0" fontId="13" fillId="0" borderId="14" xfId="0" applyFont="1" applyBorder="1" applyProtection="1">
      <protection hidden="1"/>
    </xf>
    <xf numFmtId="0" fontId="13" fillId="0" borderId="0" xfId="0" applyFont="1" applyProtection="1">
      <protection locked="0"/>
    </xf>
    <xf numFmtId="0" fontId="13" fillId="0" borderId="15" xfId="0" applyFont="1" applyBorder="1" applyProtection="1">
      <protection hidden="1"/>
    </xf>
    <xf numFmtId="0" fontId="13" fillId="0" borderId="0" xfId="0" applyFont="1" applyBorder="1" applyProtection="1">
      <protection hidden="1"/>
    </xf>
    <xf numFmtId="0" fontId="13" fillId="0" borderId="16" xfId="0" applyFont="1" applyBorder="1" applyProtection="1">
      <protection hidden="1"/>
    </xf>
    <xf numFmtId="0" fontId="13" fillId="0" borderId="0" xfId="0" applyFont="1" applyBorder="1" applyAlignment="1" applyProtection="1">
      <alignment vertical="center"/>
      <protection hidden="1"/>
    </xf>
    <xf numFmtId="0" fontId="13" fillId="0" borderId="16" xfId="0" applyFont="1" applyBorder="1" applyAlignment="1" applyProtection="1">
      <alignment vertical="center"/>
      <protection hidden="1"/>
    </xf>
    <xf numFmtId="0" fontId="15" fillId="0" borderId="16" xfId="0" applyFont="1" applyBorder="1" applyAlignment="1" applyProtection="1">
      <protection hidden="1"/>
    </xf>
    <xf numFmtId="0" fontId="13" fillId="0" borderId="0" xfId="0" applyFont="1" applyBorder="1" applyProtection="1">
      <protection locked="0"/>
    </xf>
    <xf numFmtId="0" fontId="20" fillId="0" borderId="0" xfId="0" applyFont="1" applyBorder="1" applyAlignment="1" applyProtection="1">
      <protection hidden="1"/>
    </xf>
    <xf numFmtId="0" fontId="20" fillId="0" borderId="16" xfId="0" applyFont="1" applyBorder="1" applyAlignment="1" applyProtection="1">
      <protection hidden="1"/>
    </xf>
    <xf numFmtId="0" fontId="16" fillId="0" borderId="15" xfId="0" applyFont="1" applyBorder="1" applyAlignment="1" applyProtection="1">
      <alignment horizontal="left"/>
      <protection hidden="1"/>
    </xf>
    <xf numFmtId="0" fontId="16" fillId="0" borderId="0" xfId="0" applyFont="1" applyBorder="1" applyAlignment="1" applyProtection="1">
      <alignment horizontal="left"/>
      <protection hidden="1"/>
    </xf>
    <xf numFmtId="165" fontId="13" fillId="0" borderId="0" xfId="0" applyNumberFormat="1" applyFont="1" applyBorder="1" applyAlignment="1" applyProtection="1">
      <alignment horizontal="center"/>
      <protection hidden="1"/>
    </xf>
    <xf numFmtId="0" fontId="16" fillId="0" borderId="16" xfId="0" applyFont="1" applyBorder="1" applyAlignment="1" applyProtection="1">
      <alignment horizontal="center"/>
      <protection hidden="1"/>
    </xf>
    <xf numFmtId="0" fontId="23" fillId="0" borderId="0" xfId="0" applyFont="1" applyBorder="1" applyAlignment="1" applyProtection="1">
      <alignment vertical="center"/>
      <protection hidden="1"/>
    </xf>
    <xf numFmtId="0" fontId="23" fillId="0" borderId="16" xfId="0" applyFont="1" applyBorder="1" applyAlignment="1" applyProtection="1">
      <alignment vertical="center"/>
      <protection hidden="1"/>
    </xf>
    <xf numFmtId="0" fontId="9" fillId="0" borderId="0" xfId="0" applyFont="1" applyBorder="1" applyAlignment="1" applyProtection="1">
      <alignment vertical="top" wrapText="1"/>
      <protection hidden="1"/>
    </xf>
    <xf numFmtId="0" fontId="17" fillId="0" borderId="0" xfId="0" applyFont="1" applyBorder="1" applyAlignment="1" applyProtection="1">
      <alignment vertical="center" wrapText="1"/>
      <protection hidden="1"/>
    </xf>
    <xf numFmtId="0" fontId="31" fillId="4" borderId="12" xfId="0" applyFont="1" applyFill="1" applyBorder="1" applyAlignment="1" applyProtection="1">
      <alignment wrapText="1"/>
      <protection hidden="1"/>
    </xf>
    <xf numFmtId="0" fontId="31" fillId="4" borderId="14" xfId="0" applyFont="1" applyFill="1" applyBorder="1" applyAlignment="1" applyProtection="1">
      <alignment wrapText="1"/>
      <protection hidden="1"/>
    </xf>
    <xf numFmtId="0" fontId="42" fillId="4" borderId="2" xfId="1" applyFont="1" applyFill="1" applyBorder="1" applyAlignment="1" applyProtection="1">
      <alignment horizontal="center" vertical="center"/>
      <protection hidden="1"/>
    </xf>
    <xf numFmtId="0" fontId="43" fillId="4" borderId="2" xfId="1" applyFont="1" applyFill="1" applyBorder="1" applyAlignment="1" applyProtection="1">
      <alignment horizontal="center" vertical="center"/>
      <protection hidden="1"/>
    </xf>
    <xf numFmtId="0" fontId="43" fillId="4" borderId="0" xfId="1" applyFont="1" applyFill="1" applyBorder="1" applyAlignment="1" applyProtection="1">
      <alignment horizontal="center" vertical="center"/>
      <protection hidden="1"/>
    </xf>
    <xf numFmtId="0" fontId="41" fillId="4" borderId="29" xfId="0" applyFont="1" applyFill="1" applyBorder="1" applyAlignment="1" applyProtection="1">
      <alignment horizontal="center" vertical="center"/>
      <protection hidden="1"/>
    </xf>
    <xf numFmtId="0" fontId="33" fillId="4" borderId="2" xfId="0" applyFont="1" applyFill="1" applyBorder="1" applyAlignment="1" applyProtection="1">
      <alignment horizontal="center" vertical="center" wrapText="1"/>
      <protection hidden="1"/>
    </xf>
    <xf numFmtId="0" fontId="45" fillId="4" borderId="0" xfId="1" applyFont="1" applyFill="1" applyAlignment="1" applyProtection="1">
      <alignment horizontal="center" vertical="center"/>
      <protection hidden="1"/>
    </xf>
    <xf numFmtId="0" fontId="17" fillId="4" borderId="2" xfId="0" applyFont="1" applyFill="1" applyBorder="1" applyAlignment="1" applyProtection="1">
      <alignment horizontal="center" vertical="center"/>
      <protection hidden="1"/>
    </xf>
    <xf numFmtId="0" fontId="15" fillId="4" borderId="2" xfId="0" applyFont="1" applyFill="1" applyBorder="1" applyAlignment="1" applyProtection="1">
      <alignment horizontal="center" vertical="center"/>
      <protection hidden="1"/>
    </xf>
    <xf numFmtId="0" fontId="16" fillId="8" borderId="2" xfId="0" applyFont="1" applyFill="1" applyBorder="1" applyAlignment="1" applyProtection="1">
      <alignment horizontal="center" vertical="center" wrapText="1"/>
      <protection locked="0"/>
    </xf>
    <xf numFmtId="164" fontId="16" fillId="8" borderId="2" xfId="0" applyNumberFormat="1" applyFont="1" applyFill="1" applyBorder="1" applyAlignment="1" applyProtection="1">
      <alignment horizontal="center" vertical="center" wrapText="1"/>
      <protection locked="0"/>
    </xf>
    <xf numFmtId="0" fontId="13" fillId="0" borderId="0" xfId="0" applyFont="1" applyProtection="1">
      <protection hidden="1"/>
    </xf>
    <xf numFmtId="0" fontId="13" fillId="4" borderId="0" xfId="0" applyFont="1" applyFill="1" applyProtection="1">
      <protection hidden="1"/>
    </xf>
    <xf numFmtId="0" fontId="28" fillId="4" borderId="0" xfId="0" applyFont="1" applyFill="1" applyBorder="1" applyAlignment="1" applyProtection="1">
      <protection hidden="1"/>
    </xf>
    <xf numFmtId="0" fontId="28" fillId="4" borderId="0" xfId="0" applyFont="1" applyFill="1" applyBorder="1" applyAlignment="1" applyProtection="1">
      <alignment horizontal="right"/>
      <protection hidden="1"/>
    </xf>
    <xf numFmtId="0" fontId="28" fillId="4" borderId="0" xfId="0" applyFont="1" applyFill="1" applyBorder="1" applyAlignment="1" applyProtection="1">
      <alignment horizontal="center"/>
      <protection hidden="1"/>
    </xf>
    <xf numFmtId="0" fontId="15" fillId="8" borderId="5" xfId="0" applyFont="1" applyFill="1" applyBorder="1" applyAlignment="1" applyProtection="1">
      <alignment horizontal="center" vertical="center" wrapText="1"/>
      <protection hidden="1"/>
    </xf>
    <xf numFmtId="0" fontId="17" fillId="8" borderId="2" xfId="0" applyFont="1" applyFill="1" applyBorder="1" applyAlignment="1" applyProtection="1">
      <alignment horizontal="center" vertical="center" wrapText="1"/>
      <protection hidden="1"/>
    </xf>
    <xf numFmtId="0" fontId="48" fillId="8" borderId="2" xfId="0" applyFont="1" applyFill="1" applyBorder="1" applyAlignment="1" applyProtection="1">
      <alignment horizontal="center" vertical="center" wrapText="1"/>
      <protection locked="0"/>
    </xf>
    <xf numFmtId="0" fontId="48" fillId="8" borderId="2" xfId="0" applyFont="1" applyFill="1" applyBorder="1" applyAlignment="1" applyProtection="1">
      <alignment horizontal="center" vertical="center" wrapText="1"/>
      <protection hidden="1"/>
    </xf>
    <xf numFmtId="0" fontId="17" fillId="8" borderId="5" xfId="0" applyFont="1" applyFill="1" applyBorder="1" applyAlignment="1" applyProtection="1">
      <alignment horizontal="center" vertical="center"/>
      <protection hidden="1"/>
    </xf>
    <xf numFmtId="0" fontId="17" fillId="8" borderId="2" xfId="0" applyFont="1" applyFill="1" applyBorder="1" applyAlignment="1" applyProtection="1">
      <alignment horizontal="center" vertical="center"/>
      <protection hidden="1"/>
    </xf>
    <xf numFmtId="0" fontId="17" fillId="8" borderId="2" xfId="0" applyFont="1" applyFill="1" applyBorder="1" applyAlignment="1" applyProtection="1">
      <alignment horizontal="center" vertical="center"/>
      <protection locked="0"/>
    </xf>
    <xf numFmtId="0" fontId="17" fillId="8" borderId="9" xfId="0" applyFont="1" applyFill="1" applyBorder="1" applyAlignment="1" applyProtection="1">
      <alignment horizontal="center" vertical="center"/>
      <protection hidden="1"/>
    </xf>
    <xf numFmtId="0" fontId="17" fillId="8" borderId="10" xfId="0" applyFont="1" applyFill="1" applyBorder="1" applyAlignment="1" applyProtection="1">
      <alignment horizontal="center" vertical="center"/>
      <protection locked="0"/>
    </xf>
    <xf numFmtId="0" fontId="15" fillId="8" borderId="2" xfId="0" applyFont="1" applyFill="1" applyBorder="1" applyAlignment="1" applyProtection="1">
      <alignment horizontal="center" vertical="center" wrapText="1"/>
      <protection hidden="1"/>
    </xf>
    <xf numFmtId="0" fontId="14" fillId="8" borderId="2" xfId="0" applyFont="1" applyFill="1" applyBorder="1" applyAlignment="1" applyProtection="1">
      <alignment horizontal="center" vertical="center"/>
      <protection hidden="1"/>
    </xf>
    <xf numFmtId="0" fontId="13" fillId="0" borderId="0" xfId="0" applyFont="1" applyProtection="1"/>
    <xf numFmtId="0" fontId="13" fillId="4" borderId="0" xfId="0" applyFont="1" applyFill="1" applyBorder="1" applyProtection="1">
      <protection hidden="1"/>
    </xf>
    <xf numFmtId="0" fontId="52" fillId="4" borderId="22" xfId="0" applyFont="1" applyFill="1" applyBorder="1" applyAlignment="1" applyProtection="1">
      <protection hidden="1"/>
    </xf>
    <xf numFmtId="0" fontId="52" fillId="4" borderId="0" xfId="0" applyFont="1" applyFill="1" applyBorder="1" applyAlignment="1" applyProtection="1">
      <alignment horizontal="right"/>
      <protection hidden="1"/>
    </xf>
    <xf numFmtId="0" fontId="52" fillId="4" borderId="0" xfId="0" applyFont="1" applyFill="1" applyBorder="1" applyAlignment="1" applyProtection="1">
      <protection hidden="1"/>
    </xf>
    <xf numFmtId="0" fontId="14" fillId="4" borderId="0" xfId="0" applyFont="1" applyFill="1" applyBorder="1" applyAlignment="1" applyProtection="1">
      <protection hidden="1"/>
    </xf>
    <xf numFmtId="0" fontId="54" fillId="8" borderId="2" xfId="0" applyFont="1" applyFill="1" applyBorder="1" applyAlignment="1" applyProtection="1">
      <alignment horizontal="center" vertical="center" wrapText="1"/>
      <protection hidden="1"/>
    </xf>
    <xf numFmtId="0" fontId="53" fillId="8" borderId="5" xfId="0" applyFont="1" applyFill="1" applyBorder="1" applyAlignment="1" applyProtection="1">
      <alignment horizontal="center" vertical="center"/>
      <protection hidden="1"/>
    </xf>
    <xf numFmtId="0" fontId="41" fillId="8" borderId="2" xfId="0" applyFont="1" applyFill="1" applyBorder="1" applyAlignment="1" applyProtection="1">
      <alignment horizontal="center"/>
      <protection locked="0"/>
    </xf>
    <xf numFmtId="0" fontId="53" fillId="8" borderId="9" xfId="0" applyFont="1" applyFill="1" applyBorder="1" applyAlignment="1" applyProtection="1">
      <alignment horizontal="center" vertical="center"/>
      <protection hidden="1"/>
    </xf>
    <xf numFmtId="0" fontId="41" fillId="8" borderId="10" xfId="0" applyFont="1" applyFill="1" applyBorder="1" applyAlignment="1" applyProtection="1">
      <alignment horizontal="center"/>
      <protection locked="0"/>
    </xf>
    <xf numFmtId="0" fontId="13" fillId="0" borderId="0" xfId="0" applyFont="1" applyFill="1" applyBorder="1" applyProtection="1">
      <protection hidden="1"/>
    </xf>
    <xf numFmtId="0" fontId="13" fillId="0" borderId="0" xfId="0" applyFont="1" applyFill="1" applyBorder="1" applyProtection="1">
      <protection locked="0"/>
    </xf>
    <xf numFmtId="0" fontId="16" fillId="8" borderId="4" xfId="0" applyFont="1" applyFill="1" applyBorder="1" applyAlignment="1" applyProtection="1">
      <alignment horizontal="center" vertical="center" wrapText="1"/>
      <protection hidden="1"/>
    </xf>
    <xf numFmtId="0" fontId="16" fillId="8" borderId="17" xfId="0" applyFont="1" applyFill="1" applyBorder="1" applyAlignment="1" applyProtection="1">
      <alignment horizontal="center" vertical="center" wrapText="1"/>
      <protection hidden="1"/>
    </xf>
    <xf numFmtId="0" fontId="17" fillId="8" borderId="19" xfId="0" applyFont="1" applyFill="1" applyBorder="1" applyAlignment="1" applyProtection="1">
      <alignment horizontal="center" vertical="center" wrapText="1"/>
      <protection hidden="1"/>
    </xf>
    <xf numFmtId="0" fontId="22" fillId="8" borderId="5" xfId="0" applyFont="1" applyFill="1" applyBorder="1" applyAlignment="1" applyProtection="1">
      <alignment horizontal="center" vertical="center"/>
      <protection hidden="1"/>
    </xf>
    <xf numFmtId="0" fontId="56" fillId="8" borderId="5" xfId="0" applyFont="1" applyFill="1" applyBorder="1" applyAlignment="1" applyProtection="1">
      <alignment horizontal="center" vertical="center"/>
      <protection hidden="1"/>
    </xf>
    <xf numFmtId="0" fontId="56" fillId="8" borderId="9" xfId="0" applyFont="1" applyFill="1" applyBorder="1" applyAlignment="1" applyProtection="1">
      <alignment horizontal="center" vertical="center"/>
      <protection hidden="1"/>
    </xf>
    <xf numFmtId="0" fontId="56" fillId="8" borderId="3" xfId="0" applyFont="1" applyFill="1" applyBorder="1" applyAlignment="1" applyProtection="1">
      <alignment horizontal="center" vertical="center"/>
      <protection hidden="1"/>
    </xf>
    <xf numFmtId="0" fontId="14" fillId="8" borderId="4" xfId="0" applyFont="1" applyFill="1" applyBorder="1" applyAlignment="1" applyProtection="1">
      <alignment horizontal="center" vertical="center"/>
      <protection hidden="1"/>
    </xf>
    <xf numFmtId="0" fontId="14" fillId="8" borderId="10" xfId="0" applyFont="1" applyFill="1" applyBorder="1" applyAlignment="1" applyProtection="1">
      <alignment horizontal="center" vertical="center"/>
      <protection hidden="1"/>
    </xf>
    <xf numFmtId="0" fontId="13" fillId="4" borderId="0" xfId="0" applyFont="1" applyFill="1" applyBorder="1" applyAlignment="1" applyProtection="1">
      <protection hidden="1"/>
    </xf>
    <xf numFmtId="0" fontId="0" fillId="4" borderId="0" xfId="0" applyFill="1"/>
    <xf numFmtId="0" fontId="17" fillId="4" borderId="0" xfId="0" applyFont="1" applyFill="1" applyAlignment="1">
      <alignment vertical="center"/>
    </xf>
    <xf numFmtId="0" fontId="0" fillId="4" borderId="0" xfId="0" applyFill="1" applyAlignment="1">
      <alignment vertical="center"/>
    </xf>
    <xf numFmtId="0" fontId="13" fillId="17" borderId="2" xfId="0" applyFont="1" applyFill="1" applyBorder="1" applyProtection="1">
      <protection locked="0"/>
    </xf>
    <xf numFmtId="0" fontId="16" fillId="17" borderId="2" xfId="0" applyFont="1" applyFill="1" applyBorder="1" applyAlignment="1" applyProtection="1">
      <alignment horizontal="center" vertical="center"/>
      <protection locked="0"/>
    </xf>
    <xf numFmtId="0" fontId="13" fillId="17" borderId="2" xfId="0" applyFont="1" applyFill="1" applyBorder="1" applyAlignment="1" applyProtection="1">
      <protection locked="0"/>
    </xf>
    <xf numFmtId="0" fontId="57" fillId="17" borderId="2" xfId="0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textRotation="90"/>
    </xf>
    <xf numFmtId="0" fontId="2" fillId="4" borderId="27" xfId="0" applyFont="1" applyFill="1" applyBorder="1" applyAlignment="1">
      <alignment horizontal="center" vertical="center" textRotation="90"/>
    </xf>
    <xf numFmtId="0" fontId="1" fillId="4" borderId="0" xfId="0" applyFont="1" applyFill="1" applyBorder="1" applyAlignment="1">
      <alignment horizontal="center" vertical="center" textRotation="90"/>
    </xf>
    <xf numFmtId="0" fontId="60" fillId="4" borderId="0" xfId="1" applyFont="1" applyFill="1" applyBorder="1" applyAlignment="1" applyProtection="1">
      <alignment horizontal="center" vertical="center"/>
      <protection locked="0"/>
    </xf>
    <xf numFmtId="0" fontId="13" fillId="4" borderId="0" xfId="0" applyFont="1" applyFill="1" applyBorder="1" applyProtection="1">
      <protection locked="0"/>
    </xf>
    <xf numFmtId="0" fontId="13" fillId="15" borderId="0" xfId="0" applyFont="1" applyFill="1" applyBorder="1" applyProtection="1">
      <protection locked="0"/>
    </xf>
    <xf numFmtId="0" fontId="13" fillId="11" borderId="0" xfId="0" applyFont="1" applyFill="1" applyBorder="1" applyProtection="1">
      <protection locked="0"/>
    </xf>
    <xf numFmtId="0" fontId="28" fillId="10" borderId="2" xfId="0" applyFont="1" applyFill="1" applyBorder="1" applyAlignment="1" applyProtection="1">
      <alignment horizontal="center" vertical="center"/>
      <protection hidden="1"/>
    </xf>
    <xf numFmtId="0" fontId="52" fillId="10" borderId="2" xfId="0" applyFont="1" applyFill="1" applyBorder="1" applyAlignment="1" applyProtection="1">
      <alignment horizontal="center" vertical="center"/>
      <protection hidden="1"/>
    </xf>
    <xf numFmtId="0" fontId="19" fillId="15" borderId="24" xfId="0" applyFont="1" applyFill="1" applyBorder="1" applyAlignment="1" applyProtection="1">
      <alignment horizontal="center" vertical="center" textRotation="90"/>
      <protection hidden="1"/>
    </xf>
    <xf numFmtId="0" fontId="19" fillId="15" borderId="2" xfId="0" applyFont="1" applyFill="1" applyBorder="1" applyAlignment="1" applyProtection="1">
      <alignment horizontal="center" vertical="center" textRotation="90"/>
      <protection hidden="1"/>
    </xf>
    <xf numFmtId="0" fontId="19" fillId="2" borderId="2" xfId="0" applyFont="1" applyFill="1" applyBorder="1" applyAlignment="1" applyProtection="1">
      <alignment horizontal="center" vertical="center" textRotation="90"/>
      <protection hidden="1"/>
    </xf>
    <xf numFmtId="0" fontId="59" fillId="9" borderId="2" xfId="0" applyFont="1" applyFill="1" applyBorder="1" applyAlignment="1" applyProtection="1">
      <alignment horizontal="center" textRotation="90" wrapText="1"/>
      <protection hidden="1"/>
    </xf>
    <xf numFmtId="0" fontId="17" fillId="16" borderId="2" xfId="0" applyFont="1" applyFill="1" applyBorder="1" applyAlignment="1" applyProtection="1">
      <alignment horizontal="center" vertical="center" textRotation="90"/>
      <protection locked="0"/>
    </xf>
    <xf numFmtId="0" fontId="17" fillId="12" borderId="2" xfId="0" applyFont="1" applyFill="1" applyBorder="1" applyAlignment="1" applyProtection="1">
      <alignment horizontal="center" vertical="center" textRotation="90"/>
      <protection locked="0"/>
    </xf>
    <xf numFmtId="0" fontId="17" fillId="13" borderId="2" xfId="0" applyFont="1" applyFill="1" applyBorder="1" applyAlignment="1" applyProtection="1">
      <alignment horizontal="center" vertical="center" textRotation="90"/>
      <protection locked="0"/>
    </xf>
    <xf numFmtId="0" fontId="17" fillId="3" borderId="2" xfId="0" applyFont="1" applyFill="1" applyBorder="1" applyAlignment="1" applyProtection="1">
      <alignment horizontal="center" vertical="center" textRotation="90"/>
      <protection locked="0"/>
    </xf>
    <xf numFmtId="0" fontId="19" fillId="11" borderId="2" xfId="0" applyFont="1" applyFill="1" applyBorder="1" applyAlignment="1" applyProtection="1">
      <alignment horizontal="center" vertical="center" textRotation="90" wrapText="1"/>
      <protection hidden="1"/>
    </xf>
    <xf numFmtId="0" fontId="17" fillId="5" borderId="2" xfId="0" applyFont="1" applyFill="1" applyBorder="1" applyAlignment="1" applyProtection="1">
      <alignment horizontal="center" vertical="center" wrapText="1"/>
      <protection hidden="1"/>
    </xf>
    <xf numFmtId="0" fontId="14" fillId="5" borderId="2" xfId="0" applyFont="1" applyFill="1" applyBorder="1" applyAlignment="1" applyProtection="1">
      <alignment horizontal="center" vertical="center" wrapText="1"/>
      <protection hidden="1"/>
    </xf>
    <xf numFmtId="0" fontId="19" fillId="5" borderId="2" xfId="0" applyFont="1" applyFill="1" applyBorder="1" applyAlignment="1" applyProtection="1">
      <alignment horizontal="center" textRotation="90" wrapText="1"/>
      <protection hidden="1"/>
    </xf>
    <xf numFmtId="0" fontId="19" fillId="5" borderId="2" xfId="0" applyFont="1" applyFill="1" applyBorder="1" applyAlignment="1" applyProtection="1">
      <alignment horizontal="center" vertical="center" textRotation="90" wrapText="1"/>
      <protection hidden="1"/>
    </xf>
    <xf numFmtId="0" fontId="47" fillId="8" borderId="29" xfId="0" applyFont="1" applyFill="1" applyBorder="1" applyAlignment="1" applyProtection="1">
      <alignment horizontal="center" vertical="center"/>
      <protection hidden="1"/>
    </xf>
    <xf numFmtId="0" fontId="57" fillId="8" borderId="29" xfId="0" applyFont="1" applyFill="1" applyBorder="1" applyAlignment="1" applyProtection="1">
      <alignment horizontal="center" vertical="center"/>
      <protection hidden="1"/>
    </xf>
    <xf numFmtId="0" fontId="61" fillId="9" borderId="2" xfId="0" applyFont="1" applyFill="1" applyBorder="1" applyAlignment="1" applyProtection="1">
      <alignment horizontal="center" vertical="center" wrapText="1"/>
      <protection hidden="1"/>
    </xf>
    <xf numFmtId="0" fontId="61" fillId="9" borderId="2" xfId="0" applyFont="1" applyFill="1" applyBorder="1" applyAlignment="1" applyProtection="1">
      <alignment horizontal="center" vertical="center"/>
      <protection hidden="1"/>
    </xf>
    <xf numFmtId="0" fontId="62" fillId="9" borderId="2" xfId="0" applyFont="1" applyFill="1" applyBorder="1" applyAlignment="1" applyProtection="1">
      <alignment horizontal="center" vertical="center" wrapText="1"/>
      <protection hidden="1"/>
    </xf>
    <xf numFmtId="0" fontId="63" fillId="9" borderId="2" xfId="0" applyFont="1" applyFill="1" applyBorder="1" applyAlignment="1" applyProtection="1">
      <alignment horizontal="center" vertical="center" wrapText="1"/>
      <protection hidden="1"/>
    </xf>
    <xf numFmtId="0" fontId="64" fillId="13" borderId="2" xfId="0" applyFont="1" applyFill="1" applyBorder="1" applyAlignment="1" applyProtection="1">
      <alignment horizontal="center" vertical="center" wrapText="1"/>
      <protection hidden="1"/>
    </xf>
    <xf numFmtId="0" fontId="64" fillId="3" borderId="2" xfId="0" applyFont="1" applyFill="1" applyBorder="1" applyAlignment="1" applyProtection="1">
      <alignment horizontal="center" vertical="center" wrapText="1"/>
      <protection hidden="1"/>
    </xf>
    <xf numFmtId="0" fontId="62" fillId="9" borderId="2" xfId="0" applyFont="1" applyFill="1" applyBorder="1" applyAlignment="1" applyProtection="1">
      <alignment horizontal="center" vertical="center"/>
      <protection hidden="1"/>
    </xf>
    <xf numFmtId="9" fontId="61" fillId="9" borderId="2" xfId="0" applyNumberFormat="1" applyFont="1" applyFill="1" applyBorder="1" applyAlignment="1" applyProtection="1">
      <alignment horizontal="center" vertical="center"/>
      <protection hidden="1"/>
    </xf>
    <xf numFmtId="0" fontId="16" fillId="8" borderId="2" xfId="0" applyFont="1" applyFill="1" applyBorder="1" applyAlignment="1" applyProtection="1">
      <alignment horizontal="center" vertical="center" wrapText="1"/>
      <protection hidden="1"/>
    </xf>
    <xf numFmtId="0" fontId="16" fillId="8" borderId="2" xfId="0" applyFont="1" applyFill="1" applyBorder="1" applyAlignment="1" applyProtection="1">
      <alignment horizontal="center" vertical="center"/>
      <protection hidden="1"/>
    </xf>
    <xf numFmtId="14" fontId="16" fillId="8" borderId="2" xfId="0" applyNumberFormat="1" applyFont="1" applyFill="1" applyBorder="1" applyAlignment="1" applyProtection="1">
      <alignment horizontal="center" vertical="center"/>
      <protection hidden="1"/>
    </xf>
    <xf numFmtId="0" fontId="62" fillId="15" borderId="2" xfId="0" applyFont="1" applyFill="1" applyBorder="1" applyAlignment="1" applyProtection="1">
      <alignment horizontal="center" vertical="center" wrapText="1"/>
      <protection hidden="1"/>
    </xf>
    <xf numFmtId="0" fontId="62" fillId="15" borderId="2" xfId="0" applyFont="1" applyFill="1" applyBorder="1" applyAlignment="1" applyProtection="1">
      <alignment horizontal="center" vertical="center"/>
      <protection hidden="1"/>
    </xf>
    <xf numFmtId="0" fontId="61" fillId="15" borderId="2" xfId="0" applyFont="1" applyFill="1" applyBorder="1" applyAlignment="1" applyProtection="1">
      <alignment horizontal="center" vertical="center" wrapText="1"/>
      <protection hidden="1"/>
    </xf>
    <xf numFmtId="0" fontId="62" fillId="2" borderId="2" xfId="0" applyFont="1" applyFill="1" applyBorder="1" applyAlignment="1" applyProtection="1">
      <alignment horizontal="center" vertical="center" wrapText="1"/>
      <protection hidden="1"/>
    </xf>
    <xf numFmtId="0" fontId="62" fillId="2" borderId="2" xfId="0" applyFont="1" applyFill="1" applyBorder="1" applyAlignment="1" applyProtection="1">
      <alignment horizontal="center" vertical="center"/>
      <protection hidden="1"/>
    </xf>
    <xf numFmtId="0" fontId="63" fillId="3" borderId="2" xfId="0" applyFont="1" applyFill="1" applyBorder="1" applyAlignment="1" applyProtection="1">
      <alignment horizontal="center" vertical="center" wrapText="1"/>
      <protection hidden="1"/>
    </xf>
    <xf numFmtId="0" fontId="64" fillId="16" borderId="2" xfId="0" applyFont="1" applyFill="1" applyBorder="1" applyAlignment="1" applyProtection="1">
      <alignment horizontal="center" vertical="center" wrapText="1"/>
      <protection hidden="1"/>
    </xf>
    <xf numFmtId="0" fontId="64" fillId="12" borderId="2" xfId="0" applyFont="1" applyFill="1" applyBorder="1" applyAlignment="1" applyProtection="1">
      <alignment horizontal="center" vertical="center" wrapText="1"/>
      <protection hidden="1"/>
    </xf>
    <xf numFmtId="0" fontId="62" fillId="11" borderId="2" xfId="0" applyFont="1" applyFill="1" applyBorder="1" applyAlignment="1" applyProtection="1">
      <alignment horizontal="center" vertical="center"/>
      <protection hidden="1"/>
    </xf>
    <xf numFmtId="0" fontId="62" fillId="5" borderId="2" xfId="0" applyFont="1" applyFill="1" applyBorder="1" applyAlignment="1" applyProtection="1">
      <alignment horizontal="center" vertical="center"/>
      <protection hidden="1"/>
    </xf>
    <xf numFmtId="0" fontId="62" fillId="5" borderId="2" xfId="0" applyFont="1" applyFill="1" applyBorder="1" applyAlignment="1" applyProtection="1">
      <alignment horizontal="center" vertical="center" wrapText="1"/>
      <protection hidden="1"/>
    </xf>
    <xf numFmtId="0" fontId="18" fillId="5" borderId="2" xfId="0" applyFont="1" applyFill="1" applyBorder="1" applyAlignment="1" applyProtection="1">
      <alignment horizontal="center" vertical="center"/>
      <protection hidden="1"/>
    </xf>
    <xf numFmtId="0" fontId="61" fillId="5" borderId="2" xfId="0" applyFont="1" applyFill="1" applyBorder="1" applyAlignment="1" applyProtection="1">
      <alignment horizontal="center" vertical="center"/>
      <protection hidden="1"/>
    </xf>
    <xf numFmtId="0" fontId="47" fillId="8" borderId="2" xfId="0" applyFont="1" applyFill="1" applyBorder="1" applyAlignment="1" applyProtection="1">
      <alignment horizontal="center" vertical="center"/>
      <protection hidden="1"/>
    </xf>
    <xf numFmtId="0" fontId="62" fillId="10" borderId="2" xfId="0" applyFont="1" applyFill="1" applyBorder="1" applyAlignment="1" applyProtection="1">
      <alignment horizontal="center" vertical="center" wrapText="1"/>
      <protection hidden="1"/>
    </xf>
    <xf numFmtId="0" fontId="62" fillId="10" borderId="2" xfId="0" applyFont="1" applyFill="1" applyBorder="1" applyAlignment="1" applyProtection="1">
      <alignment horizontal="center" vertical="center"/>
      <protection hidden="1"/>
    </xf>
    <xf numFmtId="0" fontId="61" fillId="10" borderId="2" xfId="0" applyFont="1" applyFill="1" applyBorder="1" applyAlignment="1" applyProtection="1">
      <alignment horizontal="center" vertical="center" wrapText="1"/>
      <protection hidden="1"/>
    </xf>
    <xf numFmtId="0" fontId="61" fillId="10" borderId="2" xfId="0" applyFont="1" applyFill="1" applyBorder="1" applyAlignment="1" applyProtection="1">
      <alignment horizontal="center" vertical="center"/>
      <protection hidden="1"/>
    </xf>
    <xf numFmtId="0" fontId="61" fillId="14" borderId="2" xfId="0" applyFont="1" applyFill="1" applyBorder="1" applyAlignment="1" applyProtection="1">
      <alignment horizontal="center" vertical="center" wrapText="1"/>
      <protection hidden="1"/>
    </xf>
    <xf numFmtId="0" fontId="61" fillId="14" borderId="2" xfId="0" applyFont="1" applyFill="1" applyBorder="1" applyAlignment="1" applyProtection="1">
      <alignment horizontal="center" vertical="center"/>
      <protection hidden="1"/>
    </xf>
    <xf numFmtId="0" fontId="62" fillId="19" borderId="2" xfId="0" applyFont="1" applyFill="1" applyBorder="1" applyAlignment="1" applyProtection="1">
      <alignment horizontal="center" vertical="center" wrapText="1"/>
      <protection hidden="1"/>
    </xf>
    <xf numFmtId="0" fontId="62" fillId="22" borderId="2" xfId="0" applyFont="1" applyFill="1" applyBorder="1" applyAlignment="1" applyProtection="1">
      <alignment horizontal="center" vertical="center" wrapText="1"/>
      <protection hidden="1"/>
    </xf>
    <xf numFmtId="0" fontId="62" fillId="5" borderId="28" xfId="0" applyFont="1" applyFill="1" applyBorder="1" applyAlignment="1" applyProtection="1">
      <alignment horizontal="center" vertical="center"/>
      <protection hidden="1"/>
    </xf>
    <xf numFmtId="0" fontId="62" fillId="5" borderId="28" xfId="0" applyFont="1" applyFill="1" applyBorder="1" applyAlignment="1" applyProtection="1">
      <alignment horizontal="center" vertical="center" wrapText="1"/>
      <protection hidden="1"/>
    </xf>
    <xf numFmtId="0" fontId="13" fillId="0" borderId="29" xfId="0" applyFont="1" applyFill="1" applyBorder="1" applyProtection="1">
      <protection locked="0"/>
    </xf>
    <xf numFmtId="0" fontId="13" fillId="4" borderId="29" xfId="0" applyFont="1" applyFill="1" applyBorder="1" applyProtection="1">
      <protection locked="0"/>
    </xf>
    <xf numFmtId="0" fontId="15" fillId="4" borderId="29" xfId="0" applyFont="1" applyFill="1" applyBorder="1" applyAlignment="1" applyProtection="1">
      <alignment horizontal="center"/>
      <protection locked="0"/>
    </xf>
    <xf numFmtId="0" fontId="13" fillId="4" borderId="29" xfId="0" applyFont="1" applyFill="1" applyBorder="1" applyAlignment="1" applyProtection="1">
      <protection locked="0"/>
    </xf>
    <xf numFmtId="0" fontId="13" fillId="0" borderId="2" xfId="0" applyFont="1" applyFill="1" applyBorder="1" applyProtection="1">
      <protection locked="0"/>
    </xf>
    <xf numFmtId="0" fontId="13" fillId="4" borderId="2" xfId="0" applyFont="1" applyFill="1" applyBorder="1" applyProtection="1">
      <protection locked="0"/>
    </xf>
    <xf numFmtId="0" fontId="13" fillId="4" borderId="2" xfId="0" applyFont="1" applyFill="1" applyBorder="1" applyAlignment="1" applyProtection="1">
      <protection locked="0"/>
    </xf>
    <xf numFmtId="0" fontId="15" fillId="4" borderId="2" xfId="0" applyFont="1" applyFill="1" applyBorder="1" applyAlignment="1" applyProtection="1">
      <alignment horizontal="center"/>
      <protection locked="0"/>
    </xf>
    <xf numFmtId="0" fontId="16" fillId="4" borderId="2" xfId="0" applyFont="1" applyFill="1" applyBorder="1" applyAlignment="1" applyProtection="1">
      <alignment horizontal="center"/>
      <protection locked="0"/>
    </xf>
    <xf numFmtId="0" fontId="59" fillId="4" borderId="2" xfId="0" applyFont="1" applyFill="1" applyBorder="1" applyAlignment="1" applyProtection="1">
      <alignment horizontal="center"/>
      <protection locked="0"/>
    </xf>
    <xf numFmtId="0" fontId="13" fillId="4" borderId="0" xfId="0" applyFont="1" applyFill="1" applyBorder="1" applyAlignment="1" applyProtection="1">
      <protection locked="0"/>
    </xf>
    <xf numFmtId="0" fontId="62" fillId="3" borderId="2" xfId="0" applyFont="1" applyFill="1" applyBorder="1" applyAlignment="1" applyProtection="1">
      <alignment horizontal="center" vertical="center" wrapText="1"/>
      <protection hidden="1"/>
    </xf>
    <xf numFmtId="0" fontId="21" fillId="0" borderId="0" xfId="0" applyFont="1" applyBorder="1" applyAlignment="1" applyProtection="1">
      <alignment horizontal="center" vertical="center"/>
      <protection hidden="1"/>
    </xf>
    <xf numFmtId="0" fontId="22" fillId="0" borderId="0" xfId="0" applyFont="1" applyBorder="1" applyAlignment="1" applyProtection="1">
      <alignment horizontal="right" vertical="center" wrapText="1"/>
      <protection hidden="1"/>
    </xf>
    <xf numFmtId="0" fontId="22" fillId="0" borderId="0" xfId="0" applyFont="1" applyBorder="1" applyAlignment="1" applyProtection="1">
      <alignment horizontal="left" vertical="center" wrapText="1"/>
      <protection hidden="1"/>
    </xf>
    <xf numFmtId="0" fontId="22" fillId="0" borderId="16" xfId="0" applyFont="1" applyBorder="1" applyAlignment="1" applyProtection="1">
      <alignment horizontal="left" vertical="center" wrapText="1"/>
      <protection hidden="1"/>
    </xf>
    <xf numFmtId="0" fontId="25" fillId="0" borderId="0" xfId="0" applyFont="1" applyBorder="1" applyAlignment="1" applyProtection="1">
      <alignment horizontal="center" vertical="center" wrapText="1"/>
      <protection hidden="1"/>
    </xf>
    <xf numFmtId="0" fontId="18" fillId="5" borderId="28" xfId="0" applyFont="1" applyFill="1" applyBorder="1" applyAlignment="1" applyProtection="1">
      <alignment horizontal="center" vertical="center"/>
      <protection hidden="1"/>
    </xf>
    <xf numFmtId="0" fontId="15" fillId="8" borderId="2" xfId="0" applyFont="1" applyFill="1" applyBorder="1" applyAlignment="1" applyProtection="1">
      <alignment horizontal="center" vertical="center"/>
      <protection hidden="1"/>
    </xf>
    <xf numFmtId="0" fontId="15" fillId="19" borderId="2" xfId="0" applyFont="1" applyFill="1" applyBorder="1" applyAlignment="1" applyProtection="1">
      <alignment horizontal="center" vertical="center" wrapText="1"/>
      <protection hidden="1"/>
    </xf>
    <xf numFmtId="0" fontId="15" fillId="22" borderId="2" xfId="0" applyFont="1" applyFill="1" applyBorder="1" applyAlignment="1" applyProtection="1">
      <alignment horizontal="center" vertical="center" wrapText="1"/>
      <protection hidden="1"/>
    </xf>
    <xf numFmtId="0" fontId="15" fillId="3" borderId="2" xfId="0" applyFont="1" applyFill="1" applyBorder="1" applyAlignment="1" applyProtection="1">
      <alignment horizontal="center" vertical="center" wrapText="1"/>
      <protection hidden="1"/>
    </xf>
    <xf numFmtId="0" fontId="15" fillId="16" borderId="2" xfId="0" applyFont="1" applyFill="1" applyBorder="1" applyAlignment="1" applyProtection="1">
      <alignment horizontal="center" vertical="center" wrapText="1"/>
      <protection hidden="1"/>
    </xf>
    <xf numFmtId="0" fontId="15" fillId="12" borderId="2" xfId="0" applyFont="1" applyFill="1" applyBorder="1" applyAlignment="1" applyProtection="1">
      <alignment horizontal="center" vertical="center" wrapText="1"/>
      <protection hidden="1"/>
    </xf>
    <xf numFmtId="0" fontId="15" fillId="13" borderId="2" xfId="0" applyFont="1" applyFill="1" applyBorder="1" applyAlignment="1" applyProtection="1">
      <alignment horizontal="center" vertical="center" wrapText="1"/>
      <protection hidden="1"/>
    </xf>
    <xf numFmtId="0" fontId="15" fillId="11" borderId="2" xfId="0" applyFont="1" applyFill="1" applyBorder="1" applyAlignment="1" applyProtection="1">
      <alignment horizontal="center" vertical="center"/>
      <protection hidden="1"/>
    </xf>
    <xf numFmtId="0" fontId="15" fillId="3" borderId="2" xfId="0" applyFont="1" applyFill="1" applyBorder="1" applyAlignment="1" applyProtection="1">
      <alignment horizontal="center" vertical="center"/>
      <protection hidden="1"/>
    </xf>
    <xf numFmtId="0" fontId="15" fillId="5" borderId="2" xfId="0" applyFont="1" applyFill="1" applyBorder="1" applyAlignment="1" applyProtection="1">
      <alignment horizontal="center" vertical="center"/>
      <protection hidden="1"/>
    </xf>
    <xf numFmtId="0" fontId="15" fillId="5" borderId="2" xfId="0" applyFont="1" applyFill="1" applyBorder="1" applyAlignment="1" applyProtection="1">
      <alignment horizontal="center" vertical="center" wrapText="1"/>
      <protection hidden="1"/>
    </xf>
    <xf numFmtId="0" fontId="15" fillId="5" borderId="28" xfId="0" applyFont="1" applyFill="1" applyBorder="1" applyAlignment="1" applyProtection="1">
      <alignment horizontal="center" vertical="center"/>
      <protection hidden="1"/>
    </xf>
    <xf numFmtId="0" fontId="15" fillId="5" borderId="28" xfId="0" applyFont="1" applyFill="1" applyBorder="1" applyAlignment="1" applyProtection="1">
      <alignment horizontal="center" vertical="center" wrapText="1"/>
      <protection hidden="1"/>
    </xf>
    <xf numFmtId="0" fontId="16" fillId="18" borderId="2" xfId="0" applyFont="1" applyFill="1" applyBorder="1" applyAlignment="1" applyProtection="1">
      <alignment horizontal="center" vertical="center"/>
      <protection hidden="1"/>
    </xf>
    <xf numFmtId="0" fontId="16" fillId="17" borderId="2" xfId="0" applyFont="1" applyFill="1" applyBorder="1" applyAlignment="1" applyProtection="1">
      <alignment horizontal="center" vertical="center"/>
      <protection hidden="1"/>
    </xf>
    <xf numFmtId="0" fontId="16" fillId="3" borderId="2" xfId="0" applyFont="1" applyFill="1" applyBorder="1" applyAlignment="1" applyProtection="1">
      <alignment horizontal="center" vertical="center"/>
      <protection hidden="1"/>
    </xf>
    <xf numFmtId="0" fontId="16" fillId="23" borderId="2" xfId="0" applyFont="1" applyFill="1" applyBorder="1" applyAlignment="1" applyProtection="1">
      <alignment horizontal="center" vertical="center"/>
      <protection hidden="1"/>
    </xf>
    <xf numFmtId="0" fontId="15" fillId="24" borderId="2" xfId="0" applyFont="1" applyFill="1" applyBorder="1" applyAlignment="1" applyProtection="1">
      <alignment horizontal="center" vertical="center"/>
      <protection hidden="1"/>
    </xf>
    <xf numFmtId="0" fontId="16" fillId="24" borderId="2" xfId="0" applyFont="1" applyFill="1" applyBorder="1" applyAlignment="1" applyProtection="1">
      <alignment horizontal="center" vertical="center"/>
      <protection hidden="1"/>
    </xf>
    <xf numFmtId="0" fontId="16" fillId="2" borderId="2" xfId="0" applyFont="1" applyFill="1" applyBorder="1" applyAlignment="1" applyProtection="1">
      <alignment horizontal="center" vertical="center"/>
      <protection hidden="1"/>
    </xf>
    <xf numFmtId="0" fontId="60" fillId="4" borderId="0" xfId="1" applyFont="1" applyFill="1" applyBorder="1" applyAlignment="1" applyProtection="1">
      <alignment horizontal="center" vertical="center"/>
      <protection hidden="1"/>
    </xf>
    <xf numFmtId="0" fontId="13" fillId="4" borderId="0" xfId="0" applyFont="1" applyFill="1" applyBorder="1" applyAlignment="1" applyProtection="1">
      <alignment wrapText="1"/>
      <protection hidden="1"/>
    </xf>
    <xf numFmtId="0" fontId="13" fillId="4" borderId="0" xfId="0" applyFont="1" applyFill="1" applyBorder="1" applyAlignment="1" applyProtection="1">
      <alignment horizontal="center"/>
      <protection hidden="1"/>
    </xf>
    <xf numFmtId="0" fontId="47" fillId="5" borderId="2" xfId="0" applyFont="1" applyFill="1" applyBorder="1" applyAlignment="1" applyProtection="1">
      <alignment horizontal="center" vertical="center" textRotation="90" wrapText="1"/>
      <protection hidden="1"/>
    </xf>
    <xf numFmtId="0" fontId="47" fillId="8" borderId="2" xfId="0" applyFont="1" applyFill="1" applyBorder="1" applyAlignment="1" applyProtection="1">
      <alignment horizontal="center" vertical="center" textRotation="90" wrapText="1"/>
      <protection hidden="1"/>
    </xf>
    <xf numFmtId="0" fontId="68" fillId="8" borderId="2" xfId="0" applyFont="1" applyFill="1" applyBorder="1" applyAlignment="1" applyProtection="1">
      <alignment horizontal="center" vertical="center"/>
      <protection hidden="1"/>
    </xf>
    <xf numFmtId="0" fontId="69" fillId="5" borderId="2" xfId="0" applyFont="1" applyFill="1" applyBorder="1" applyAlignment="1" applyProtection="1">
      <alignment horizontal="center" vertical="center"/>
      <protection hidden="1"/>
    </xf>
    <xf numFmtId="0" fontId="69" fillId="24" borderId="2" xfId="0" applyFont="1" applyFill="1" applyBorder="1" applyAlignment="1" applyProtection="1">
      <alignment horizontal="center" vertical="center"/>
      <protection hidden="1"/>
    </xf>
    <xf numFmtId="0" fontId="61" fillId="24" borderId="2" xfId="0" applyFont="1" applyFill="1" applyBorder="1" applyAlignment="1" applyProtection="1">
      <alignment horizontal="center" vertical="center"/>
      <protection hidden="1"/>
    </xf>
    <xf numFmtId="0" fontId="69" fillId="5" borderId="2" xfId="0" applyFont="1" applyFill="1" applyBorder="1" applyAlignment="1" applyProtection="1">
      <alignment horizontal="center" vertical="center" wrapText="1"/>
      <protection hidden="1"/>
    </xf>
    <xf numFmtId="0" fontId="69" fillId="26" borderId="2" xfId="0" applyFont="1" applyFill="1" applyBorder="1" applyAlignment="1" applyProtection="1">
      <alignment horizontal="center" vertical="center"/>
      <protection hidden="1"/>
    </xf>
    <xf numFmtId="2" fontId="69" fillId="26" borderId="2" xfId="0" applyNumberFormat="1" applyFont="1" applyFill="1" applyBorder="1" applyAlignment="1" applyProtection="1">
      <alignment horizontal="center" vertical="center"/>
      <protection hidden="1"/>
    </xf>
    <xf numFmtId="0" fontId="63" fillId="8" borderId="2" xfId="0" applyFont="1" applyFill="1" applyBorder="1" applyAlignment="1" applyProtection="1">
      <alignment horizontal="center"/>
      <protection hidden="1"/>
    </xf>
    <xf numFmtId="1" fontId="16" fillId="8" borderId="2" xfId="0" applyNumberFormat="1" applyFont="1" applyFill="1" applyBorder="1" applyAlignment="1" applyProtection="1">
      <alignment horizontal="center" vertical="center" wrapText="1"/>
      <protection hidden="1"/>
    </xf>
    <xf numFmtId="164" fontId="16" fillId="8" borderId="2" xfId="0" applyNumberFormat="1" applyFont="1" applyFill="1" applyBorder="1" applyAlignment="1" applyProtection="1">
      <alignment horizontal="center" vertical="center"/>
      <protection hidden="1"/>
    </xf>
    <xf numFmtId="0" fontId="16" fillId="8" borderId="2" xfId="0" applyFont="1" applyFill="1" applyBorder="1" applyAlignment="1" applyProtection="1">
      <alignment horizontal="center"/>
      <protection hidden="1"/>
    </xf>
    <xf numFmtId="0" fontId="16" fillId="19" borderId="2" xfId="0" applyFont="1" applyFill="1" applyBorder="1" applyAlignment="1" applyProtection="1">
      <alignment horizontal="center" vertical="center" wrapText="1"/>
      <protection hidden="1"/>
    </xf>
    <xf numFmtId="0" fontId="16" fillId="19" borderId="28" xfId="0" applyFont="1" applyFill="1" applyBorder="1" applyAlignment="1" applyProtection="1">
      <alignment horizontal="center" vertical="center"/>
      <protection hidden="1"/>
    </xf>
    <xf numFmtId="0" fontId="16" fillId="19" borderId="2" xfId="0" applyFont="1" applyFill="1" applyBorder="1" applyAlignment="1" applyProtection="1">
      <alignment horizontal="center" vertical="center"/>
      <protection hidden="1"/>
    </xf>
    <xf numFmtId="164" fontId="16" fillId="19" borderId="2" xfId="0" applyNumberFormat="1" applyFont="1" applyFill="1" applyBorder="1" applyAlignment="1" applyProtection="1">
      <alignment horizontal="center" vertical="center"/>
      <protection hidden="1"/>
    </xf>
    <xf numFmtId="0" fontId="15" fillId="19" borderId="28" xfId="0" applyFont="1" applyFill="1" applyBorder="1" applyAlignment="1" applyProtection="1">
      <alignment horizontal="center" vertical="center"/>
      <protection hidden="1"/>
    </xf>
    <xf numFmtId="0" fontId="18" fillId="19" borderId="28" xfId="0" applyFont="1" applyFill="1" applyBorder="1" applyAlignment="1" applyProtection="1">
      <alignment horizontal="center" vertical="center"/>
      <protection hidden="1"/>
    </xf>
    <xf numFmtId="0" fontId="15" fillId="19" borderId="28" xfId="0" applyFont="1" applyFill="1" applyBorder="1" applyAlignment="1" applyProtection="1">
      <alignment horizontal="center" vertical="center" wrapText="1"/>
      <protection hidden="1"/>
    </xf>
    <xf numFmtId="2" fontId="15" fillId="19" borderId="28" xfId="0" applyNumberFormat="1" applyFont="1" applyFill="1" applyBorder="1" applyAlignment="1" applyProtection="1">
      <alignment horizontal="center" vertical="center"/>
      <protection hidden="1"/>
    </xf>
    <xf numFmtId="0" fontId="16" fillId="19" borderId="2" xfId="0" applyFont="1" applyFill="1" applyBorder="1" applyAlignment="1" applyProtection="1">
      <alignment horizontal="center"/>
      <protection hidden="1"/>
    </xf>
    <xf numFmtId="0" fontId="67" fillId="8" borderId="41" xfId="0" applyFont="1" applyFill="1" applyBorder="1" applyAlignment="1" applyProtection="1">
      <alignment horizontal="center" vertical="center" wrapText="1"/>
      <protection locked="0"/>
    </xf>
    <xf numFmtId="0" fontId="52" fillId="8" borderId="7" xfId="0" applyFont="1" applyFill="1" applyBorder="1" applyAlignment="1" applyProtection="1">
      <alignment vertical="center" wrapText="1"/>
      <protection hidden="1"/>
    </xf>
    <xf numFmtId="0" fontId="52" fillId="8" borderId="24" xfId="0" applyFont="1" applyFill="1" applyBorder="1" applyAlignment="1" applyProtection="1">
      <alignment vertical="center" wrapText="1"/>
      <protection hidden="1"/>
    </xf>
    <xf numFmtId="0" fontId="69" fillId="26" borderId="29" xfId="0" applyFont="1" applyFill="1" applyBorder="1" applyAlignment="1" applyProtection="1">
      <alignment horizontal="center" vertical="center" textRotation="90" wrapText="1"/>
      <protection hidden="1"/>
    </xf>
    <xf numFmtId="2" fontId="13" fillId="4" borderId="0" xfId="0" applyNumberFormat="1" applyFont="1" applyFill="1" applyBorder="1" applyAlignment="1" applyProtection="1">
      <protection hidden="1"/>
    </xf>
    <xf numFmtId="0" fontId="13" fillId="0" borderId="0" xfId="0" applyFont="1" applyFill="1" applyBorder="1" applyAlignment="1" applyProtection="1">
      <protection hidden="1"/>
    </xf>
    <xf numFmtId="0" fontId="13" fillId="0" borderId="0" xfId="0" applyFont="1" applyFill="1" applyBorder="1" applyAlignment="1" applyProtection="1">
      <alignment wrapText="1"/>
      <protection hidden="1"/>
    </xf>
    <xf numFmtId="2" fontId="13" fillId="0" borderId="0" xfId="0" applyNumberFormat="1" applyFont="1" applyFill="1" applyBorder="1" applyProtection="1">
      <protection hidden="1"/>
    </xf>
    <xf numFmtId="0" fontId="13" fillId="0" borderId="0" xfId="0" applyFont="1" applyFill="1" applyBorder="1" applyAlignment="1" applyProtection="1">
      <alignment horizontal="center"/>
      <protection hidden="1"/>
    </xf>
    <xf numFmtId="0" fontId="69" fillId="26" borderId="29" xfId="0" applyFont="1" applyFill="1" applyBorder="1" applyAlignment="1" applyProtection="1">
      <alignment horizontal="center" vertical="center"/>
      <protection hidden="1"/>
    </xf>
    <xf numFmtId="0" fontId="16" fillId="8" borderId="24" xfId="0" applyFont="1" applyFill="1" applyBorder="1" applyAlignment="1" applyProtection="1">
      <alignment horizontal="center"/>
      <protection hidden="1"/>
    </xf>
    <xf numFmtId="0" fontId="16" fillId="8" borderId="29" xfId="0" applyFont="1" applyFill="1" applyBorder="1" applyAlignment="1" applyProtection="1">
      <alignment horizontal="center" vertical="center" wrapText="1"/>
      <protection hidden="1"/>
    </xf>
    <xf numFmtId="0" fontId="16" fillId="8" borderId="29" xfId="0" applyFont="1" applyFill="1" applyBorder="1" applyAlignment="1" applyProtection="1">
      <alignment horizontal="center" vertical="center"/>
      <protection hidden="1"/>
    </xf>
    <xf numFmtId="164" fontId="16" fillId="8" borderId="29" xfId="0" applyNumberFormat="1" applyFont="1" applyFill="1" applyBorder="1" applyAlignment="1" applyProtection="1">
      <alignment horizontal="center" vertical="center"/>
      <protection hidden="1"/>
    </xf>
    <xf numFmtId="0" fontId="61" fillId="26" borderId="2" xfId="0" applyFont="1" applyFill="1" applyBorder="1" applyAlignment="1" applyProtection="1">
      <alignment horizontal="center" vertical="center" wrapText="1"/>
      <protection hidden="1"/>
    </xf>
    <xf numFmtId="0" fontId="16" fillId="27" borderId="2" xfId="0" applyFont="1" applyFill="1" applyBorder="1" applyAlignment="1" applyProtection="1">
      <alignment horizontal="center"/>
      <protection hidden="1"/>
    </xf>
    <xf numFmtId="0" fontId="13" fillId="27" borderId="0" xfId="0" applyFont="1" applyFill="1" applyBorder="1" applyProtection="1">
      <protection hidden="1"/>
    </xf>
    <xf numFmtId="0" fontId="13" fillId="27" borderId="0" xfId="0" applyFont="1" applyFill="1" applyProtection="1">
      <protection hidden="1"/>
    </xf>
    <xf numFmtId="0" fontId="63" fillId="27" borderId="2" xfId="0" applyFont="1" applyFill="1" applyBorder="1" applyAlignment="1" applyProtection="1">
      <alignment horizontal="center"/>
      <protection hidden="1"/>
    </xf>
    <xf numFmtId="0" fontId="71" fillId="28" borderId="0" xfId="0" applyFont="1" applyFill="1" applyBorder="1" applyProtection="1">
      <protection hidden="1"/>
    </xf>
    <xf numFmtId="0" fontId="72" fillId="28" borderId="2" xfId="0" applyFont="1" applyFill="1" applyBorder="1" applyAlignment="1" applyProtection="1">
      <alignment horizontal="center"/>
      <protection hidden="1"/>
    </xf>
    <xf numFmtId="0" fontId="71" fillId="4" borderId="0" xfId="0" applyFont="1" applyFill="1" applyBorder="1" applyProtection="1">
      <protection hidden="1"/>
    </xf>
    <xf numFmtId="0" fontId="71" fillId="4" borderId="0" xfId="0" applyFont="1" applyFill="1" applyBorder="1" applyAlignment="1" applyProtection="1">
      <alignment wrapText="1"/>
      <protection hidden="1"/>
    </xf>
    <xf numFmtId="2" fontId="71" fillId="4" borderId="0" xfId="0" applyNumberFormat="1" applyFont="1" applyFill="1" applyBorder="1" applyProtection="1">
      <protection hidden="1"/>
    </xf>
    <xf numFmtId="0" fontId="71" fillId="4" borderId="0" xfId="0" applyFont="1" applyFill="1" applyBorder="1" applyAlignment="1" applyProtection="1">
      <alignment horizontal="center"/>
      <protection hidden="1"/>
    </xf>
    <xf numFmtId="0" fontId="71" fillId="4" borderId="0" xfId="0" applyFont="1" applyFill="1" applyBorder="1" applyAlignment="1" applyProtection="1">
      <protection hidden="1"/>
    </xf>
    <xf numFmtId="2" fontId="71" fillId="4" borderId="0" xfId="0" applyNumberFormat="1" applyFont="1" applyFill="1" applyBorder="1" applyAlignment="1" applyProtection="1">
      <protection hidden="1"/>
    </xf>
    <xf numFmtId="0" fontId="67" fillId="8" borderId="0" xfId="0" applyFont="1" applyFill="1" applyBorder="1" applyAlignment="1" applyProtection="1">
      <alignment vertical="center" wrapText="1"/>
      <protection hidden="1"/>
    </xf>
    <xf numFmtId="0" fontId="67" fillId="8" borderId="27" xfId="0" applyFont="1" applyFill="1" applyBorder="1" applyAlignment="1" applyProtection="1">
      <alignment vertical="center" wrapText="1"/>
      <protection hidden="1"/>
    </xf>
    <xf numFmtId="0" fontId="67" fillId="8" borderId="1" xfId="0" applyFont="1" applyFill="1" applyBorder="1" applyAlignment="1" applyProtection="1">
      <alignment vertical="center" wrapText="1"/>
      <protection hidden="1"/>
    </xf>
    <xf numFmtId="0" fontId="67" fillId="8" borderId="11" xfId="0" applyFont="1" applyFill="1" applyBorder="1" applyAlignment="1" applyProtection="1">
      <alignment vertical="center" wrapText="1"/>
      <protection hidden="1"/>
    </xf>
    <xf numFmtId="0" fontId="19" fillId="26" borderId="29" xfId="0" applyFont="1" applyFill="1" applyBorder="1" applyAlignment="1" applyProtection="1">
      <alignment vertical="center" textRotation="90" wrapText="1"/>
      <protection hidden="1"/>
    </xf>
    <xf numFmtId="2" fontId="19" fillId="26" borderId="29" xfId="0" applyNumberFormat="1" applyFont="1" applyFill="1" applyBorder="1" applyAlignment="1" applyProtection="1">
      <alignment vertical="center" textRotation="90" wrapText="1"/>
      <protection hidden="1"/>
    </xf>
    <xf numFmtId="0" fontId="67" fillId="8" borderId="0" xfId="0" applyFont="1" applyFill="1" applyBorder="1" applyAlignment="1" applyProtection="1">
      <alignment vertical="center"/>
      <protection hidden="1"/>
    </xf>
    <xf numFmtId="0" fontId="67" fillId="8" borderId="27" xfId="0" applyFont="1" applyFill="1" applyBorder="1" applyAlignment="1" applyProtection="1">
      <alignment vertical="center"/>
      <protection hidden="1"/>
    </xf>
    <xf numFmtId="0" fontId="67" fillId="8" borderId="1" xfId="0" applyFont="1" applyFill="1" applyBorder="1" applyAlignment="1" applyProtection="1">
      <alignment vertical="center"/>
      <protection hidden="1"/>
    </xf>
    <xf numFmtId="0" fontId="67" fillId="8" borderId="11" xfId="0" applyFont="1" applyFill="1" applyBorder="1" applyAlignment="1" applyProtection="1">
      <alignment vertical="center"/>
      <protection hidden="1"/>
    </xf>
    <xf numFmtId="0" fontId="14" fillId="8" borderId="28" xfId="0" applyFont="1" applyFill="1" applyBorder="1" applyAlignment="1" applyProtection="1">
      <alignment vertical="center" textRotation="90"/>
      <protection hidden="1"/>
    </xf>
    <xf numFmtId="0" fontId="14" fillId="8" borderId="29" xfId="0" applyFont="1" applyFill="1" applyBorder="1" applyAlignment="1" applyProtection="1">
      <alignment vertical="center" textRotation="90"/>
      <protection hidden="1"/>
    </xf>
    <xf numFmtId="0" fontId="14" fillId="8" borderId="31" xfId="0" applyFont="1" applyFill="1" applyBorder="1" applyAlignment="1" applyProtection="1">
      <alignment vertical="center" textRotation="90"/>
      <protection hidden="1"/>
    </xf>
    <xf numFmtId="0" fontId="15" fillId="5" borderId="24" xfId="0" applyFont="1" applyFill="1" applyBorder="1" applyAlignment="1" applyProtection="1">
      <alignment horizontal="center" vertical="center"/>
      <protection hidden="1"/>
    </xf>
    <xf numFmtId="0" fontId="62" fillId="5" borderId="31" xfId="0" applyFont="1" applyFill="1" applyBorder="1" applyAlignment="1" applyProtection="1">
      <alignment horizontal="center" vertical="center"/>
      <protection hidden="1"/>
    </xf>
    <xf numFmtId="0" fontId="61" fillId="5" borderId="28" xfId="0" applyFont="1" applyFill="1" applyBorder="1" applyAlignment="1" applyProtection="1">
      <alignment horizontal="center" vertical="center"/>
      <protection hidden="1"/>
    </xf>
    <xf numFmtId="0" fontId="33" fillId="5" borderId="47" xfId="0" applyFont="1" applyFill="1" applyBorder="1" applyAlignment="1" applyProtection="1">
      <alignment vertical="center" wrapText="1"/>
      <protection hidden="1"/>
    </xf>
    <xf numFmtId="0" fontId="33" fillId="5" borderId="27" xfId="0" applyFont="1" applyFill="1" applyBorder="1" applyAlignment="1" applyProtection="1">
      <alignment vertical="center" wrapText="1"/>
      <protection hidden="1"/>
    </xf>
    <xf numFmtId="0" fontId="41" fillId="5" borderId="24" xfId="0" applyFont="1" applyFill="1" applyBorder="1" applyAlignment="1" applyProtection="1">
      <alignment horizontal="center" vertical="center" wrapText="1"/>
      <protection hidden="1"/>
    </xf>
    <xf numFmtId="0" fontId="13" fillId="29" borderId="0" xfId="0" applyFont="1" applyFill="1" applyBorder="1" applyProtection="1">
      <protection locked="0"/>
    </xf>
    <xf numFmtId="0" fontId="16" fillId="8" borderId="2" xfId="0" applyFont="1" applyFill="1" applyBorder="1" applyAlignment="1" applyProtection="1">
      <alignment vertical="center" wrapText="1"/>
      <protection hidden="1"/>
    </xf>
    <xf numFmtId="0" fontId="16" fillId="8" borderId="2" xfId="0" applyFont="1" applyFill="1" applyBorder="1" applyAlignment="1" applyProtection="1">
      <alignment vertical="center"/>
      <protection hidden="1"/>
    </xf>
    <xf numFmtId="0" fontId="18" fillId="19" borderId="2" xfId="0" applyFont="1" applyFill="1" applyBorder="1" applyAlignment="1" applyProtection="1">
      <alignment vertical="center" wrapText="1"/>
      <protection hidden="1"/>
    </xf>
    <xf numFmtId="0" fontId="18" fillId="22" borderId="2" xfId="0" applyFont="1" applyFill="1" applyBorder="1" applyAlignment="1" applyProtection="1">
      <alignment vertical="center" wrapText="1"/>
      <protection hidden="1"/>
    </xf>
    <xf numFmtId="0" fontId="18" fillId="3" borderId="2" xfId="0" applyFont="1" applyFill="1" applyBorder="1" applyAlignment="1" applyProtection="1">
      <alignment vertical="center" wrapText="1"/>
      <protection hidden="1"/>
    </xf>
    <xf numFmtId="0" fontId="16" fillId="3" borderId="2" xfId="0" applyFont="1" applyFill="1" applyBorder="1" applyAlignment="1" applyProtection="1">
      <alignment vertical="center" wrapText="1"/>
      <protection hidden="1"/>
    </xf>
    <xf numFmtId="0" fontId="16" fillId="16" borderId="2" xfId="0" applyFont="1" applyFill="1" applyBorder="1" applyAlignment="1" applyProtection="1">
      <alignment vertical="center" wrapText="1"/>
      <protection hidden="1"/>
    </xf>
    <xf numFmtId="0" fontId="16" fillId="12" borderId="2" xfId="0" applyFont="1" applyFill="1" applyBorder="1" applyAlignment="1" applyProtection="1">
      <alignment vertical="center" wrapText="1"/>
      <protection hidden="1"/>
    </xf>
    <xf numFmtId="0" fontId="16" fillId="13" borderId="2" xfId="0" applyFont="1" applyFill="1" applyBorder="1" applyAlignment="1" applyProtection="1">
      <alignment vertical="center" wrapText="1"/>
      <protection hidden="1"/>
    </xf>
    <xf numFmtId="0" fontId="18" fillId="11" borderId="2" xfId="0" applyFont="1" applyFill="1" applyBorder="1" applyAlignment="1" applyProtection="1">
      <alignment vertical="center"/>
      <protection hidden="1"/>
    </xf>
    <xf numFmtId="0" fontId="16" fillId="5" borderId="24" xfId="0" applyFont="1" applyFill="1" applyBorder="1" applyAlignment="1" applyProtection="1">
      <alignment vertical="center"/>
      <protection hidden="1"/>
    </xf>
    <xf numFmtId="0" fontId="15" fillId="8" borderId="2" xfId="0" applyFont="1" applyFill="1" applyBorder="1" applyAlignment="1" applyProtection="1">
      <alignment horizontal="center" vertical="center" wrapText="1"/>
      <protection hidden="1"/>
    </xf>
    <xf numFmtId="0" fontId="62" fillId="5" borderId="2" xfId="0" applyFont="1" applyFill="1" applyBorder="1" applyAlignment="1" applyProtection="1">
      <alignment horizontal="center" vertical="center"/>
      <protection hidden="1"/>
    </xf>
    <xf numFmtId="0" fontId="18" fillId="5" borderId="7" xfId="0" applyFont="1" applyFill="1" applyBorder="1" applyAlignment="1" applyProtection="1">
      <alignment vertical="center"/>
      <protection hidden="1"/>
    </xf>
    <xf numFmtId="0" fontId="15" fillId="4" borderId="0" xfId="0" applyFont="1" applyFill="1" applyBorder="1" applyAlignment="1" applyProtection="1">
      <alignment horizontal="center" vertical="center"/>
      <protection hidden="1"/>
    </xf>
    <xf numFmtId="0" fontId="15" fillId="19" borderId="29" xfId="0" applyFont="1" applyFill="1" applyBorder="1" applyAlignment="1" applyProtection="1">
      <alignment horizontal="center" vertical="center"/>
      <protection hidden="1"/>
    </xf>
    <xf numFmtId="0" fontId="15" fillId="19" borderId="2" xfId="0" applyFont="1" applyFill="1" applyBorder="1" applyAlignment="1" applyProtection="1">
      <alignment horizontal="center" vertical="center"/>
      <protection hidden="1"/>
    </xf>
    <xf numFmtId="0" fontId="15" fillId="29" borderId="0" xfId="0" applyFont="1" applyFill="1" applyBorder="1" applyAlignment="1" applyProtection="1">
      <alignment horizontal="center" vertical="center"/>
      <protection hidden="1"/>
    </xf>
    <xf numFmtId="0" fontId="58" fillId="20" borderId="2" xfId="0" applyFont="1" applyFill="1" applyBorder="1" applyAlignment="1" applyProtection="1">
      <alignment horizontal="center" vertical="center"/>
      <protection hidden="1"/>
    </xf>
    <xf numFmtId="0" fontId="58" fillId="21" borderId="2" xfId="0" applyFont="1" applyFill="1" applyBorder="1" applyAlignment="1" applyProtection="1">
      <alignment horizontal="center" vertical="center"/>
      <protection hidden="1"/>
    </xf>
    <xf numFmtId="0" fontId="58" fillId="19" borderId="0" xfId="0" applyFont="1" applyFill="1" applyBorder="1" applyAlignment="1" applyProtection="1">
      <alignment horizontal="center" vertical="center"/>
      <protection hidden="1"/>
    </xf>
    <xf numFmtId="0" fontId="15" fillId="19" borderId="2" xfId="0" applyFont="1" applyFill="1" applyBorder="1" applyAlignment="1" applyProtection="1">
      <protection hidden="1"/>
    </xf>
    <xf numFmtId="0" fontId="15" fillId="3" borderId="2" xfId="0" applyFont="1" applyFill="1" applyBorder="1" applyAlignment="1" applyProtection="1">
      <protection hidden="1"/>
    </xf>
    <xf numFmtId="0" fontId="13" fillId="29" borderId="0" xfId="0" applyFont="1" applyFill="1" applyBorder="1" applyProtection="1">
      <protection hidden="1"/>
    </xf>
    <xf numFmtId="0" fontId="16" fillId="19" borderId="6" xfId="0" applyFont="1" applyFill="1" applyBorder="1" applyAlignment="1" applyProtection="1">
      <alignment horizontal="center" vertical="center"/>
      <protection hidden="1"/>
    </xf>
    <xf numFmtId="0" fontId="58" fillId="19" borderId="2" xfId="0" applyFont="1" applyFill="1" applyBorder="1" applyAlignment="1" applyProtection="1">
      <alignment horizontal="center" vertical="center"/>
      <protection hidden="1"/>
    </xf>
    <xf numFmtId="0" fontId="13" fillId="19" borderId="2" xfId="0" applyFont="1" applyFill="1" applyBorder="1" applyAlignment="1" applyProtection="1">
      <protection hidden="1"/>
    </xf>
    <xf numFmtId="0" fontId="13" fillId="3" borderId="2" xfId="0" applyFont="1" applyFill="1" applyBorder="1" applyAlignment="1" applyProtection="1">
      <protection hidden="1"/>
    </xf>
    <xf numFmtId="0" fontId="16" fillId="19" borderId="2" xfId="0" applyFont="1" applyFill="1" applyBorder="1" applyAlignment="1" applyProtection="1">
      <protection hidden="1"/>
    </xf>
    <xf numFmtId="0" fontId="13" fillId="19" borderId="2" xfId="0" applyFont="1" applyFill="1" applyBorder="1" applyProtection="1">
      <protection hidden="1"/>
    </xf>
    <xf numFmtId="0" fontId="59" fillId="19" borderId="2" xfId="0" applyFont="1" applyFill="1" applyBorder="1" applyAlignment="1" applyProtection="1">
      <protection hidden="1"/>
    </xf>
    <xf numFmtId="0" fontId="13" fillId="20" borderId="2" xfId="0" applyFont="1" applyFill="1" applyBorder="1" applyAlignment="1" applyProtection="1">
      <alignment horizontal="center" vertical="center"/>
      <protection hidden="1"/>
    </xf>
    <xf numFmtId="0" fontId="13" fillId="19" borderId="2" xfId="0" applyFont="1" applyFill="1" applyBorder="1" applyAlignment="1" applyProtection="1">
      <alignment horizontal="center" vertical="center"/>
      <protection hidden="1"/>
    </xf>
    <xf numFmtId="0" fontId="13" fillId="21" borderId="2" xfId="0" applyFont="1" applyFill="1" applyBorder="1" applyAlignment="1" applyProtection="1">
      <alignment horizontal="center"/>
      <protection hidden="1"/>
    </xf>
    <xf numFmtId="0" fontId="13" fillId="19" borderId="2" xfId="0" applyFont="1" applyFill="1" applyBorder="1" applyAlignment="1" applyProtection="1">
      <alignment horizontal="center"/>
      <protection hidden="1"/>
    </xf>
    <xf numFmtId="0" fontId="13" fillId="4" borderId="0" xfId="0" applyFont="1" applyFill="1" applyBorder="1" applyAlignment="1" applyProtection="1">
      <alignment vertical="center"/>
      <protection hidden="1"/>
    </xf>
    <xf numFmtId="0" fontId="17" fillId="19" borderId="2" xfId="0" applyFont="1" applyFill="1" applyBorder="1" applyAlignment="1" applyProtection="1">
      <alignment vertical="center"/>
      <protection hidden="1"/>
    </xf>
    <xf numFmtId="0" fontId="13" fillId="3" borderId="2" xfId="0" applyFont="1" applyFill="1" applyBorder="1" applyAlignment="1" applyProtection="1">
      <alignment vertical="center"/>
      <protection hidden="1"/>
    </xf>
    <xf numFmtId="0" fontId="13" fillId="29" borderId="0" xfId="0" applyFont="1" applyFill="1" applyBorder="1" applyAlignment="1" applyProtection="1">
      <alignment vertical="center"/>
      <protection hidden="1"/>
    </xf>
    <xf numFmtId="0" fontId="17" fillId="5" borderId="2" xfId="0" applyFont="1" applyFill="1" applyBorder="1" applyAlignment="1" applyProtection="1">
      <alignment horizontal="center" vertical="center" wrapText="1"/>
      <protection hidden="1"/>
    </xf>
    <xf numFmtId="0" fontId="62" fillId="5" borderId="2" xfId="0" applyFont="1" applyFill="1" applyBorder="1" applyAlignment="1" applyProtection="1">
      <alignment horizontal="center" vertical="center"/>
      <protection hidden="1"/>
    </xf>
    <xf numFmtId="0" fontId="9" fillId="0" borderId="16" xfId="0" applyFont="1" applyBorder="1" applyAlignment="1" applyProtection="1">
      <alignment horizontal="left" vertical="top" wrapText="1"/>
      <protection hidden="1"/>
    </xf>
    <xf numFmtId="0" fontId="13" fillId="0" borderId="16" xfId="0" applyFont="1" applyBorder="1" applyAlignment="1" applyProtection="1">
      <alignment horizontal="center"/>
      <protection hidden="1"/>
    </xf>
    <xf numFmtId="0" fontId="62" fillId="5" borderId="2" xfId="0" applyFont="1" applyFill="1" applyBorder="1" applyAlignment="1" applyProtection="1">
      <alignment horizontal="center" vertical="center"/>
      <protection hidden="1"/>
    </xf>
    <xf numFmtId="0" fontId="0" fillId="30" borderId="0" xfId="0" applyFill="1" applyBorder="1" applyProtection="1"/>
    <xf numFmtId="0" fontId="0" fillId="30" borderId="0" xfId="0" applyFill="1" applyBorder="1" applyProtection="1">
      <protection hidden="1"/>
    </xf>
    <xf numFmtId="0" fontId="0" fillId="30" borderId="0" xfId="0" applyFill="1" applyBorder="1" applyProtection="1">
      <protection locked="0"/>
    </xf>
    <xf numFmtId="0" fontId="28" fillId="30" borderId="0" xfId="0" applyFont="1" applyFill="1" applyBorder="1" applyAlignment="1" applyProtection="1">
      <alignment horizontal="center" vertical="center"/>
      <protection hidden="1"/>
    </xf>
    <xf numFmtId="0" fontId="44" fillId="4" borderId="5" xfId="0" applyFont="1" applyFill="1" applyBorder="1" applyAlignment="1" applyProtection="1">
      <alignment vertical="center"/>
      <protection hidden="1"/>
    </xf>
    <xf numFmtId="0" fontId="48" fillId="8" borderId="19" xfId="0" applyFont="1" applyFill="1" applyBorder="1" applyAlignment="1" applyProtection="1">
      <alignment horizontal="center" vertical="center" wrapText="1"/>
      <protection locked="0"/>
    </xf>
    <xf numFmtId="0" fontId="17" fillId="8" borderId="19" xfId="0" applyFont="1" applyFill="1" applyBorder="1" applyAlignment="1" applyProtection="1">
      <alignment horizontal="center" vertical="center"/>
      <protection locked="0"/>
    </xf>
    <xf numFmtId="0" fontId="17" fillId="8" borderId="10" xfId="0" applyFont="1" applyFill="1" applyBorder="1" applyAlignment="1" applyProtection="1">
      <alignment horizontal="center" vertical="center"/>
      <protection hidden="1"/>
    </xf>
    <xf numFmtId="0" fontId="17" fillId="8" borderId="46" xfId="0" applyFont="1" applyFill="1" applyBorder="1" applyAlignment="1" applyProtection="1">
      <alignment horizontal="center" vertical="center"/>
      <protection locked="0"/>
    </xf>
    <xf numFmtId="0" fontId="5" fillId="4" borderId="12" xfId="1" applyFont="1" applyFill="1" applyBorder="1" applyAlignment="1" applyProtection="1">
      <alignment horizontal="center" vertical="center"/>
      <protection hidden="1"/>
    </xf>
    <xf numFmtId="0" fontId="13" fillId="4" borderId="13" xfId="0" applyFont="1" applyFill="1" applyBorder="1" applyProtection="1">
      <protection hidden="1"/>
    </xf>
    <xf numFmtId="0" fontId="0" fillId="4" borderId="15" xfId="0" applyFill="1" applyBorder="1" applyProtection="1">
      <protection hidden="1"/>
    </xf>
    <xf numFmtId="0" fontId="8" fillId="4" borderId="15" xfId="0" applyFont="1" applyFill="1" applyBorder="1" applyProtection="1">
      <protection hidden="1"/>
    </xf>
    <xf numFmtId="0" fontId="0" fillId="4" borderId="15" xfId="0" applyFill="1" applyBorder="1" applyProtection="1">
      <protection locked="0"/>
    </xf>
    <xf numFmtId="0" fontId="0" fillId="0" borderId="15" xfId="0" applyBorder="1" applyProtection="1">
      <protection hidden="1"/>
    </xf>
    <xf numFmtId="0" fontId="28" fillId="4" borderId="37" xfId="0" applyFont="1" applyFill="1" applyBorder="1" applyAlignment="1" applyProtection="1">
      <protection hidden="1"/>
    </xf>
    <xf numFmtId="0" fontId="28" fillId="4" borderId="38" xfId="0" applyFont="1" applyFill="1" applyBorder="1" applyAlignment="1" applyProtection="1">
      <alignment horizontal="right"/>
      <protection hidden="1"/>
    </xf>
    <xf numFmtId="0" fontId="28" fillId="4" borderId="38" xfId="0" applyFont="1" applyFill="1" applyBorder="1" applyAlignment="1" applyProtection="1">
      <protection hidden="1"/>
    </xf>
    <xf numFmtId="0" fontId="13" fillId="4" borderId="16" xfId="0" applyFont="1" applyFill="1" applyBorder="1" applyAlignment="1" applyProtection="1">
      <protection hidden="1"/>
    </xf>
    <xf numFmtId="0" fontId="28" fillId="4" borderId="15" xfId="0" applyFont="1" applyFill="1" applyBorder="1" applyAlignment="1" applyProtection="1">
      <alignment horizontal="center"/>
      <protection hidden="1"/>
    </xf>
    <xf numFmtId="0" fontId="28" fillId="4" borderId="16" xfId="0" applyFont="1" applyFill="1" applyBorder="1" applyAlignment="1" applyProtection="1">
      <alignment horizontal="center"/>
      <protection hidden="1"/>
    </xf>
    <xf numFmtId="0" fontId="48" fillId="8" borderId="5" xfId="0" applyFont="1" applyFill="1" applyBorder="1" applyAlignment="1" applyProtection="1">
      <alignment horizontal="center" vertical="center" wrapText="1"/>
      <protection hidden="1"/>
    </xf>
    <xf numFmtId="0" fontId="48" fillId="8" borderId="19" xfId="0" applyFont="1" applyFill="1" applyBorder="1" applyAlignment="1" applyProtection="1">
      <alignment horizontal="center" vertical="center" wrapText="1"/>
      <protection hidden="1"/>
    </xf>
    <xf numFmtId="0" fontId="17" fillId="0" borderId="0" xfId="0" applyFont="1" applyBorder="1" applyAlignment="1" applyProtection="1">
      <alignment vertical="center"/>
      <protection hidden="1"/>
    </xf>
    <xf numFmtId="0" fontId="13" fillId="29" borderId="15" xfId="0" applyFont="1" applyFill="1" applyBorder="1" applyProtection="1">
      <protection hidden="1"/>
    </xf>
    <xf numFmtId="0" fontId="23" fillId="29" borderId="15" xfId="0" applyFont="1" applyFill="1" applyBorder="1" applyAlignment="1" applyProtection="1">
      <alignment vertical="center"/>
      <protection hidden="1"/>
    </xf>
    <xf numFmtId="0" fontId="13" fillId="29" borderId="15" xfId="0" applyFont="1" applyFill="1" applyBorder="1" applyAlignment="1" applyProtection="1">
      <alignment horizontal="center" vertical="center"/>
      <protection hidden="1"/>
    </xf>
    <xf numFmtId="0" fontId="23" fillId="4" borderId="0" xfId="0" applyFont="1" applyFill="1" applyBorder="1" applyAlignment="1" applyProtection="1">
      <alignment vertical="center"/>
      <protection hidden="1"/>
    </xf>
    <xf numFmtId="0" fontId="13" fillId="4" borderId="0" xfId="0" applyFont="1" applyFill="1" applyBorder="1" applyAlignment="1" applyProtection="1">
      <alignment horizontal="center" vertical="center"/>
      <protection hidden="1"/>
    </xf>
    <xf numFmtId="0" fontId="15" fillId="29" borderId="15" xfId="0" applyFont="1" applyFill="1" applyBorder="1" applyAlignment="1" applyProtection="1">
      <alignment horizontal="center" vertical="center"/>
      <protection hidden="1"/>
    </xf>
    <xf numFmtId="0" fontId="16" fillId="0" borderId="16" xfId="0" applyFont="1" applyBorder="1" applyAlignment="1" applyProtection="1">
      <alignment horizontal="center" vertical="center"/>
      <protection hidden="1"/>
    </xf>
    <xf numFmtId="0" fontId="16" fillId="0" borderId="16" xfId="0" applyFont="1" applyBorder="1" applyAlignment="1" applyProtection="1">
      <alignment horizontal="left"/>
      <protection hidden="1"/>
    </xf>
    <xf numFmtId="0" fontId="15" fillId="0" borderId="16" xfId="0" applyFont="1" applyBorder="1" applyAlignment="1" applyProtection="1">
      <alignment horizontal="center"/>
      <protection hidden="1"/>
    </xf>
    <xf numFmtId="0" fontId="62" fillId="5" borderId="2" xfId="0" applyFont="1" applyFill="1" applyBorder="1" applyAlignment="1" applyProtection="1">
      <alignment horizontal="center" vertical="center"/>
      <protection hidden="1"/>
    </xf>
    <xf numFmtId="0" fontId="62" fillId="5" borderId="2" xfId="0" applyFont="1" applyFill="1" applyBorder="1" applyAlignment="1" applyProtection="1">
      <alignment horizontal="center" vertical="center"/>
      <protection hidden="1"/>
    </xf>
    <xf numFmtId="0" fontId="17" fillId="0" borderId="16" xfId="0" applyFont="1" applyBorder="1" applyAlignment="1" applyProtection="1">
      <alignment horizontal="center"/>
      <protection hidden="1"/>
    </xf>
    <xf numFmtId="0" fontId="15" fillId="0" borderId="0" xfId="0" applyFont="1" applyBorder="1" applyAlignment="1" applyProtection="1">
      <alignment horizontal="center" vertical="center"/>
      <protection hidden="1"/>
    </xf>
    <xf numFmtId="0" fontId="16" fillId="0" borderId="0" xfId="0" applyFont="1" applyBorder="1" applyAlignment="1" applyProtection="1">
      <alignment horizontal="center" vertical="center"/>
      <protection hidden="1"/>
    </xf>
    <xf numFmtId="0" fontId="15" fillId="0" borderId="15" xfId="0" applyFont="1" applyBorder="1" applyAlignment="1" applyProtection="1">
      <alignment horizontal="center" vertical="center"/>
      <protection hidden="1"/>
    </xf>
    <xf numFmtId="0" fontId="15" fillId="0" borderId="0" xfId="0" applyFont="1" applyBorder="1" applyAlignment="1" applyProtection="1">
      <alignment horizontal="left" vertical="center"/>
      <protection hidden="1"/>
    </xf>
    <xf numFmtId="165" fontId="23" fillId="0" borderId="2" xfId="0" applyNumberFormat="1" applyFont="1" applyBorder="1" applyAlignment="1" applyProtection="1">
      <alignment horizontal="center"/>
      <protection hidden="1"/>
    </xf>
    <xf numFmtId="165" fontId="23" fillId="0" borderId="36" xfId="0" applyNumberFormat="1" applyFont="1" applyBorder="1" applyAlignment="1" applyProtection="1">
      <alignment horizontal="center"/>
      <protection hidden="1"/>
    </xf>
    <xf numFmtId="0" fontId="15" fillId="0" borderId="15" xfId="0" applyFont="1" applyBorder="1" applyAlignment="1" applyProtection="1">
      <alignment horizontal="left" vertical="center"/>
      <protection hidden="1"/>
    </xf>
    <xf numFmtId="0" fontId="16" fillId="0" borderId="0" xfId="0" applyFont="1" applyBorder="1" applyAlignment="1" applyProtection="1">
      <alignment horizontal="center"/>
      <protection hidden="1"/>
    </xf>
    <xf numFmtId="0" fontId="66" fillId="0" borderId="16" xfId="0" applyFont="1" applyBorder="1" applyAlignment="1" applyProtection="1">
      <alignment horizontal="left" vertical="center" wrapText="1"/>
      <protection hidden="1"/>
    </xf>
    <xf numFmtId="0" fontId="10" fillId="0" borderId="16" xfId="0" applyFont="1" applyBorder="1" applyAlignment="1" applyProtection="1">
      <alignment horizontal="center" vertical="center"/>
      <protection hidden="1"/>
    </xf>
    <xf numFmtId="0" fontId="11" fillId="0" borderId="16" xfId="0" applyFont="1" applyBorder="1" applyAlignment="1" applyProtection="1">
      <alignment horizontal="center"/>
      <protection hidden="1"/>
    </xf>
    <xf numFmtId="0" fontId="62" fillId="5" borderId="2" xfId="0" applyFont="1" applyFill="1" applyBorder="1" applyAlignment="1" applyProtection="1">
      <alignment horizontal="center" vertical="center"/>
      <protection hidden="1"/>
    </xf>
    <xf numFmtId="0" fontId="16" fillId="17" borderId="2" xfId="0" applyFont="1" applyFill="1" applyBorder="1" applyAlignment="1" applyProtection="1">
      <alignment horizontal="center" vertical="center"/>
      <protection locked="0"/>
    </xf>
    <xf numFmtId="0" fontId="17" fillId="5" borderId="2" xfId="0" applyFont="1" applyFill="1" applyBorder="1" applyAlignment="1" applyProtection="1">
      <alignment horizontal="center" vertical="center" wrapText="1"/>
      <protection hidden="1"/>
    </xf>
    <xf numFmtId="0" fontId="24" fillId="0" borderId="0" xfId="0" applyFont="1" applyBorder="1" applyAlignment="1" applyProtection="1">
      <alignment horizontal="center" vertical="center"/>
      <protection hidden="1"/>
    </xf>
    <xf numFmtId="0" fontId="19" fillId="5" borderId="2" xfId="0" applyFont="1" applyFill="1" applyBorder="1" applyAlignment="1" applyProtection="1">
      <alignment horizontal="center" vertical="center" wrapText="1"/>
      <protection hidden="1"/>
    </xf>
    <xf numFmtId="0" fontId="35" fillId="4" borderId="2" xfId="0" applyFont="1" applyFill="1" applyBorder="1" applyAlignment="1" applyProtection="1">
      <alignment horizontal="left" vertical="center"/>
      <protection locked="0" hidden="1"/>
    </xf>
    <xf numFmtId="49" fontId="35" fillId="4" borderId="2" xfId="0" applyNumberFormat="1" applyFont="1" applyFill="1" applyBorder="1" applyAlignment="1" applyProtection="1">
      <alignment horizontal="left" vertical="center"/>
      <protection locked="0" hidden="1"/>
    </xf>
    <xf numFmtId="0" fontId="0" fillId="29" borderId="12" xfId="0" applyFill="1" applyBorder="1" applyProtection="1">
      <protection hidden="1"/>
    </xf>
    <xf numFmtId="0" fontId="0" fillId="29" borderId="13" xfId="0" applyFill="1" applyBorder="1" applyProtection="1">
      <protection hidden="1"/>
    </xf>
    <xf numFmtId="0" fontId="0" fillId="29" borderId="14" xfId="0" applyFill="1" applyBorder="1" applyProtection="1">
      <protection hidden="1"/>
    </xf>
    <xf numFmtId="0" fontId="15" fillId="0" borderId="16" xfId="0" applyFont="1" applyBorder="1" applyAlignment="1" applyProtection="1">
      <alignment horizontal="left" vertical="center"/>
      <protection hidden="1"/>
    </xf>
    <xf numFmtId="0" fontId="15" fillId="4" borderId="0" xfId="0" applyFont="1" applyFill="1" applyAlignment="1" applyProtection="1">
      <alignment horizontal="center" vertical="center"/>
      <protection hidden="1"/>
    </xf>
    <xf numFmtId="0" fontId="15" fillId="0" borderId="0" xfId="0" applyFont="1" applyAlignment="1" applyProtection="1">
      <alignment horizontal="center" vertical="center"/>
      <protection hidden="1"/>
    </xf>
    <xf numFmtId="0" fontId="17" fillId="0" borderId="16" xfId="0" applyFont="1" applyBorder="1" applyAlignment="1" applyProtection="1">
      <alignment horizontal="center" vertical="center"/>
      <protection hidden="1"/>
    </xf>
    <xf numFmtId="0" fontId="23" fillId="4" borderId="0" xfId="0" applyFont="1" applyFill="1" applyAlignment="1" applyProtection="1">
      <alignment vertical="center"/>
      <protection hidden="1"/>
    </xf>
    <xf numFmtId="0" fontId="23" fillId="0" borderId="0" xfId="0" applyFont="1" applyAlignment="1" applyProtection="1">
      <alignment vertical="center"/>
      <protection hidden="1"/>
    </xf>
    <xf numFmtId="0" fontId="13" fillId="4" borderId="0" xfId="0" applyFont="1" applyFill="1" applyAlignment="1" applyProtection="1">
      <alignment horizontal="center" vertical="center"/>
      <protection hidden="1"/>
    </xf>
    <xf numFmtId="0" fontId="13" fillId="0" borderId="0" xfId="0" applyFont="1" applyAlignment="1" applyProtection="1">
      <alignment horizontal="center" vertical="center"/>
      <protection hidden="1"/>
    </xf>
    <xf numFmtId="0" fontId="13" fillId="0" borderId="25" xfId="0" applyFont="1" applyBorder="1" applyProtection="1">
      <protection hidden="1"/>
    </xf>
    <xf numFmtId="0" fontId="13" fillId="0" borderId="22" xfId="0" applyFont="1" applyBorder="1" applyProtection="1">
      <protection hidden="1"/>
    </xf>
    <xf numFmtId="0" fontId="13" fillId="0" borderId="26" xfId="0" applyFont="1" applyBorder="1" applyProtection="1">
      <protection hidden="1"/>
    </xf>
    <xf numFmtId="0" fontId="13" fillId="29" borderId="25" xfId="0" applyFont="1" applyFill="1" applyBorder="1" applyProtection="1">
      <protection hidden="1"/>
    </xf>
    <xf numFmtId="0" fontId="0" fillId="4" borderId="0" xfId="0" applyFill="1" applyBorder="1" applyAlignment="1" applyProtection="1">
      <alignment horizontal="right" vertical="center"/>
      <protection hidden="1"/>
    </xf>
    <xf numFmtId="0" fontId="0" fillId="4" borderId="0" xfId="0" applyFill="1" applyAlignment="1" applyProtection="1">
      <alignment horizontal="right" vertical="center"/>
      <protection hidden="1"/>
    </xf>
    <xf numFmtId="0" fontId="16" fillId="4" borderId="0" xfId="0" applyFont="1" applyFill="1" applyBorder="1" applyAlignment="1" applyProtection="1">
      <alignment horizontal="right" vertical="center"/>
      <protection hidden="1"/>
    </xf>
    <xf numFmtId="2" fontId="63" fillId="3" borderId="2" xfId="0" applyNumberFormat="1" applyFont="1" applyFill="1" applyBorder="1" applyAlignment="1" applyProtection="1">
      <alignment horizontal="center" vertical="center" wrapText="1"/>
      <protection hidden="1"/>
    </xf>
    <xf numFmtId="0" fontId="18" fillId="5" borderId="8" xfId="0" applyFont="1" applyFill="1" applyBorder="1" applyAlignment="1" applyProtection="1">
      <alignment horizontal="center" vertical="center"/>
      <protection hidden="1"/>
    </xf>
    <xf numFmtId="9" fontId="14" fillId="8" borderId="10" xfId="2" applyFont="1" applyFill="1" applyBorder="1" applyAlignment="1" applyProtection="1">
      <alignment horizontal="center" vertical="center"/>
      <protection hidden="1"/>
    </xf>
    <xf numFmtId="0" fontId="28" fillId="5" borderId="56" xfId="0" applyFont="1" applyFill="1" applyBorder="1" applyAlignment="1" applyProtection="1">
      <alignment vertical="center"/>
      <protection hidden="1"/>
    </xf>
    <xf numFmtId="0" fontId="28" fillId="5" borderId="31" xfId="0" applyFont="1" applyFill="1" applyBorder="1" applyAlignment="1" applyProtection="1">
      <alignment vertical="center"/>
      <protection hidden="1"/>
    </xf>
    <xf numFmtId="0" fontId="28" fillId="5" borderId="1" xfId="0" applyFont="1" applyFill="1" applyBorder="1" applyAlignment="1" applyProtection="1">
      <alignment vertical="center"/>
      <protection hidden="1"/>
    </xf>
    <xf numFmtId="0" fontId="28" fillId="5" borderId="11" xfId="0" applyFont="1" applyFill="1" applyBorder="1" applyAlignment="1" applyProtection="1">
      <alignment vertical="center"/>
      <protection hidden="1"/>
    </xf>
    <xf numFmtId="0" fontId="62" fillId="5" borderId="2" xfId="0" applyFont="1" applyFill="1" applyBorder="1" applyAlignment="1" applyProtection="1">
      <alignment horizontal="center"/>
      <protection hidden="1"/>
    </xf>
    <xf numFmtId="0" fontId="15" fillId="8" borderId="2" xfId="0" applyFont="1" applyFill="1" applyBorder="1" applyAlignment="1" applyProtection="1">
      <alignment horizontal="center" vertical="center" wrapText="1"/>
      <protection hidden="1"/>
    </xf>
    <xf numFmtId="0" fontId="15" fillId="19" borderId="29" xfId="0" applyFont="1" applyFill="1" applyBorder="1" applyAlignment="1" applyProtection="1">
      <alignment horizontal="center" vertical="center"/>
      <protection hidden="1"/>
    </xf>
    <xf numFmtId="0" fontId="61" fillId="9" borderId="2" xfId="0" applyFont="1" applyFill="1" applyBorder="1" applyAlignment="1" applyProtection="1">
      <alignment horizontal="center" vertical="center" wrapText="1"/>
      <protection hidden="1"/>
    </xf>
    <xf numFmtId="0" fontId="17" fillId="19" borderId="2" xfId="0" applyFont="1" applyFill="1" applyBorder="1" applyAlignment="1" applyProtection="1">
      <alignment vertical="center"/>
      <protection hidden="1"/>
    </xf>
    <xf numFmtId="0" fontId="59" fillId="4" borderId="2" xfId="0" applyFont="1" applyFill="1" applyBorder="1" applyAlignment="1" applyProtection="1">
      <alignment horizontal="center"/>
      <protection locked="0"/>
    </xf>
    <xf numFmtId="0" fontId="16" fillId="4" borderId="2" xfId="0" applyFont="1" applyFill="1" applyBorder="1" applyAlignment="1" applyProtection="1">
      <alignment horizontal="center"/>
      <protection locked="0"/>
    </xf>
    <xf numFmtId="0" fontId="15" fillId="4" borderId="2" xfId="0" applyFont="1" applyFill="1" applyBorder="1" applyAlignment="1" applyProtection="1">
      <alignment horizontal="center"/>
      <protection locked="0"/>
    </xf>
    <xf numFmtId="0" fontId="13" fillId="4" borderId="2" xfId="0" applyFont="1" applyFill="1" applyBorder="1" applyProtection="1">
      <protection locked="0"/>
    </xf>
    <xf numFmtId="0" fontId="18" fillId="5" borderId="7" xfId="0" applyFont="1" applyFill="1" applyBorder="1" applyAlignment="1" applyProtection="1">
      <alignment vertical="center"/>
      <protection hidden="1"/>
    </xf>
    <xf numFmtId="0" fontId="15" fillId="4" borderId="29" xfId="0" applyFont="1" applyFill="1" applyBorder="1" applyAlignment="1" applyProtection="1">
      <alignment horizontal="center"/>
      <protection locked="0"/>
    </xf>
    <xf numFmtId="0" fontId="17" fillId="5" borderId="2" xfId="0" applyFont="1" applyFill="1" applyBorder="1" applyAlignment="1" applyProtection="1">
      <alignment horizontal="center" vertical="center" wrapText="1"/>
      <protection hidden="1"/>
    </xf>
    <xf numFmtId="0" fontId="28" fillId="30" borderId="0" xfId="0" applyFont="1" applyFill="1" applyBorder="1" applyAlignment="1" applyProtection="1">
      <alignment horizontal="center" vertical="center"/>
      <protection locked="0"/>
    </xf>
    <xf numFmtId="0" fontId="41" fillId="4" borderId="2" xfId="0" applyFont="1" applyFill="1" applyBorder="1" applyAlignment="1" applyProtection="1">
      <alignment horizontal="center" vertical="center"/>
      <protection hidden="1"/>
    </xf>
    <xf numFmtId="0" fontId="15" fillId="8" borderId="2" xfId="0" applyFont="1" applyFill="1" applyBorder="1" applyAlignment="1" applyProtection="1">
      <alignment horizontal="center" vertical="center" wrapText="1"/>
      <protection hidden="1"/>
    </xf>
    <xf numFmtId="0" fontId="15" fillId="19" borderId="29" xfId="0" applyFont="1" applyFill="1" applyBorder="1" applyAlignment="1" applyProtection="1">
      <alignment horizontal="center" vertical="center"/>
      <protection hidden="1"/>
    </xf>
    <xf numFmtId="0" fontId="17" fillId="19" borderId="2" xfId="0" applyFont="1" applyFill="1" applyBorder="1" applyAlignment="1" applyProtection="1">
      <alignment vertical="center"/>
      <protection hidden="1"/>
    </xf>
    <xf numFmtId="0" fontId="18" fillId="5" borderId="7" xfId="0" applyFont="1" applyFill="1" applyBorder="1" applyAlignment="1" applyProtection="1">
      <alignment vertical="center"/>
      <protection hidden="1"/>
    </xf>
    <xf numFmtId="14" fontId="16" fillId="8" borderId="2" xfId="0" applyNumberFormat="1" applyFont="1" applyFill="1" applyBorder="1" applyAlignment="1" applyProtection="1">
      <alignment horizontal="center" vertical="center" wrapText="1"/>
      <protection hidden="1"/>
    </xf>
    <xf numFmtId="0" fontId="16" fillId="8" borderId="2" xfId="0" applyFont="1" applyFill="1" applyBorder="1" applyAlignment="1" applyProtection="1">
      <alignment horizontal="left" vertical="center"/>
      <protection locked="0"/>
    </xf>
    <xf numFmtId="164" fontId="16" fillId="8" borderId="2" xfId="0" applyNumberFormat="1" applyFont="1" applyFill="1" applyBorder="1" applyAlignment="1" applyProtection="1">
      <alignment horizontal="center" vertical="center"/>
      <protection locked="0"/>
    </xf>
    <xf numFmtId="0" fontId="16" fillId="8" borderId="2" xfId="0" applyFont="1" applyFill="1" applyBorder="1" applyAlignment="1" applyProtection="1">
      <alignment horizontal="left" vertical="center" wrapText="1"/>
      <protection locked="0"/>
    </xf>
    <xf numFmtId="0" fontId="48" fillId="8" borderId="19" xfId="0" applyFont="1" applyFill="1" applyBorder="1" applyAlignment="1" applyProtection="1">
      <alignment horizontal="center" vertical="center"/>
      <protection hidden="1"/>
    </xf>
    <xf numFmtId="0" fontId="48" fillId="8" borderId="2" xfId="0" applyFont="1" applyFill="1" applyBorder="1" applyAlignment="1" applyProtection="1">
      <alignment horizontal="center" vertical="center"/>
      <protection locked="0"/>
    </xf>
    <xf numFmtId="0" fontId="19" fillId="5" borderId="2" xfId="0" applyFont="1" applyFill="1" applyBorder="1" applyAlignment="1" applyProtection="1">
      <alignment horizontal="center" wrapText="1"/>
      <protection hidden="1"/>
    </xf>
    <xf numFmtId="0" fontId="19" fillId="5" borderId="29" xfId="0" applyFont="1" applyFill="1" applyBorder="1" applyAlignment="1" applyProtection="1">
      <alignment horizontal="center" vertical="center" wrapText="1"/>
      <protection hidden="1"/>
    </xf>
    <xf numFmtId="0" fontId="13" fillId="30" borderId="13" xfId="0" applyFont="1" applyFill="1" applyBorder="1" applyProtection="1"/>
    <xf numFmtId="0" fontId="0" fillId="30" borderId="14" xfId="0" applyFill="1" applyBorder="1" applyProtection="1"/>
    <xf numFmtId="0" fontId="4" fillId="30" borderId="16" xfId="0" applyFont="1" applyFill="1" applyBorder="1" applyAlignment="1" applyProtection="1">
      <alignment vertical="center" wrapText="1"/>
    </xf>
    <xf numFmtId="0" fontId="0" fillId="30" borderId="16" xfId="0" applyFill="1" applyBorder="1" applyProtection="1"/>
    <xf numFmtId="0" fontId="0" fillId="30" borderId="16" xfId="0" applyFill="1" applyBorder="1" applyProtection="1">
      <protection hidden="1"/>
    </xf>
    <xf numFmtId="14" fontId="28" fillId="30" borderId="22" xfId="0" applyNumberFormat="1" applyFont="1" applyFill="1" applyBorder="1" applyAlignment="1" applyProtection="1">
      <alignment horizontal="center" vertical="center"/>
      <protection locked="0"/>
    </xf>
    <xf numFmtId="0" fontId="43" fillId="4" borderId="28" xfId="1" applyFont="1" applyFill="1" applyBorder="1" applyAlignment="1" applyProtection="1">
      <alignment horizontal="center" vertical="center"/>
      <protection hidden="1"/>
    </xf>
    <xf numFmtId="0" fontId="0" fillId="30" borderId="26" xfId="0" applyFill="1" applyBorder="1" applyProtection="1"/>
    <xf numFmtId="0" fontId="85" fillId="30" borderId="13" xfId="0" applyFont="1" applyFill="1" applyBorder="1" applyAlignment="1" applyProtection="1">
      <alignment horizontal="center" vertical="center"/>
    </xf>
    <xf numFmtId="0" fontId="13" fillId="30" borderId="22" xfId="0" applyFont="1" applyFill="1" applyBorder="1" applyProtection="1">
      <protection hidden="1"/>
    </xf>
    <xf numFmtId="0" fontId="13" fillId="15" borderId="0" xfId="0" applyFont="1" applyFill="1" applyBorder="1" applyProtection="1">
      <protection hidden="1"/>
    </xf>
    <xf numFmtId="0" fontId="13" fillId="11" borderId="0" xfId="0" applyFont="1" applyFill="1" applyBorder="1" applyProtection="1">
      <protection hidden="1"/>
    </xf>
    <xf numFmtId="0" fontId="13" fillId="0" borderId="29" xfId="0" applyFont="1" applyFill="1" applyBorder="1" applyProtection="1">
      <protection hidden="1"/>
    </xf>
    <xf numFmtId="0" fontId="13" fillId="4" borderId="29" xfId="0" applyFont="1" applyFill="1" applyBorder="1" applyProtection="1">
      <protection hidden="1"/>
    </xf>
    <xf numFmtId="0" fontId="15" fillId="4" borderId="29" xfId="0" applyFont="1" applyFill="1" applyBorder="1" applyAlignment="1" applyProtection="1">
      <alignment horizontal="center"/>
      <protection hidden="1"/>
    </xf>
    <xf numFmtId="0" fontId="13" fillId="4" borderId="29" xfId="0" applyFont="1" applyFill="1" applyBorder="1" applyAlignment="1" applyProtection="1">
      <protection hidden="1"/>
    </xf>
    <xf numFmtId="0" fontId="13" fillId="0" borderId="2" xfId="0" applyFont="1" applyFill="1" applyBorder="1" applyProtection="1">
      <protection hidden="1"/>
    </xf>
    <xf numFmtId="0" fontId="13" fillId="4" borderId="2" xfId="0" applyFont="1" applyFill="1" applyBorder="1" applyProtection="1">
      <protection hidden="1"/>
    </xf>
    <xf numFmtId="0" fontId="13" fillId="4" borderId="2" xfId="0" applyFont="1" applyFill="1" applyBorder="1" applyAlignment="1" applyProtection="1">
      <protection hidden="1"/>
    </xf>
    <xf numFmtId="0" fontId="15" fillId="4" borderId="2" xfId="0" applyFont="1" applyFill="1" applyBorder="1" applyAlignment="1" applyProtection="1">
      <alignment horizontal="center"/>
      <protection hidden="1"/>
    </xf>
    <xf numFmtId="0" fontId="16" fillId="4" borderId="2" xfId="0" applyFont="1" applyFill="1" applyBorder="1" applyAlignment="1" applyProtection="1">
      <alignment horizontal="center"/>
      <protection hidden="1"/>
    </xf>
    <xf numFmtId="0" fontId="59" fillId="4" borderId="2" xfId="0" applyFont="1" applyFill="1" applyBorder="1" applyAlignment="1" applyProtection="1">
      <alignment horizontal="center"/>
      <protection hidden="1"/>
    </xf>
    <xf numFmtId="0" fontId="17" fillId="16" borderId="2" xfId="0" applyFont="1" applyFill="1" applyBorder="1" applyAlignment="1" applyProtection="1">
      <alignment horizontal="center" vertical="center" textRotation="90"/>
    </xf>
    <xf numFmtId="0" fontId="17" fillId="12" borderId="2" xfId="0" applyFont="1" applyFill="1" applyBorder="1" applyAlignment="1" applyProtection="1">
      <alignment horizontal="center" vertical="center" textRotation="90"/>
    </xf>
    <xf numFmtId="0" fontId="0" fillId="0" borderId="12" xfId="0" applyBorder="1" applyProtection="1">
      <protection hidden="1"/>
    </xf>
    <xf numFmtId="0" fontId="0" fillId="0" borderId="13" xfId="0" applyBorder="1" applyProtection="1">
      <protection hidden="1"/>
    </xf>
    <xf numFmtId="0" fontId="0" fillId="0" borderId="14" xfId="0" applyBorder="1" applyProtection="1">
      <protection hidden="1"/>
    </xf>
    <xf numFmtId="0" fontId="0" fillId="0" borderId="0" xfId="0" applyBorder="1" applyProtection="1">
      <protection hidden="1"/>
    </xf>
    <xf numFmtId="0" fontId="0" fillId="0" borderId="16" xfId="0" applyBorder="1" applyProtection="1">
      <protection hidden="1"/>
    </xf>
    <xf numFmtId="0" fontId="17" fillId="5" borderId="2" xfId="0" applyFont="1" applyFill="1" applyBorder="1" applyAlignment="1" applyProtection="1">
      <alignment horizontal="center" vertical="center" wrapText="1"/>
      <protection hidden="1"/>
    </xf>
    <xf numFmtId="0" fontId="16" fillId="8" borderId="2" xfId="0" applyFont="1" applyFill="1" applyBorder="1" applyAlignment="1" applyProtection="1">
      <alignment horizontal="left" vertical="center"/>
      <protection hidden="1"/>
    </xf>
    <xf numFmtId="0" fontId="19" fillId="8" borderId="3" xfId="0" applyFont="1" applyFill="1" applyBorder="1" applyAlignment="1" applyProtection="1">
      <alignment horizontal="center" vertical="center" wrapText="1"/>
      <protection hidden="1"/>
    </xf>
    <xf numFmtId="0" fontId="19" fillId="8" borderId="4" xfId="0" applyFont="1" applyFill="1" applyBorder="1" applyAlignment="1" applyProtection="1">
      <alignment horizontal="center" vertical="center" wrapText="1"/>
      <protection hidden="1"/>
    </xf>
    <xf numFmtId="0" fontId="19" fillId="8" borderId="4" xfId="0" applyFont="1" applyFill="1" applyBorder="1" applyAlignment="1" applyProtection="1">
      <alignment horizontal="center" vertical="center" textRotation="90" wrapText="1"/>
      <protection hidden="1"/>
    </xf>
    <xf numFmtId="0" fontId="19" fillId="8" borderId="17" xfId="0" applyFont="1" applyFill="1" applyBorder="1" applyAlignment="1" applyProtection="1">
      <alignment horizontal="center" vertical="center" wrapText="1"/>
      <protection hidden="1"/>
    </xf>
    <xf numFmtId="0" fontId="19" fillId="4" borderId="16" xfId="0" applyFont="1" applyFill="1" applyBorder="1" applyAlignment="1" applyProtection="1">
      <alignment horizontal="center" vertical="center"/>
      <protection hidden="1"/>
    </xf>
    <xf numFmtId="0" fontId="19" fillId="8" borderId="5" xfId="0" applyFont="1" applyFill="1" applyBorder="1" applyAlignment="1" applyProtection="1">
      <alignment horizontal="center" vertical="center" wrapText="1"/>
      <protection hidden="1"/>
    </xf>
    <xf numFmtId="0" fontId="19" fillId="8" borderId="2" xfId="0" applyFont="1" applyFill="1" applyBorder="1" applyAlignment="1" applyProtection="1">
      <alignment horizontal="center" vertical="center" wrapText="1"/>
      <protection hidden="1"/>
    </xf>
    <xf numFmtId="0" fontId="19" fillId="8" borderId="19" xfId="0" applyFont="1" applyFill="1" applyBorder="1" applyAlignment="1" applyProtection="1">
      <alignment horizontal="center" vertical="center" wrapText="1"/>
      <protection hidden="1"/>
    </xf>
    <xf numFmtId="0" fontId="17" fillId="8" borderId="2" xfId="0" applyFont="1" applyFill="1" applyBorder="1" applyAlignment="1" applyProtection="1">
      <alignment horizontal="left" vertical="center"/>
      <protection hidden="1"/>
    </xf>
    <xf numFmtId="0" fontId="17" fillId="8" borderId="10" xfId="0" applyFont="1" applyFill="1" applyBorder="1" applyAlignment="1" applyProtection="1">
      <alignment horizontal="left" vertical="center"/>
      <protection hidden="1"/>
    </xf>
    <xf numFmtId="0" fontId="47" fillId="8" borderId="2" xfId="0" applyFont="1" applyFill="1" applyBorder="1" applyAlignment="1" applyProtection="1">
      <alignment horizontal="left" vertical="center"/>
      <protection hidden="1"/>
    </xf>
    <xf numFmtId="0" fontId="50" fillId="4" borderId="0" xfId="0" applyFont="1" applyFill="1" applyAlignment="1" applyProtection="1">
      <alignment vertical="center" wrapText="1"/>
      <protection hidden="1"/>
    </xf>
    <xf numFmtId="0" fontId="16" fillId="34" borderId="3" xfId="0" applyFont="1" applyFill="1" applyBorder="1" applyAlignment="1" applyProtection="1">
      <alignment horizontal="center" vertical="center" wrapText="1"/>
      <protection hidden="1"/>
    </xf>
    <xf numFmtId="0" fontId="16" fillId="34" borderId="4" xfId="0" applyFont="1" applyFill="1" applyBorder="1" applyAlignment="1" applyProtection="1">
      <alignment horizontal="center" vertical="center" wrapText="1"/>
      <protection hidden="1"/>
    </xf>
    <xf numFmtId="0" fontId="16" fillId="34" borderId="65" xfId="0" applyFont="1" applyFill="1" applyBorder="1" applyAlignment="1" applyProtection="1">
      <alignment horizontal="center" vertical="center" wrapText="1"/>
      <protection hidden="1"/>
    </xf>
    <xf numFmtId="0" fontId="16" fillId="34" borderId="17" xfId="0" applyFont="1" applyFill="1" applyBorder="1" applyAlignment="1" applyProtection="1">
      <alignment horizontal="center" vertical="center" wrapText="1"/>
      <protection hidden="1"/>
    </xf>
    <xf numFmtId="0" fontId="15" fillId="4" borderId="0" xfId="0" applyFont="1" applyFill="1" applyBorder="1" applyAlignment="1" applyProtection="1">
      <alignment horizontal="center" vertical="center" wrapText="1"/>
      <protection hidden="1"/>
    </xf>
    <xf numFmtId="0" fontId="16" fillId="8" borderId="5" xfId="0" applyFont="1" applyFill="1" applyBorder="1" applyAlignment="1" applyProtection="1">
      <alignment horizontal="center" vertical="center"/>
      <protection hidden="1"/>
    </xf>
    <xf numFmtId="0" fontId="17" fillId="4" borderId="0" xfId="0" applyFont="1" applyFill="1" applyBorder="1" applyAlignment="1" applyProtection="1">
      <alignment horizontal="center" vertical="center"/>
      <protection hidden="1"/>
    </xf>
    <xf numFmtId="0" fontId="1" fillId="4" borderId="0" xfId="0" applyFont="1" applyFill="1" applyBorder="1" applyAlignment="1" applyProtection="1">
      <alignment horizontal="center" vertical="center"/>
      <protection hidden="1"/>
    </xf>
    <xf numFmtId="0" fontId="16" fillId="8" borderId="34" xfId="0" applyFont="1" applyFill="1" applyBorder="1" applyAlignment="1" applyProtection="1">
      <alignment horizontal="center" vertical="center"/>
      <protection hidden="1"/>
    </xf>
    <xf numFmtId="0" fontId="16" fillId="8" borderId="19" xfId="0" applyFont="1" applyFill="1" applyBorder="1" applyAlignment="1" applyProtection="1">
      <alignment horizontal="center" vertical="center"/>
      <protection hidden="1"/>
    </xf>
    <xf numFmtId="0" fontId="16" fillId="8" borderId="28" xfId="0" applyFont="1" applyFill="1" applyBorder="1" applyAlignment="1" applyProtection="1">
      <alignment horizontal="center" vertical="center"/>
      <protection hidden="1"/>
    </xf>
    <xf numFmtId="0" fontId="16" fillId="8" borderId="50" xfId="0" applyFont="1" applyFill="1" applyBorder="1" applyAlignment="1" applyProtection="1">
      <alignment horizontal="center" vertical="center"/>
      <protection hidden="1"/>
    </xf>
    <xf numFmtId="0" fontId="16" fillId="30" borderId="15" xfId="0" applyFont="1" applyFill="1" applyBorder="1" applyAlignment="1" applyProtection="1">
      <alignment horizontal="center" vertical="center"/>
      <protection hidden="1"/>
    </xf>
    <xf numFmtId="0" fontId="16" fillId="30" borderId="25" xfId="0" applyFont="1" applyFill="1" applyBorder="1" applyAlignment="1" applyProtection="1">
      <alignment horizontal="center" vertical="center" wrapText="1"/>
      <protection hidden="1"/>
    </xf>
    <xf numFmtId="0" fontId="50" fillId="35" borderId="15" xfId="0" applyFont="1" applyFill="1" applyBorder="1" applyAlignment="1" applyProtection="1">
      <alignment vertical="center" wrapText="1"/>
      <protection hidden="1"/>
    </xf>
    <xf numFmtId="0" fontId="50" fillId="35" borderId="0" xfId="0" applyFont="1" applyFill="1" applyBorder="1" applyAlignment="1" applyProtection="1">
      <alignment vertical="center" wrapText="1"/>
      <protection hidden="1"/>
    </xf>
    <xf numFmtId="0" fontId="50" fillId="35" borderId="16" xfId="0" applyFont="1" applyFill="1" applyBorder="1" applyAlignment="1" applyProtection="1">
      <alignment vertical="center" wrapText="1"/>
      <protection hidden="1"/>
    </xf>
    <xf numFmtId="0" fontId="26" fillId="35" borderId="0" xfId="0" applyFont="1" applyFill="1" applyBorder="1" applyAlignment="1" applyProtection="1">
      <alignment vertical="center" wrapText="1"/>
      <protection hidden="1"/>
    </xf>
    <xf numFmtId="0" fontId="63" fillId="9" borderId="2" xfId="0" applyFont="1" applyFill="1" applyBorder="1" applyAlignment="1" applyProtection="1">
      <alignment horizontal="center" vertical="center"/>
      <protection hidden="1"/>
    </xf>
    <xf numFmtId="0" fontId="64" fillId="9" borderId="2" xfId="0" applyFont="1" applyFill="1" applyBorder="1" applyAlignment="1" applyProtection="1">
      <alignment horizontal="center" vertical="center" wrapText="1"/>
      <protection hidden="1"/>
    </xf>
    <xf numFmtId="0" fontId="64" fillId="9" borderId="2" xfId="0" applyFont="1" applyFill="1" applyBorder="1" applyAlignment="1" applyProtection="1">
      <alignment horizontal="center" vertical="center"/>
      <protection hidden="1"/>
    </xf>
    <xf numFmtId="9" fontId="63" fillId="9" borderId="2" xfId="0" applyNumberFormat="1" applyFont="1" applyFill="1" applyBorder="1" applyAlignment="1" applyProtection="1">
      <alignment horizontal="center" vertical="center"/>
      <protection hidden="1"/>
    </xf>
    <xf numFmtId="0" fontId="89" fillId="28" borderId="0" xfId="0" applyFont="1" applyFill="1" applyBorder="1" applyAlignment="1" applyProtection="1">
      <alignment horizontal="center" vertical="center" wrapText="1"/>
      <protection hidden="1"/>
    </xf>
    <xf numFmtId="0" fontId="0" fillId="9" borderId="0" xfId="0" applyFont="1" applyFill="1" applyBorder="1" applyAlignment="1" applyProtection="1">
      <alignment horizontal="center" vertical="center" wrapText="1"/>
      <protection hidden="1"/>
    </xf>
    <xf numFmtId="0" fontId="90" fillId="23" borderId="0" xfId="1" applyFont="1" applyFill="1" applyBorder="1" applyAlignment="1" applyProtection="1">
      <alignment horizontal="center" vertical="center"/>
      <protection hidden="1"/>
    </xf>
    <xf numFmtId="0" fontId="88" fillId="32" borderId="0" xfId="0" applyFont="1" applyFill="1" applyBorder="1" applyAlignment="1" applyProtection="1">
      <alignment horizontal="center" vertical="center"/>
      <protection hidden="1"/>
    </xf>
    <xf numFmtId="0" fontId="84" fillId="9" borderId="37" xfId="0" applyFont="1" applyFill="1" applyBorder="1" applyAlignment="1" applyProtection="1">
      <alignment horizontal="center" vertical="center"/>
      <protection hidden="1"/>
    </xf>
    <xf numFmtId="0" fontId="84" fillId="9" borderId="38" xfId="0" applyFont="1" applyFill="1" applyBorder="1" applyAlignment="1" applyProtection="1">
      <alignment horizontal="center" vertical="center"/>
      <protection hidden="1"/>
    </xf>
    <xf numFmtId="0" fontId="84" fillId="9" borderId="39" xfId="0" applyFont="1" applyFill="1" applyBorder="1" applyAlignment="1" applyProtection="1">
      <alignment horizontal="center" vertical="center"/>
      <protection hidden="1"/>
    </xf>
    <xf numFmtId="0" fontId="29" fillId="30" borderId="37" xfId="0" applyFont="1" applyFill="1" applyBorder="1" applyAlignment="1" applyProtection="1">
      <alignment horizontal="center" vertical="center"/>
      <protection locked="0"/>
    </xf>
    <xf numFmtId="0" fontId="29" fillId="30" borderId="38" xfId="0" applyFont="1" applyFill="1" applyBorder="1" applyAlignment="1" applyProtection="1">
      <alignment horizontal="center" vertical="center"/>
      <protection locked="0"/>
    </xf>
    <xf numFmtId="0" fontId="29" fillId="30" borderId="39" xfId="0" applyFont="1" applyFill="1" applyBorder="1" applyAlignment="1" applyProtection="1">
      <alignment horizontal="center" vertical="center"/>
      <protection locked="0"/>
    </xf>
    <xf numFmtId="0" fontId="86" fillId="30" borderId="38" xfId="0" applyFont="1" applyFill="1" applyBorder="1" applyAlignment="1" applyProtection="1">
      <alignment horizontal="center" vertical="center"/>
    </xf>
    <xf numFmtId="0" fontId="28" fillId="30" borderId="0" xfId="0" applyFont="1" applyFill="1" applyBorder="1" applyAlignment="1" applyProtection="1">
      <alignment horizontal="center" vertical="center"/>
      <protection locked="0"/>
    </xf>
    <xf numFmtId="0" fontId="3" fillId="4" borderId="2" xfId="1" applyFill="1" applyBorder="1" applyAlignment="1" applyProtection="1">
      <alignment horizontal="center" vertical="center"/>
      <protection locked="0" hidden="1"/>
    </xf>
    <xf numFmtId="0" fontId="83" fillId="4" borderId="2" xfId="1" applyFont="1" applyFill="1" applyBorder="1" applyAlignment="1" applyProtection="1">
      <alignment horizontal="center" vertical="center"/>
      <protection locked="0" hidden="1"/>
    </xf>
    <xf numFmtId="0" fontId="17" fillId="4" borderId="28" xfId="0" applyFont="1" applyFill="1" applyBorder="1" applyAlignment="1" applyProtection="1">
      <alignment horizontal="center" vertical="center" wrapText="1"/>
      <protection hidden="1"/>
    </xf>
    <xf numFmtId="0" fontId="17" fillId="4" borderId="29" xfId="0" applyFont="1" applyFill="1" applyBorder="1" applyAlignment="1" applyProtection="1">
      <alignment horizontal="center" vertical="center" wrapText="1"/>
      <protection hidden="1"/>
    </xf>
    <xf numFmtId="0" fontId="14" fillId="4" borderId="50" xfId="0" applyFont="1" applyFill="1" applyBorder="1" applyAlignment="1" applyProtection="1">
      <alignment horizontal="center" vertical="center"/>
      <protection locked="0"/>
    </xf>
    <xf numFmtId="0" fontId="14" fillId="4" borderId="51" xfId="0" applyFont="1" applyFill="1" applyBorder="1" applyAlignment="1" applyProtection="1">
      <alignment horizontal="center" vertical="center"/>
      <protection locked="0"/>
    </xf>
    <xf numFmtId="0" fontId="38" fillId="4" borderId="2" xfId="0" applyFont="1" applyFill="1" applyBorder="1" applyAlignment="1" applyProtection="1">
      <alignment horizontal="center" vertical="center" wrapText="1"/>
      <protection locked="0" hidden="1"/>
    </xf>
    <xf numFmtId="0" fontId="39" fillId="4" borderId="2" xfId="0" applyFont="1" applyFill="1" applyBorder="1" applyAlignment="1" applyProtection="1">
      <alignment horizontal="center" vertical="center" wrapText="1"/>
      <protection locked="0" hidden="1"/>
    </xf>
    <xf numFmtId="0" fontId="33" fillId="4" borderId="7" xfId="0" applyFont="1" applyFill="1" applyBorder="1" applyAlignment="1" applyProtection="1">
      <alignment horizontal="center" vertical="center" wrapText="1"/>
      <protection hidden="1"/>
    </xf>
    <xf numFmtId="0" fontId="33" fillId="4" borderId="8" xfId="0" applyFont="1" applyFill="1" applyBorder="1" applyAlignment="1" applyProtection="1">
      <alignment horizontal="center" vertical="center" wrapText="1"/>
      <protection hidden="1"/>
    </xf>
    <xf numFmtId="0" fontId="43" fillId="4" borderId="6" xfId="1" applyFont="1" applyFill="1" applyBorder="1" applyAlignment="1" applyProtection="1">
      <alignment horizontal="center" vertical="center"/>
      <protection hidden="1"/>
    </xf>
    <xf numFmtId="0" fontId="43" fillId="4" borderId="8" xfId="1" applyFont="1" applyFill="1" applyBorder="1" applyAlignment="1" applyProtection="1">
      <alignment horizontal="center" vertical="center"/>
      <protection hidden="1"/>
    </xf>
    <xf numFmtId="0" fontId="43" fillId="4" borderId="63" xfId="1" applyFont="1" applyFill="1" applyBorder="1" applyAlignment="1" applyProtection="1">
      <alignment horizontal="center" vertical="center"/>
      <protection hidden="1"/>
    </xf>
    <xf numFmtId="0" fontId="43" fillId="4" borderId="64" xfId="1" applyFont="1" applyFill="1" applyBorder="1" applyAlignment="1" applyProtection="1">
      <alignment horizontal="center" vertical="center"/>
      <protection hidden="1"/>
    </xf>
    <xf numFmtId="0" fontId="40" fillId="4" borderId="2" xfId="0" applyFont="1" applyFill="1" applyBorder="1" applyAlignment="1" applyProtection="1">
      <alignment horizontal="center" vertical="center"/>
      <protection hidden="1"/>
    </xf>
    <xf numFmtId="0" fontId="40" fillId="4" borderId="19" xfId="0" applyFont="1" applyFill="1" applyBorder="1" applyAlignment="1" applyProtection="1">
      <alignment horizontal="center" vertical="center"/>
      <protection hidden="1"/>
    </xf>
    <xf numFmtId="0" fontId="30" fillId="35" borderId="12" xfId="0" applyFont="1" applyFill="1" applyBorder="1" applyAlignment="1" applyProtection="1">
      <alignment horizontal="center" vertical="center" wrapText="1"/>
      <protection hidden="1"/>
    </xf>
    <xf numFmtId="0" fontId="30" fillId="35" borderId="13" xfId="0" applyFont="1" applyFill="1" applyBorder="1" applyAlignment="1" applyProtection="1">
      <alignment horizontal="center" vertical="center" wrapText="1"/>
      <protection hidden="1"/>
    </xf>
    <xf numFmtId="0" fontId="30" fillId="35" borderId="14" xfId="0" applyFont="1" applyFill="1" applyBorder="1" applyAlignment="1" applyProtection="1">
      <alignment horizontal="center" vertical="center" wrapText="1"/>
      <protection hidden="1"/>
    </xf>
    <xf numFmtId="0" fontId="36" fillId="4" borderId="21" xfId="0" applyFont="1" applyFill="1" applyBorder="1" applyAlignment="1" applyProtection="1">
      <alignment horizontal="right" vertical="center"/>
      <protection locked="0"/>
    </xf>
    <xf numFmtId="0" fontId="36" fillId="4" borderId="15" xfId="0" applyFont="1" applyFill="1" applyBorder="1" applyAlignment="1" applyProtection="1">
      <alignment horizontal="right" vertical="center"/>
      <protection locked="0"/>
    </xf>
    <xf numFmtId="0" fontId="36" fillId="4" borderId="18" xfId="0" applyFont="1" applyFill="1" applyBorder="1" applyAlignment="1" applyProtection="1">
      <alignment horizontal="right" vertical="center"/>
      <protection locked="0"/>
    </xf>
    <xf numFmtId="0" fontId="37" fillId="4" borderId="31" xfId="0" applyFont="1" applyFill="1" applyBorder="1" applyAlignment="1" applyProtection="1">
      <alignment horizontal="left" vertical="center"/>
      <protection locked="0"/>
    </xf>
    <xf numFmtId="0" fontId="37" fillId="4" borderId="27" xfId="0" applyFont="1" applyFill="1" applyBorder="1" applyAlignment="1" applyProtection="1">
      <alignment horizontal="left" vertical="center"/>
      <protection locked="0"/>
    </xf>
    <xf numFmtId="0" fontId="37" fillId="4" borderId="11" xfId="0" applyFont="1" applyFill="1" applyBorder="1" applyAlignment="1" applyProtection="1">
      <alignment horizontal="left" vertical="center"/>
      <protection locked="0"/>
    </xf>
    <xf numFmtId="0" fontId="38" fillId="4" borderId="24" xfId="0" applyFont="1" applyFill="1" applyBorder="1" applyAlignment="1" applyProtection="1">
      <alignment horizontal="center" vertical="center" wrapText="1"/>
      <protection locked="0" hidden="1"/>
    </xf>
    <xf numFmtId="0" fontId="31" fillId="4" borderId="13" xfId="0" applyFont="1" applyFill="1" applyBorder="1" applyAlignment="1" applyProtection="1">
      <alignment horizontal="center" vertical="center" wrapText="1"/>
      <protection locked="0"/>
    </xf>
    <xf numFmtId="0" fontId="40" fillId="4" borderId="30" xfId="0" applyFont="1" applyFill="1" applyBorder="1" applyAlignment="1" applyProtection="1">
      <alignment horizontal="center" vertical="center"/>
      <protection hidden="1"/>
    </xf>
    <xf numFmtId="0" fontId="40" fillId="4" borderId="29" xfId="0" applyFont="1" applyFill="1" applyBorder="1" applyAlignment="1" applyProtection="1">
      <alignment horizontal="center" vertical="center"/>
      <protection hidden="1"/>
    </xf>
    <xf numFmtId="0" fontId="41" fillId="4" borderId="5" xfId="0" applyFont="1" applyFill="1" applyBorder="1" applyAlignment="1" applyProtection="1">
      <alignment horizontal="center" vertical="center"/>
      <protection hidden="1"/>
    </xf>
    <xf numFmtId="0" fontId="41" fillId="4" borderId="2" xfId="0" applyFont="1" applyFill="1" applyBorder="1" applyAlignment="1" applyProtection="1">
      <alignment horizontal="center" vertical="center"/>
      <protection hidden="1"/>
    </xf>
    <xf numFmtId="0" fontId="39" fillId="4" borderId="2" xfId="0" applyFont="1" applyFill="1" applyBorder="1" applyAlignment="1" applyProtection="1">
      <alignment horizontal="center" vertical="center"/>
      <protection locked="0" hidden="1"/>
    </xf>
    <xf numFmtId="0" fontId="31" fillId="4" borderId="15" xfId="0" applyFont="1" applyFill="1" applyBorder="1" applyAlignment="1" applyProtection="1">
      <alignment horizontal="center" vertical="center"/>
      <protection locked="0"/>
    </xf>
    <xf numFmtId="0" fontId="32" fillId="4" borderId="0" xfId="0" applyFont="1" applyFill="1" applyBorder="1" applyProtection="1">
      <protection locked="0"/>
    </xf>
    <xf numFmtId="0" fontId="32" fillId="4" borderId="16" xfId="0" applyFont="1" applyFill="1" applyBorder="1" applyProtection="1">
      <protection locked="0"/>
    </xf>
    <xf numFmtId="0" fontId="34" fillId="4" borderId="32" xfId="0" applyFont="1" applyFill="1" applyBorder="1" applyAlignment="1" applyProtection="1">
      <alignment horizontal="center" vertical="center"/>
      <protection hidden="1"/>
    </xf>
    <xf numFmtId="0" fontId="34" fillId="4" borderId="33" xfId="0" applyFont="1" applyFill="1" applyBorder="1" applyAlignment="1" applyProtection="1">
      <alignment horizontal="center" vertical="center"/>
      <protection hidden="1"/>
    </xf>
    <xf numFmtId="0" fontId="35" fillId="4" borderId="4" xfId="0" applyFont="1" applyFill="1" applyBorder="1" applyAlignment="1" applyProtection="1">
      <alignment horizontal="center" vertical="center" wrapText="1"/>
      <protection hidden="1"/>
    </xf>
    <xf numFmtId="0" fontId="41" fillId="4" borderId="9" xfId="0" applyFont="1" applyFill="1" applyBorder="1" applyAlignment="1" applyProtection="1">
      <alignment horizontal="center" vertical="center"/>
      <protection hidden="1"/>
    </xf>
    <xf numFmtId="0" fontId="41" fillId="4" borderId="10" xfId="0" applyFont="1" applyFill="1" applyBorder="1" applyAlignment="1" applyProtection="1">
      <alignment horizontal="center" vertical="center"/>
      <protection hidden="1"/>
    </xf>
    <xf numFmtId="0" fontId="39" fillId="4" borderId="10" xfId="0" applyFont="1" applyFill="1" applyBorder="1" applyAlignment="1" applyProtection="1">
      <alignment horizontal="center" vertical="center"/>
      <protection locked="0"/>
    </xf>
    <xf numFmtId="0" fontId="41" fillId="4" borderId="23" xfId="0" applyFont="1" applyFill="1" applyBorder="1" applyAlignment="1" applyProtection="1">
      <alignment horizontal="center" vertical="center"/>
      <protection hidden="1"/>
    </xf>
    <xf numFmtId="0" fontId="41" fillId="4" borderId="24" xfId="0" applyFont="1" applyFill="1" applyBorder="1" applyAlignment="1" applyProtection="1">
      <alignment horizontal="center" vertical="center"/>
      <protection hidden="1"/>
    </xf>
    <xf numFmtId="0" fontId="41" fillId="4" borderId="34" xfId="0" applyFont="1" applyFill="1" applyBorder="1" applyAlignment="1" applyProtection="1">
      <alignment horizontal="center" vertical="center"/>
      <protection hidden="1"/>
    </xf>
    <xf numFmtId="0" fontId="41" fillId="4" borderId="28" xfId="0" applyFont="1" applyFill="1" applyBorder="1" applyAlignment="1" applyProtection="1">
      <alignment horizontal="center" vertical="center"/>
      <protection hidden="1"/>
    </xf>
    <xf numFmtId="0" fontId="80" fillId="7" borderId="1" xfId="0" applyFont="1" applyFill="1" applyBorder="1" applyAlignment="1" applyProtection="1">
      <alignment horizontal="center"/>
      <protection hidden="1"/>
    </xf>
    <xf numFmtId="0" fontId="13" fillId="4" borderId="0" xfId="0" applyFont="1" applyFill="1" applyAlignment="1" applyProtection="1">
      <alignment horizontal="center"/>
      <protection hidden="1"/>
    </xf>
    <xf numFmtId="0" fontId="87" fillId="7" borderId="0" xfId="0" applyFont="1" applyFill="1" applyAlignment="1" applyProtection="1">
      <alignment horizontal="center"/>
      <protection hidden="1"/>
    </xf>
    <xf numFmtId="0" fontId="46" fillId="35" borderId="0" xfId="0" applyFont="1" applyFill="1" applyAlignment="1" applyProtection="1">
      <alignment horizontal="center"/>
      <protection hidden="1"/>
    </xf>
    <xf numFmtId="0" fontId="81" fillId="35" borderId="1" xfId="0" applyFont="1" applyFill="1" applyBorder="1" applyAlignment="1" applyProtection="1">
      <alignment horizontal="center"/>
      <protection hidden="1"/>
    </xf>
    <xf numFmtId="0" fontId="48" fillId="8" borderId="57" xfId="0" applyFont="1" applyFill="1" applyBorder="1" applyAlignment="1" applyProtection="1">
      <alignment horizontal="center" vertical="center" wrapText="1"/>
      <protection hidden="1"/>
    </xf>
    <xf numFmtId="0" fontId="48" fillId="8" borderId="58" xfId="0" applyFont="1" applyFill="1" applyBorder="1" applyAlignment="1" applyProtection="1">
      <alignment horizontal="center" vertical="center" wrapText="1"/>
      <protection hidden="1"/>
    </xf>
    <xf numFmtId="0" fontId="48" fillId="8" borderId="20" xfId="0" applyFont="1" applyFill="1" applyBorder="1" applyAlignment="1" applyProtection="1">
      <alignment horizontal="center" vertical="center" wrapText="1"/>
      <protection hidden="1"/>
    </xf>
    <xf numFmtId="0" fontId="28" fillId="8" borderId="37" xfId="0" applyFont="1" applyFill="1" applyBorder="1" applyAlignment="1" applyProtection="1">
      <alignment horizontal="center" vertical="center"/>
      <protection hidden="1"/>
    </xf>
    <xf numFmtId="0" fontId="28" fillId="8" borderId="38" xfId="0" applyFont="1" applyFill="1" applyBorder="1" applyAlignment="1" applyProtection="1">
      <alignment horizontal="center" vertical="center"/>
      <protection hidden="1"/>
    </xf>
    <xf numFmtId="0" fontId="15" fillId="8" borderId="5" xfId="0" applyFont="1" applyFill="1" applyBorder="1" applyAlignment="1" applyProtection="1">
      <alignment horizontal="center" vertical="center" wrapText="1"/>
      <protection hidden="1"/>
    </xf>
    <xf numFmtId="0" fontId="15" fillId="8" borderId="2" xfId="0" applyFont="1" applyFill="1" applyBorder="1" applyAlignment="1" applyProtection="1">
      <alignment horizontal="center" vertical="center" wrapText="1"/>
      <protection hidden="1"/>
    </xf>
    <xf numFmtId="0" fontId="16" fillId="4" borderId="38" xfId="0" applyFont="1" applyFill="1" applyBorder="1" applyAlignment="1" applyProtection="1">
      <alignment horizontal="center"/>
      <protection hidden="1"/>
    </xf>
    <xf numFmtId="0" fontId="16" fillId="4" borderId="39" xfId="0" applyFont="1" applyFill="1" applyBorder="1" applyAlignment="1" applyProtection="1">
      <alignment horizontal="center"/>
      <protection hidden="1"/>
    </xf>
    <xf numFmtId="0" fontId="51" fillId="35" borderId="12" xfId="0" applyFont="1" applyFill="1" applyBorder="1" applyAlignment="1" applyProtection="1">
      <alignment horizontal="center" vertical="center" wrapText="1"/>
      <protection hidden="1"/>
    </xf>
    <xf numFmtId="0" fontId="51" fillId="35" borderId="13" xfId="0" applyFont="1" applyFill="1" applyBorder="1" applyAlignment="1" applyProtection="1">
      <alignment horizontal="center" vertical="center" wrapText="1"/>
      <protection hidden="1"/>
    </xf>
    <xf numFmtId="0" fontId="51" fillId="35" borderId="14" xfId="0" applyFont="1" applyFill="1" applyBorder="1" applyAlignment="1" applyProtection="1">
      <alignment horizontal="center" vertical="center" wrapText="1"/>
      <protection hidden="1"/>
    </xf>
    <xf numFmtId="0" fontId="50" fillId="35" borderId="25" xfId="0" applyFont="1" applyFill="1" applyBorder="1" applyAlignment="1" applyProtection="1">
      <alignment horizontal="center" vertical="center" wrapText="1"/>
      <protection hidden="1"/>
    </xf>
    <xf numFmtId="0" fontId="50" fillId="35" borderId="22" xfId="0" applyFont="1" applyFill="1" applyBorder="1" applyAlignment="1" applyProtection="1">
      <alignment horizontal="center" vertical="center" wrapText="1"/>
      <protection hidden="1"/>
    </xf>
    <xf numFmtId="0" fontId="50" fillId="35" borderId="26" xfId="0" applyFont="1" applyFill="1" applyBorder="1" applyAlignment="1" applyProtection="1">
      <alignment horizontal="center" vertical="center" wrapText="1"/>
      <protection hidden="1"/>
    </xf>
    <xf numFmtId="0" fontId="17" fillId="8" borderId="37" xfId="0" applyFont="1" applyFill="1" applyBorder="1" applyAlignment="1" applyProtection="1">
      <alignment horizontal="center" vertical="center"/>
      <protection locked="0"/>
    </xf>
    <xf numFmtId="0" fontId="17" fillId="8" borderId="38" xfId="0" applyFont="1" applyFill="1" applyBorder="1" applyAlignment="1" applyProtection="1">
      <alignment horizontal="center" vertical="center"/>
      <protection locked="0"/>
    </xf>
    <xf numFmtId="0" fontId="17" fillId="8" borderId="39" xfId="0" applyFont="1" applyFill="1" applyBorder="1" applyAlignment="1" applyProtection="1">
      <alignment horizontal="center" vertical="center"/>
      <protection locked="0"/>
    </xf>
    <xf numFmtId="0" fontId="53" fillId="8" borderId="5" xfId="0" applyFont="1" applyFill="1" applyBorder="1" applyAlignment="1" applyProtection="1">
      <alignment horizontal="center" vertical="center" wrapText="1"/>
      <protection hidden="1"/>
    </xf>
    <xf numFmtId="0" fontId="53" fillId="8" borderId="2" xfId="0" applyFont="1" applyFill="1" applyBorder="1" applyAlignment="1" applyProtection="1">
      <alignment horizontal="center" vertical="center" wrapText="1"/>
      <protection hidden="1"/>
    </xf>
    <xf numFmtId="0" fontId="49" fillId="35" borderId="0" xfId="0" applyFont="1" applyFill="1" applyBorder="1" applyAlignment="1" applyProtection="1">
      <alignment horizontal="center" vertical="center" wrapText="1"/>
      <protection hidden="1"/>
    </xf>
    <xf numFmtId="0" fontId="49" fillId="35" borderId="27" xfId="0" applyFont="1" applyFill="1" applyBorder="1" applyAlignment="1" applyProtection="1">
      <alignment horizontal="center" vertical="center" wrapText="1"/>
      <protection hidden="1"/>
    </xf>
    <xf numFmtId="0" fontId="33" fillId="8" borderId="3" xfId="0" applyFont="1" applyFill="1" applyBorder="1" applyAlignment="1" applyProtection="1">
      <alignment horizontal="center" vertical="center" wrapText="1"/>
      <protection hidden="1"/>
    </xf>
    <xf numFmtId="0" fontId="33" fillId="8" borderId="5" xfId="0" applyFont="1" applyFill="1" applyBorder="1" applyAlignment="1" applyProtection="1">
      <alignment horizontal="center" vertical="center" wrapText="1"/>
      <protection hidden="1"/>
    </xf>
    <xf numFmtId="0" fontId="33" fillId="8" borderId="4" xfId="0" applyFont="1" applyFill="1" applyBorder="1" applyAlignment="1" applyProtection="1">
      <alignment horizontal="center" vertical="center" wrapText="1"/>
      <protection hidden="1"/>
    </xf>
    <xf numFmtId="0" fontId="33" fillId="8" borderId="2" xfId="0" applyFont="1" applyFill="1" applyBorder="1" applyAlignment="1" applyProtection="1">
      <alignment horizontal="center" vertical="center" wrapText="1"/>
      <protection hidden="1"/>
    </xf>
    <xf numFmtId="0" fontId="34" fillId="8" borderId="4" xfId="0" applyFont="1" applyFill="1" applyBorder="1" applyAlignment="1" applyProtection="1">
      <alignment horizontal="center" vertical="center" wrapText="1"/>
      <protection hidden="1"/>
    </xf>
    <xf numFmtId="0" fontId="53" fillId="8" borderId="17" xfId="0" applyFont="1" applyFill="1" applyBorder="1" applyAlignment="1" applyProtection="1">
      <alignment horizontal="center" vertical="center" wrapText="1"/>
      <protection hidden="1"/>
    </xf>
    <xf numFmtId="0" fontId="53" fillId="8" borderId="19" xfId="0" applyFont="1" applyFill="1" applyBorder="1" applyAlignment="1" applyProtection="1">
      <alignment horizontal="center" vertical="center" wrapText="1"/>
      <protection hidden="1"/>
    </xf>
    <xf numFmtId="0" fontId="52" fillId="4" borderId="0" xfId="0" applyFont="1" applyFill="1" applyBorder="1" applyAlignment="1" applyProtection="1">
      <alignment horizontal="right"/>
      <protection hidden="1"/>
    </xf>
    <xf numFmtId="0" fontId="28" fillId="4" borderId="1" xfId="0" applyFont="1" applyFill="1" applyBorder="1" applyAlignment="1" applyProtection="1">
      <alignment horizontal="right" vertical="center"/>
      <protection hidden="1"/>
    </xf>
    <xf numFmtId="0" fontId="51" fillId="35" borderId="0" xfId="0" applyFont="1" applyFill="1" applyAlignment="1" applyProtection="1">
      <alignment horizontal="center" vertical="center" wrapText="1"/>
      <protection hidden="1"/>
    </xf>
    <xf numFmtId="0" fontId="50" fillId="35" borderId="0" xfId="0" applyFont="1" applyFill="1" applyAlignment="1" applyProtection="1">
      <alignment horizontal="center" vertical="center" wrapText="1"/>
      <protection hidden="1"/>
    </xf>
    <xf numFmtId="0" fontId="16" fillId="0" borderId="53" xfId="0" applyFont="1" applyBorder="1" applyAlignment="1" applyProtection="1">
      <alignment horizontal="center" vertical="center"/>
      <protection hidden="1"/>
    </xf>
    <xf numFmtId="0" fontId="16" fillId="0" borderId="54" xfId="0" applyFont="1" applyBorder="1" applyAlignment="1" applyProtection="1">
      <alignment horizontal="center" vertical="center"/>
      <protection hidden="1"/>
    </xf>
    <xf numFmtId="0" fontId="16" fillId="0" borderId="55" xfId="0" applyFont="1" applyBorder="1" applyAlignment="1" applyProtection="1">
      <alignment horizontal="center" vertical="center"/>
      <protection hidden="1"/>
    </xf>
    <xf numFmtId="0" fontId="16" fillId="4" borderId="0" xfId="0" applyFont="1" applyFill="1" applyBorder="1" applyAlignment="1" applyProtection="1">
      <alignment horizontal="right" vertical="center"/>
      <protection hidden="1"/>
    </xf>
    <xf numFmtId="0" fontId="17" fillId="0" borderId="0" xfId="0" applyFont="1" applyBorder="1" applyAlignment="1" applyProtection="1">
      <alignment horizontal="center" vertical="center"/>
      <protection hidden="1"/>
    </xf>
    <xf numFmtId="0" fontId="17" fillId="0" borderId="16" xfId="0" applyFont="1" applyBorder="1" applyAlignment="1" applyProtection="1">
      <alignment horizontal="center" vertical="center"/>
      <protection hidden="1"/>
    </xf>
    <xf numFmtId="0" fontId="18" fillId="0" borderId="15" xfId="0" applyFont="1" applyBorder="1" applyAlignment="1" applyProtection="1">
      <alignment horizontal="left" vertical="center"/>
      <protection hidden="1"/>
    </xf>
    <xf numFmtId="0" fontId="18" fillId="0" borderId="0" xfId="0" applyFont="1" applyBorder="1" applyAlignment="1" applyProtection="1">
      <alignment horizontal="left" vertical="center"/>
      <protection hidden="1"/>
    </xf>
    <xf numFmtId="0" fontId="17" fillId="0" borderId="0" xfId="0" applyFont="1" applyBorder="1" applyAlignment="1" applyProtection="1">
      <alignment horizontal="left" vertical="center"/>
      <protection hidden="1"/>
    </xf>
    <xf numFmtId="0" fontId="17" fillId="0" borderId="0" xfId="0" applyFont="1" applyBorder="1" applyAlignment="1" applyProtection="1">
      <alignment horizontal="center"/>
      <protection hidden="1"/>
    </xf>
    <xf numFmtId="0" fontId="17" fillId="0" borderId="16" xfId="0" applyFont="1" applyBorder="1" applyAlignment="1" applyProtection="1">
      <alignment horizontal="center"/>
      <protection hidden="1"/>
    </xf>
    <xf numFmtId="0" fontId="28" fillId="0" borderId="13" xfId="0" applyFont="1" applyBorder="1" applyAlignment="1" applyProtection="1">
      <alignment horizontal="center" vertical="center" wrapText="1"/>
      <protection hidden="1"/>
    </xf>
    <xf numFmtId="0" fontId="17" fillId="0" borderId="0" xfId="0" applyFont="1" applyBorder="1" applyAlignment="1" applyProtection="1">
      <alignment horizontal="center" vertical="center" wrapText="1"/>
      <protection hidden="1"/>
    </xf>
    <xf numFmtId="0" fontId="15" fillId="0" borderId="0" xfId="0" applyFont="1" applyBorder="1" applyAlignment="1" applyProtection="1">
      <alignment horizontal="center" vertical="center"/>
      <protection hidden="1"/>
    </xf>
    <xf numFmtId="0" fontId="16" fillId="0" borderId="0" xfId="0" applyFont="1" applyBorder="1" applyAlignment="1" applyProtection="1">
      <alignment horizontal="center" vertical="center"/>
      <protection hidden="1"/>
    </xf>
    <xf numFmtId="0" fontId="14" fillId="0" borderId="0" xfId="0" applyFont="1" applyBorder="1" applyAlignment="1" applyProtection="1">
      <alignment horizontal="center" vertical="center"/>
      <protection hidden="1"/>
    </xf>
    <xf numFmtId="0" fontId="15" fillId="0" borderId="15" xfId="0" applyFont="1" applyBorder="1" applyAlignment="1" applyProtection="1">
      <alignment horizontal="center" vertical="center"/>
      <protection hidden="1"/>
    </xf>
    <xf numFmtId="0" fontId="15" fillId="0" borderId="0" xfId="0" applyFont="1" applyBorder="1" applyAlignment="1" applyProtection="1">
      <alignment horizontal="left" vertical="center"/>
      <protection hidden="1"/>
    </xf>
    <xf numFmtId="0" fontId="15" fillId="0" borderId="16" xfId="0" applyFont="1" applyBorder="1" applyAlignment="1" applyProtection="1">
      <alignment horizontal="left" vertical="center"/>
      <protection hidden="1"/>
    </xf>
    <xf numFmtId="167" fontId="17" fillId="0" borderId="0" xfId="0" applyNumberFormat="1" applyFont="1" applyBorder="1" applyAlignment="1" applyProtection="1">
      <alignment horizontal="left" vertical="center"/>
      <protection hidden="1"/>
    </xf>
    <xf numFmtId="0" fontId="17" fillId="0" borderId="0" xfId="0" applyFont="1" applyBorder="1" applyAlignment="1" applyProtection="1">
      <alignment horizontal="left" vertical="center"/>
      <protection locked="0"/>
    </xf>
    <xf numFmtId="0" fontId="16" fillId="0" borderId="2" xfId="0" applyFont="1" applyBorder="1" applyAlignment="1" applyProtection="1">
      <alignment horizontal="center"/>
      <protection hidden="1"/>
    </xf>
    <xf numFmtId="0" fontId="16" fillId="0" borderId="19" xfId="0" applyFont="1" applyBorder="1" applyAlignment="1" applyProtection="1">
      <alignment horizontal="center"/>
      <protection hidden="1"/>
    </xf>
    <xf numFmtId="0" fontId="16" fillId="0" borderId="3" xfId="0" applyFont="1" applyFill="1" applyBorder="1" applyAlignment="1" applyProtection="1">
      <alignment horizontal="left"/>
      <protection hidden="1"/>
    </xf>
    <xf numFmtId="0" fontId="16" fillId="0" borderId="4" xfId="0" applyFont="1" applyFill="1" applyBorder="1" applyAlignment="1" applyProtection="1">
      <alignment horizontal="left"/>
      <protection hidden="1"/>
    </xf>
    <xf numFmtId="0" fontId="16" fillId="0" borderId="4" xfId="0" applyFont="1" applyBorder="1" applyAlignment="1" applyProtection="1">
      <alignment horizontal="center"/>
      <protection hidden="1"/>
    </xf>
    <xf numFmtId="0" fontId="16" fillId="0" borderId="17" xfId="0" applyFont="1" applyBorder="1" applyAlignment="1" applyProtection="1">
      <alignment horizontal="center"/>
      <protection hidden="1"/>
    </xf>
    <xf numFmtId="0" fontId="19" fillId="0" borderId="5" xfId="0" applyFont="1" applyFill="1" applyBorder="1" applyAlignment="1" applyProtection="1">
      <alignment horizontal="center" vertical="top"/>
      <protection hidden="1"/>
    </xf>
    <xf numFmtId="0" fontId="19" fillId="0" borderId="2" xfId="0" applyFont="1" applyFill="1" applyBorder="1" applyAlignment="1" applyProtection="1">
      <alignment horizontal="center" vertical="top"/>
      <protection hidden="1"/>
    </xf>
    <xf numFmtId="0" fontId="16" fillId="0" borderId="2" xfId="0" applyFont="1" applyBorder="1" applyAlignment="1" applyProtection="1">
      <alignment horizontal="center" vertical="center" wrapText="1"/>
      <protection hidden="1"/>
    </xf>
    <xf numFmtId="0" fontId="19" fillId="0" borderId="2" xfId="0" applyFont="1" applyBorder="1" applyAlignment="1" applyProtection="1">
      <alignment horizontal="center" vertical="center" wrapText="1"/>
      <protection hidden="1"/>
    </xf>
    <xf numFmtId="0" fontId="19" fillId="0" borderId="28" xfId="0" applyFont="1" applyBorder="1" applyAlignment="1" applyProtection="1">
      <alignment horizontal="center" vertical="center" wrapText="1"/>
      <protection hidden="1"/>
    </xf>
    <xf numFmtId="0" fontId="19" fillId="0" borderId="29" xfId="0" applyFont="1" applyBorder="1" applyAlignment="1" applyProtection="1">
      <alignment horizontal="center" vertical="center" wrapText="1"/>
      <protection hidden="1"/>
    </xf>
    <xf numFmtId="0" fontId="16" fillId="0" borderId="2" xfId="0" applyFont="1" applyBorder="1" applyAlignment="1" applyProtection="1">
      <alignment horizontal="center" vertical="center"/>
      <protection hidden="1"/>
    </xf>
    <xf numFmtId="0" fontId="16" fillId="0" borderId="19" xfId="0" applyFont="1" applyBorder="1" applyAlignment="1" applyProtection="1">
      <alignment horizontal="center" vertical="center"/>
      <protection hidden="1"/>
    </xf>
    <xf numFmtId="0" fontId="80" fillId="0" borderId="0" xfId="0" applyFont="1" applyBorder="1" applyAlignment="1" applyProtection="1">
      <alignment horizontal="center" vertical="center"/>
      <protection hidden="1"/>
    </xf>
    <xf numFmtId="0" fontId="16" fillId="0" borderId="5" xfId="0" applyFont="1" applyBorder="1" applyAlignment="1" applyProtection="1">
      <alignment horizontal="left"/>
      <protection hidden="1"/>
    </xf>
    <xf numFmtId="0" fontId="16" fillId="0" borderId="2" xfId="0" applyFont="1" applyBorder="1" applyAlignment="1" applyProtection="1">
      <alignment horizontal="left"/>
      <protection hidden="1"/>
    </xf>
    <xf numFmtId="165" fontId="23" fillId="0" borderId="2" xfId="0" applyNumberFormat="1" applyFont="1" applyBorder="1" applyAlignment="1" applyProtection="1">
      <alignment horizontal="center"/>
      <protection hidden="1"/>
    </xf>
    <xf numFmtId="0" fontId="15" fillId="0" borderId="2" xfId="0" applyFont="1" applyBorder="1" applyAlignment="1" applyProtection="1">
      <alignment horizontal="center"/>
      <protection hidden="1"/>
    </xf>
    <xf numFmtId="165" fontId="23" fillId="0" borderId="6" xfId="0" applyNumberFormat="1" applyFont="1" applyBorder="1" applyAlignment="1" applyProtection="1">
      <alignment horizontal="center"/>
      <protection hidden="1"/>
    </xf>
    <xf numFmtId="165" fontId="23" fillId="0" borderId="7" xfId="0" applyNumberFormat="1" applyFont="1" applyBorder="1" applyAlignment="1" applyProtection="1">
      <alignment horizontal="center"/>
      <protection hidden="1"/>
    </xf>
    <xf numFmtId="165" fontId="23" fillId="0" borderId="24" xfId="0" applyNumberFormat="1" applyFont="1" applyBorder="1" applyAlignment="1" applyProtection="1">
      <alignment horizontal="center"/>
      <protection hidden="1"/>
    </xf>
    <xf numFmtId="0" fontId="16" fillId="0" borderId="37" xfId="0" applyFont="1" applyBorder="1" applyAlignment="1" applyProtection="1">
      <alignment horizontal="left"/>
      <protection hidden="1"/>
    </xf>
    <xf numFmtId="0" fontId="16" fillId="0" borderId="38" xfId="0" applyFont="1" applyBorder="1" applyAlignment="1" applyProtection="1">
      <alignment horizontal="left"/>
      <protection hidden="1"/>
    </xf>
    <xf numFmtId="0" fontId="16" fillId="0" borderId="39" xfId="0" applyFont="1" applyBorder="1" applyAlignment="1" applyProtection="1">
      <alignment horizontal="left"/>
      <protection hidden="1"/>
    </xf>
    <xf numFmtId="0" fontId="16" fillId="0" borderId="35" xfId="0" applyFont="1" applyBorder="1" applyAlignment="1" applyProtection="1">
      <alignment horizontal="left"/>
      <protection hidden="1"/>
    </xf>
    <xf numFmtId="0" fontId="16" fillId="0" borderId="36" xfId="0" applyFont="1" applyBorder="1" applyAlignment="1" applyProtection="1">
      <alignment horizontal="left"/>
      <protection hidden="1"/>
    </xf>
    <xf numFmtId="165" fontId="23" fillId="0" borderId="36" xfId="0" applyNumberFormat="1" applyFont="1" applyBorder="1" applyAlignment="1" applyProtection="1">
      <alignment horizontal="center"/>
      <protection hidden="1"/>
    </xf>
    <xf numFmtId="165" fontId="23" fillId="0" borderId="48" xfId="0" applyNumberFormat="1" applyFont="1" applyBorder="1" applyAlignment="1" applyProtection="1">
      <alignment horizontal="center"/>
      <protection hidden="1"/>
    </xf>
    <xf numFmtId="0" fontId="15" fillId="0" borderId="48" xfId="0" applyFont="1" applyBorder="1" applyAlignment="1" applyProtection="1">
      <alignment horizontal="center"/>
      <protection hidden="1"/>
    </xf>
    <xf numFmtId="0" fontId="15" fillId="0" borderId="52" xfId="0" applyFont="1" applyBorder="1" applyAlignment="1" applyProtection="1">
      <alignment horizontal="center"/>
      <protection hidden="1"/>
    </xf>
    <xf numFmtId="0" fontId="23" fillId="0" borderId="5" xfId="0" applyFont="1" applyBorder="1" applyAlignment="1" applyProtection="1">
      <alignment horizontal="left" vertical="center"/>
      <protection hidden="1"/>
    </xf>
    <xf numFmtId="0" fontId="23" fillId="0" borderId="2" xfId="0" applyFont="1" applyBorder="1" applyAlignment="1" applyProtection="1">
      <alignment horizontal="left" vertical="center"/>
      <protection hidden="1"/>
    </xf>
    <xf numFmtId="0" fontId="15" fillId="0" borderId="2" xfId="0" applyFont="1" applyBorder="1" applyAlignment="1" applyProtection="1">
      <alignment horizontal="center" vertical="center"/>
      <protection hidden="1"/>
    </xf>
    <xf numFmtId="0" fontId="23" fillId="0" borderId="15" xfId="0" applyFont="1" applyBorder="1" applyAlignment="1" applyProtection="1">
      <alignment horizontal="center" vertical="center"/>
      <protection hidden="1"/>
    </xf>
    <xf numFmtId="0" fontId="23" fillId="0" borderId="0" xfId="0" applyFont="1" applyBorder="1" applyAlignment="1" applyProtection="1">
      <alignment horizontal="center" vertical="center"/>
      <protection hidden="1"/>
    </xf>
    <xf numFmtId="0" fontId="15" fillId="0" borderId="5" xfId="0" applyFont="1" applyBorder="1" applyAlignment="1" applyProtection="1">
      <alignment horizontal="left" vertical="center"/>
      <protection hidden="1"/>
    </xf>
    <xf numFmtId="0" fontId="15" fillId="0" borderId="2" xfId="0" applyFont="1" applyBorder="1" applyAlignment="1" applyProtection="1">
      <alignment horizontal="left" vertical="center"/>
      <protection hidden="1"/>
    </xf>
    <xf numFmtId="0" fontId="13" fillId="0" borderId="23" xfId="0" applyFont="1" applyBorder="1" applyAlignment="1" applyProtection="1">
      <alignment horizontal="center"/>
      <protection hidden="1"/>
    </xf>
    <xf numFmtId="0" fontId="13" fillId="0" borderId="7" xfId="0" applyFont="1" applyBorder="1" applyAlignment="1" applyProtection="1">
      <alignment horizontal="center"/>
      <protection hidden="1"/>
    </xf>
    <xf numFmtId="0" fontId="13" fillId="0" borderId="24" xfId="0" applyFont="1" applyBorder="1" applyAlignment="1" applyProtection="1">
      <alignment horizontal="center"/>
      <protection hidden="1"/>
    </xf>
    <xf numFmtId="0" fontId="13" fillId="0" borderId="2" xfId="0" applyFont="1" applyBorder="1" applyAlignment="1" applyProtection="1">
      <alignment horizontal="center"/>
      <protection hidden="1"/>
    </xf>
    <xf numFmtId="0" fontId="13" fillId="0" borderId="15" xfId="0" applyFont="1" applyBorder="1" applyAlignment="1" applyProtection="1">
      <alignment horizontal="left"/>
      <protection hidden="1"/>
    </xf>
    <xf numFmtId="0" fontId="13" fillId="0" borderId="0" xfId="0" applyFont="1" applyBorder="1" applyAlignment="1" applyProtection="1">
      <alignment horizontal="left"/>
      <protection hidden="1"/>
    </xf>
    <xf numFmtId="0" fontId="78" fillId="0" borderId="0" xfId="0" applyFont="1" applyBorder="1" applyAlignment="1" applyProtection="1">
      <alignment horizontal="left" vertical="top" wrapText="1"/>
      <protection hidden="1"/>
    </xf>
    <xf numFmtId="0" fontId="78" fillId="0" borderId="16" xfId="0" applyFont="1" applyBorder="1" applyAlignment="1" applyProtection="1">
      <alignment horizontal="left" vertical="top" wrapText="1"/>
      <protection hidden="1"/>
    </xf>
    <xf numFmtId="0" fontId="15" fillId="0" borderId="15" xfId="0" applyFont="1" applyBorder="1" applyAlignment="1" applyProtection="1">
      <alignment horizontal="left" vertical="center"/>
      <protection hidden="1"/>
    </xf>
    <xf numFmtId="0" fontId="21" fillId="0" borderId="0" xfId="0" applyFont="1" applyBorder="1" applyAlignment="1" applyProtection="1">
      <alignment horizontal="center" vertical="center" wrapText="1"/>
      <protection hidden="1"/>
    </xf>
    <xf numFmtId="0" fontId="16" fillId="0" borderId="15" xfId="0" applyFont="1" applyBorder="1" applyAlignment="1" applyProtection="1">
      <alignment horizontal="center" vertical="center"/>
      <protection hidden="1"/>
    </xf>
    <xf numFmtId="0" fontId="16" fillId="0" borderId="15" xfId="0" applyFont="1" applyBorder="1" applyAlignment="1" applyProtection="1">
      <alignment horizontal="center"/>
      <protection hidden="1"/>
    </xf>
    <xf numFmtId="0" fontId="16" fillId="0" borderId="0" xfId="0" applyFont="1" applyBorder="1" applyAlignment="1" applyProtection="1">
      <alignment horizontal="center"/>
      <protection hidden="1"/>
    </xf>
    <xf numFmtId="166" fontId="15" fillId="0" borderId="0" xfId="0" applyNumberFormat="1" applyFont="1" applyBorder="1" applyAlignment="1" applyProtection="1">
      <alignment horizontal="center"/>
      <protection hidden="1"/>
    </xf>
    <xf numFmtId="0" fontId="66" fillId="0" borderId="0" xfId="0" applyFont="1" applyBorder="1" applyAlignment="1" applyProtection="1">
      <alignment horizontal="left" vertical="center" wrapText="1"/>
      <protection hidden="1"/>
    </xf>
    <xf numFmtId="0" fontId="66" fillId="0" borderId="16" xfId="0" applyFont="1" applyBorder="1" applyAlignment="1" applyProtection="1">
      <alignment horizontal="left" vertical="center" wrapText="1"/>
      <protection hidden="1"/>
    </xf>
    <xf numFmtId="0" fontId="24" fillId="0" borderId="0" xfId="0" applyFont="1" applyBorder="1" applyAlignment="1" applyProtection="1">
      <alignment horizontal="center" vertical="center"/>
      <protection hidden="1"/>
    </xf>
    <xf numFmtId="0" fontId="10" fillId="0" borderId="0" xfId="0" applyFont="1" applyBorder="1" applyAlignment="1" applyProtection="1">
      <alignment horizontal="center"/>
      <protection hidden="1"/>
    </xf>
    <xf numFmtId="0" fontId="76" fillId="0" borderId="15" xfId="0" applyFont="1" applyBorder="1" applyAlignment="1" applyProtection="1">
      <alignment horizontal="center" vertical="center"/>
      <protection hidden="1"/>
    </xf>
    <xf numFmtId="0" fontId="77" fillId="0" borderId="0" xfId="0" applyFont="1" applyBorder="1" applyAlignment="1" applyProtection="1">
      <alignment horizontal="center" vertical="center"/>
      <protection hidden="1"/>
    </xf>
    <xf numFmtId="0" fontId="77" fillId="0" borderId="16" xfId="0" applyFont="1" applyBorder="1" applyAlignment="1" applyProtection="1">
      <alignment horizontal="center" vertical="center"/>
      <protection hidden="1"/>
    </xf>
    <xf numFmtId="0" fontId="16" fillId="0" borderId="3" xfId="0" applyFont="1" applyBorder="1" applyAlignment="1" applyProtection="1">
      <alignment horizontal="center"/>
      <protection hidden="1"/>
    </xf>
    <xf numFmtId="0" fontId="13" fillId="0" borderId="5" xfId="0" applyFont="1" applyBorder="1" applyAlignment="1" applyProtection="1">
      <alignment horizontal="center"/>
      <protection hidden="1"/>
    </xf>
    <xf numFmtId="0" fontId="13" fillId="0" borderId="19" xfId="0" applyFont="1" applyBorder="1" applyAlignment="1" applyProtection="1">
      <alignment horizontal="center"/>
      <protection hidden="1"/>
    </xf>
    <xf numFmtId="0" fontId="10" fillId="0" borderId="0" xfId="0" applyFont="1" applyBorder="1" applyAlignment="1" applyProtection="1">
      <alignment horizontal="center" vertical="center" wrapText="1"/>
      <protection hidden="1"/>
    </xf>
    <xf numFmtId="0" fontId="10" fillId="0" borderId="0" xfId="0" applyFont="1" applyBorder="1" applyAlignment="1" applyProtection="1">
      <alignment horizontal="center" vertical="center"/>
      <protection hidden="1"/>
    </xf>
    <xf numFmtId="0" fontId="10" fillId="0" borderId="16" xfId="0" applyFont="1" applyBorder="1" applyAlignment="1" applyProtection="1">
      <alignment horizontal="center" vertical="center"/>
      <protection hidden="1"/>
    </xf>
    <xf numFmtId="0" fontId="10" fillId="0" borderId="0" xfId="0" applyFont="1" applyBorder="1" applyAlignment="1" applyProtection="1">
      <alignment horizontal="center" vertical="top" wrapText="1"/>
      <protection hidden="1"/>
    </xf>
    <xf numFmtId="0" fontId="9" fillId="0" borderId="0" xfId="0" applyFont="1" applyBorder="1" applyAlignment="1" applyProtection="1">
      <alignment horizontal="center" vertical="top" wrapText="1"/>
      <protection hidden="1"/>
    </xf>
    <xf numFmtId="0" fontId="11" fillId="0" borderId="0" xfId="0" applyFont="1" applyBorder="1" applyAlignment="1" applyProtection="1">
      <alignment horizontal="center"/>
      <protection hidden="1"/>
    </xf>
    <xf numFmtId="0" fontId="11" fillId="0" borderId="16" xfId="0" applyFont="1" applyBorder="1" applyAlignment="1" applyProtection="1">
      <alignment horizontal="center"/>
      <protection hidden="1"/>
    </xf>
    <xf numFmtId="0" fontId="13" fillId="0" borderId="9" xfId="0" applyFont="1" applyBorder="1" applyAlignment="1" applyProtection="1">
      <alignment horizontal="center"/>
      <protection hidden="1"/>
    </xf>
    <xf numFmtId="0" fontId="13" fillId="0" borderId="10" xfId="0" applyFont="1" applyBorder="1" applyAlignment="1" applyProtection="1">
      <alignment horizontal="center"/>
      <protection hidden="1"/>
    </xf>
    <xf numFmtId="0" fontId="13" fillId="0" borderId="46" xfId="0" applyFont="1" applyBorder="1" applyAlignment="1" applyProtection="1">
      <alignment horizontal="center"/>
      <protection hidden="1"/>
    </xf>
    <xf numFmtId="0" fontId="74" fillId="5" borderId="12" xfId="0" applyFont="1" applyFill="1" applyBorder="1" applyAlignment="1" applyProtection="1">
      <alignment horizontal="center" vertical="center"/>
      <protection hidden="1"/>
    </xf>
    <xf numFmtId="0" fontId="74" fillId="5" borderId="13" xfId="0" applyFont="1" applyFill="1" applyBorder="1" applyAlignment="1" applyProtection="1">
      <alignment horizontal="center" vertical="center"/>
      <protection hidden="1"/>
    </xf>
    <xf numFmtId="0" fontId="74" fillId="5" borderId="14" xfId="0" applyFont="1" applyFill="1" applyBorder="1" applyAlignment="1" applyProtection="1">
      <alignment horizontal="center" vertical="center"/>
      <protection hidden="1"/>
    </xf>
    <xf numFmtId="0" fontId="74" fillId="5" borderId="15" xfId="0" applyFont="1" applyFill="1" applyBorder="1" applyAlignment="1" applyProtection="1">
      <alignment horizontal="center" vertical="center"/>
      <protection hidden="1"/>
    </xf>
    <xf numFmtId="0" fontId="74" fillId="5" borderId="0" xfId="0" applyFont="1" applyFill="1" applyBorder="1" applyAlignment="1" applyProtection="1">
      <alignment horizontal="center" vertical="center"/>
      <protection hidden="1"/>
    </xf>
    <xf numFmtId="0" fontId="74" fillId="5" borderId="16" xfId="0" applyFont="1" applyFill="1" applyBorder="1" applyAlignment="1" applyProtection="1">
      <alignment horizontal="center" vertical="center"/>
      <protection hidden="1"/>
    </xf>
    <xf numFmtId="0" fontId="18" fillId="5" borderId="23" xfId="0" applyFont="1" applyFill="1" applyBorder="1" applyAlignment="1" applyProtection="1">
      <alignment horizontal="center" vertical="center"/>
      <protection hidden="1"/>
    </xf>
    <xf numFmtId="0" fontId="18" fillId="5" borderId="7" xfId="0" applyFont="1" applyFill="1" applyBorder="1" applyAlignment="1" applyProtection="1">
      <alignment horizontal="center" vertical="center"/>
      <protection hidden="1"/>
    </xf>
    <xf numFmtId="9" fontId="18" fillId="5" borderId="23" xfId="2" applyFont="1" applyFill="1" applyBorder="1" applyAlignment="1" applyProtection="1">
      <alignment horizontal="center" vertical="center"/>
      <protection hidden="1"/>
    </xf>
    <xf numFmtId="9" fontId="18" fillId="5" borderId="7" xfId="2" applyFont="1" applyFill="1" applyBorder="1" applyAlignment="1" applyProtection="1">
      <alignment horizontal="center" vertical="center"/>
      <protection hidden="1"/>
    </xf>
    <xf numFmtId="0" fontId="18" fillId="5" borderId="56" xfId="0" applyFont="1" applyFill="1" applyBorder="1" applyAlignment="1" applyProtection="1">
      <alignment horizontal="center" vertical="center"/>
      <protection hidden="1"/>
    </xf>
    <xf numFmtId="0" fontId="18" fillId="5" borderId="31" xfId="0" applyFont="1" applyFill="1" applyBorder="1" applyAlignment="1" applyProtection="1">
      <alignment horizontal="center" vertical="center"/>
      <protection hidden="1"/>
    </xf>
    <xf numFmtId="0" fontId="18" fillId="5" borderId="0" xfId="0" applyFont="1" applyFill="1" applyBorder="1" applyAlignment="1" applyProtection="1">
      <alignment horizontal="center" vertical="center"/>
      <protection hidden="1"/>
    </xf>
    <xf numFmtId="0" fontId="18" fillId="5" borderId="27" xfId="0" applyFont="1" applyFill="1" applyBorder="1" applyAlignment="1" applyProtection="1">
      <alignment horizontal="center" vertical="center"/>
      <protection hidden="1"/>
    </xf>
    <xf numFmtId="0" fontId="18" fillId="5" borderId="1" xfId="0" applyFont="1" applyFill="1" applyBorder="1" applyAlignment="1" applyProtection="1">
      <alignment horizontal="center" vertical="center"/>
      <protection hidden="1"/>
    </xf>
    <xf numFmtId="0" fontId="18" fillId="5" borderId="11" xfId="0" applyFont="1" applyFill="1" applyBorder="1" applyAlignment="1" applyProtection="1">
      <alignment horizontal="center" vertical="center"/>
      <protection hidden="1"/>
    </xf>
    <xf numFmtId="0" fontId="73" fillId="5" borderId="15" xfId="0" applyFont="1" applyFill="1" applyBorder="1" applyAlignment="1" applyProtection="1">
      <alignment horizontal="center" vertical="center" wrapText="1"/>
      <protection hidden="1"/>
    </xf>
    <xf numFmtId="0" fontId="73" fillId="5" borderId="0" xfId="0" applyFont="1" applyFill="1" applyBorder="1" applyAlignment="1" applyProtection="1">
      <alignment horizontal="center" vertical="center" wrapText="1"/>
      <protection hidden="1"/>
    </xf>
    <xf numFmtId="0" fontId="73" fillId="5" borderId="16" xfId="0" applyFont="1" applyFill="1" applyBorder="1" applyAlignment="1" applyProtection="1">
      <alignment horizontal="center" vertical="center" wrapText="1"/>
      <protection hidden="1"/>
    </xf>
    <xf numFmtId="0" fontId="62" fillId="5" borderId="42" xfId="0" applyFont="1" applyFill="1" applyBorder="1" applyAlignment="1" applyProtection="1">
      <alignment horizontal="center" vertical="center"/>
      <protection hidden="1"/>
    </xf>
    <xf numFmtId="0" fontId="62" fillId="5" borderId="13" xfId="0" applyFont="1" applyFill="1" applyBorder="1" applyAlignment="1" applyProtection="1">
      <alignment horizontal="center" vertical="center"/>
      <protection hidden="1"/>
    </xf>
    <xf numFmtId="0" fontId="62" fillId="5" borderId="47" xfId="0" applyFont="1" applyFill="1" applyBorder="1" applyAlignment="1" applyProtection="1">
      <alignment horizontal="center" vertical="center"/>
      <protection hidden="1"/>
    </xf>
    <xf numFmtId="0" fontId="62" fillId="5" borderId="49" xfId="0" applyFont="1" applyFill="1" applyBorder="1" applyAlignment="1" applyProtection="1">
      <alignment horizontal="center" vertical="center"/>
      <protection hidden="1"/>
    </xf>
    <xf numFmtId="0" fontId="62" fillId="5" borderId="0" xfId="0" applyFont="1" applyFill="1" applyBorder="1" applyAlignment="1" applyProtection="1">
      <alignment horizontal="center" vertical="center"/>
      <protection hidden="1"/>
    </xf>
    <xf numFmtId="0" fontId="62" fillId="5" borderId="27" xfId="0" applyFont="1" applyFill="1" applyBorder="1" applyAlignment="1" applyProtection="1">
      <alignment horizontal="center" vertical="center"/>
      <protection hidden="1"/>
    </xf>
    <xf numFmtId="0" fontId="62" fillId="5" borderId="40" xfId="0" applyFont="1" applyFill="1" applyBorder="1" applyAlignment="1" applyProtection="1">
      <alignment horizontal="center" vertical="center"/>
      <protection hidden="1"/>
    </xf>
    <xf numFmtId="0" fontId="62" fillId="5" borderId="1" xfId="0" applyFont="1" applyFill="1" applyBorder="1" applyAlignment="1" applyProtection="1">
      <alignment horizontal="center" vertical="center"/>
      <protection hidden="1"/>
    </xf>
    <xf numFmtId="0" fontId="62" fillId="5" borderId="11" xfId="0" applyFont="1" applyFill="1" applyBorder="1" applyAlignment="1" applyProtection="1">
      <alignment horizontal="center" vertical="center"/>
      <protection hidden="1"/>
    </xf>
    <xf numFmtId="0" fontId="62" fillId="5" borderId="6" xfId="0" applyFont="1" applyFill="1" applyBorder="1" applyAlignment="1" applyProtection="1">
      <alignment horizontal="center" vertical="center"/>
      <protection hidden="1"/>
    </xf>
    <xf numFmtId="0" fontId="62" fillId="5" borderId="7" xfId="0" applyFont="1" applyFill="1" applyBorder="1" applyAlignment="1" applyProtection="1">
      <alignment horizontal="center" vertical="center"/>
      <protection hidden="1"/>
    </xf>
    <xf numFmtId="0" fontId="62" fillId="5" borderId="24" xfId="0" applyFont="1" applyFill="1" applyBorder="1" applyAlignment="1" applyProtection="1">
      <alignment horizontal="center" vertical="center"/>
      <protection hidden="1"/>
    </xf>
    <xf numFmtId="0" fontId="18" fillId="5" borderId="7" xfId="0" applyFont="1" applyFill="1" applyBorder="1" applyAlignment="1" applyProtection="1">
      <alignment vertical="center"/>
      <protection hidden="1"/>
    </xf>
    <xf numFmtId="0" fontId="18" fillId="5" borderId="24" xfId="0" applyFont="1" applyFill="1" applyBorder="1" applyAlignment="1" applyProtection="1">
      <alignment vertical="center"/>
      <protection hidden="1"/>
    </xf>
    <xf numFmtId="0" fontId="18" fillId="5" borderId="6" xfId="0" applyFont="1" applyFill="1" applyBorder="1" applyAlignment="1" applyProtection="1">
      <alignment vertical="center"/>
      <protection hidden="1"/>
    </xf>
    <xf numFmtId="0" fontId="16" fillId="2" borderId="2" xfId="0" applyFont="1" applyFill="1" applyBorder="1" applyAlignment="1" applyProtection="1">
      <alignment horizontal="center"/>
      <protection hidden="1"/>
    </xf>
    <xf numFmtId="0" fontId="13" fillId="2" borderId="2" xfId="0" applyFont="1" applyFill="1" applyBorder="1" applyProtection="1">
      <protection hidden="1"/>
    </xf>
    <xf numFmtId="0" fontId="73" fillId="5" borderId="12" xfId="0" applyFont="1" applyFill="1" applyBorder="1" applyAlignment="1" applyProtection="1">
      <alignment horizontal="center" vertical="center" wrapText="1"/>
      <protection hidden="1"/>
    </xf>
    <xf numFmtId="0" fontId="73" fillId="5" borderId="13" xfId="0" applyFont="1" applyFill="1" applyBorder="1" applyAlignment="1" applyProtection="1">
      <alignment horizontal="center" vertical="center" wrapText="1"/>
      <protection hidden="1"/>
    </xf>
    <xf numFmtId="0" fontId="73" fillId="5" borderId="14" xfId="0" applyFont="1" applyFill="1" applyBorder="1" applyAlignment="1" applyProtection="1">
      <alignment horizontal="center" vertical="center" wrapText="1"/>
      <protection hidden="1"/>
    </xf>
    <xf numFmtId="0" fontId="41" fillId="5" borderId="13" xfId="0" applyFont="1" applyFill="1" applyBorder="1" applyAlignment="1" applyProtection="1">
      <alignment horizontal="center" vertical="center" wrapText="1"/>
      <protection hidden="1"/>
    </xf>
    <xf numFmtId="0" fontId="41" fillId="5" borderId="0" xfId="0" applyFont="1" applyFill="1" applyBorder="1" applyAlignment="1" applyProtection="1">
      <alignment horizontal="center" vertical="center" wrapText="1"/>
      <protection hidden="1"/>
    </xf>
    <xf numFmtId="0" fontId="41" fillId="5" borderId="22" xfId="0" applyFont="1" applyFill="1" applyBorder="1" applyAlignment="1" applyProtection="1">
      <alignment horizontal="center" vertical="center" wrapText="1"/>
      <protection hidden="1"/>
    </xf>
    <xf numFmtId="0" fontId="33" fillId="5" borderId="12" xfId="0" applyFont="1" applyFill="1" applyBorder="1" applyAlignment="1" applyProtection="1">
      <alignment horizontal="center" vertical="center" wrapText="1"/>
      <protection hidden="1"/>
    </xf>
    <xf numFmtId="0" fontId="33" fillId="5" borderId="13" xfId="0" applyFont="1" applyFill="1" applyBorder="1" applyAlignment="1" applyProtection="1">
      <alignment horizontal="center" vertical="center" wrapText="1"/>
      <protection hidden="1"/>
    </xf>
    <xf numFmtId="0" fontId="33" fillId="5" borderId="14" xfId="0" applyFont="1" applyFill="1" applyBorder="1" applyAlignment="1" applyProtection="1">
      <alignment horizontal="center" vertical="center" wrapText="1"/>
      <protection hidden="1"/>
    </xf>
    <xf numFmtId="0" fontId="33" fillId="5" borderId="15" xfId="0" applyFont="1" applyFill="1" applyBorder="1" applyAlignment="1" applyProtection="1">
      <alignment horizontal="center" vertical="center" wrapText="1"/>
      <protection hidden="1"/>
    </xf>
    <xf numFmtId="0" fontId="33" fillId="5" borderId="0" xfId="0" applyFont="1" applyFill="1" applyBorder="1" applyAlignment="1" applyProtection="1">
      <alignment horizontal="center" vertical="center" wrapText="1"/>
      <protection hidden="1"/>
    </xf>
    <xf numFmtId="0" fontId="33" fillId="5" borderId="16" xfId="0" applyFont="1" applyFill="1" applyBorder="1" applyAlignment="1" applyProtection="1">
      <alignment horizontal="center" vertical="center" wrapText="1"/>
      <protection hidden="1"/>
    </xf>
    <xf numFmtId="0" fontId="33" fillId="5" borderId="25" xfId="0" applyFont="1" applyFill="1" applyBorder="1" applyAlignment="1" applyProtection="1">
      <alignment horizontal="center" vertical="center" wrapText="1"/>
      <protection hidden="1"/>
    </xf>
    <xf numFmtId="0" fontId="33" fillId="5" borderId="22" xfId="0" applyFont="1" applyFill="1" applyBorder="1" applyAlignment="1" applyProtection="1">
      <alignment horizontal="center" vertical="center" wrapText="1"/>
      <protection hidden="1"/>
    </xf>
    <xf numFmtId="0" fontId="33" fillId="5" borderId="26" xfId="0" applyFont="1" applyFill="1" applyBorder="1" applyAlignment="1" applyProtection="1">
      <alignment horizontal="center" vertical="center" wrapText="1"/>
      <protection hidden="1"/>
    </xf>
    <xf numFmtId="0" fontId="75" fillId="5" borderId="15" xfId="0" applyFont="1" applyFill="1" applyBorder="1" applyAlignment="1" applyProtection="1">
      <alignment horizontal="center" vertical="center" wrapText="1"/>
      <protection hidden="1"/>
    </xf>
    <xf numFmtId="0" fontId="75" fillId="5" borderId="0" xfId="0" applyFont="1" applyFill="1" applyBorder="1" applyAlignment="1" applyProtection="1">
      <alignment horizontal="center" vertical="center" wrapText="1"/>
      <protection hidden="1"/>
    </xf>
    <xf numFmtId="0" fontId="75" fillId="5" borderId="16" xfId="0" applyFont="1" applyFill="1" applyBorder="1" applyAlignment="1" applyProtection="1">
      <alignment horizontal="center" vertical="center" wrapText="1"/>
      <protection hidden="1"/>
    </xf>
    <xf numFmtId="0" fontId="62" fillId="5" borderId="43" xfId="0" applyFont="1" applyFill="1" applyBorder="1" applyAlignment="1" applyProtection="1">
      <alignment horizontal="center" vertical="center"/>
      <protection hidden="1"/>
    </xf>
    <xf numFmtId="0" fontId="62" fillId="5" borderId="44" xfId="0" applyFont="1" applyFill="1" applyBorder="1" applyAlignment="1" applyProtection="1">
      <alignment horizontal="center" vertical="center"/>
      <protection hidden="1"/>
    </xf>
    <xf numFmtId="0" fontId="62" fillId="5" borderId="45" xfId="0" applyFont="1" applyFill="1" applyBorder="1" applyAlignment="1" applyProtection="1">
      <alignment horizontal="center" vertical="center"/>
      <protection hidden="1"/>
    </xf>
    <xf numFmtId="0" fontId="27" fillId="5" borderId="15" xfId="0" applyFont="1" applyFill="1" applyBorder="1" applyAlignment="1" applyProtection="1">
      <alignment horizontal="center" vertical="center" wrapText="1"/>
      <protection hidden="1"/>
    </xf>
    <xf numFmtId="0" fontId="27" fillId="5" borderId="0" xfId="0" applyFont="1" applyFill="1" applyBorder="1" applyAlignment="1" applyProtection="1">
      <alignment horizontal="center" vertical="center" wrapText="1"/>
      <protection hidden="1"/>
    </xf>
    <xf numFmtId="0" fontId="27" fillId="5" borderId="16" xfId="0" applyFont="1" applyFill="1" applyBorder="1" applyAlignment="1" applyProtection="1">
      <alignment horizontal="center" vertical="center" wrapText="1"/>
      <protection hidden="1"/>
    </xf>
    <xf numFmtId="0" fontId="15" fillId="2" borderId="2" xfId="0" applyFont="1" applyFill="1" applyBorder="1" applyAlignment="1" applyProtection="1">
      <alignment horizontal="center"/>
      <protection hidden="1"/>
    </xf>
    <xf numFmtId="0" fontId="13" fillId="2" borderId="2" xfId="0" applyFont="1" applyFill="1" applyBorder="1" applyAlignment="1" applyProtection="1">
      <alignment horizontal="center"/>
      <protection hidden="1"/>
    </xf>
    <xf numFmtId="0" fontId="59" fillId="2" borderId="2" xfId="0" applyFont="1" applyFill="1" applyBorder="1" applyAlignment="1" applyProtection="1">
      <alignment horizontal="center"/>
      <protection hidden="1"/>
    </xf>
    <xf numFmtId="0" fontId="15" fillId="19" borderId="40" xfId="0" applyFont="1" applyFill="1" applyBorder="1" applyAlignment="1" applyProtection="1">
      <alignment horizontal="center" vertical="center"/>
      <protection hidden="1"/>
    </xf>
    <xf numFmtId="0" fontId="15" fillId="19" borderId="1" xfId="0" applyFont="1" applyFill="1" applyBorder="1" applyAlignment="1" applyProtection="1">
      <alignment horizontal="center" vertical="center"/>
      <protection hidden="1"/>
    </xf>
    <xf numFmtId="0" fontId="15" fillId="19" borderId="11" xfId="0" applyFont="1" applyFill="1" applyBorder="1" applyAlignment="1" applyProtection="1">
      <alignment horizontal="center" vertical="center"/>
      <protection hidden="1"/>
    </xf>
    <xf numFmtId="0" fontId="15" fillId="19" borderId="29" xfId="0" applyFont="1" applyFill="1" applyBorder="1" applyAlignment="1" applyProtection="1">
      <alignment horizontal="center" vertical="center"/>
      <protection hidden="1"/>
    </xf>
    <xf numFmtId="0" fontId="14" fillId="15" borderId="6" xfId="0" applyFont="1" applyFill="1" applyBorder="1" applyAlignment="1" applyProtection="1">
      <alignment horizontal="center" vertical="center"/>
      <protection hidden="1"/>
    </xf>
    <xf numFmtId="0" fontId="14" fillId="15" borderId="7" xfId="0" applyFont="1" applyFill="1" applyBorder="1" applyAlignment="1" applyProtection="1">
      <alignment horizontal="center" vertical="center"/>
      <protection hidden="1"/>
    </xf>
    <xf numFmtId="0" fontId="14" fillId="15" borderId="24" xfId="0" applyFont="1" applyFill="1" applyBorder="1" applyAlignment="1" applyProtection="1">
      <alignment horizontal="center" vertical="center"/>
      <protection hidden="1"/>
    </xf>
    <xf numFmtId="0" fontId="14" fillId="2" borderId="6" xfId="0" applyFont="1" applyFill="1" applyBorder="1" applyAlignment="1" applyProtection="1">
      <alignment horizontal="center" vertical="center"/>
      <protection hidden="1"/>
    </xf>
    <xf numFmtId="0" fontId="14" fillId="2" borderId="7" xfId="0" applyFont="1" applyFill="1" applyBorder="1" applyAlignment="1" applyProtection="1">
      <alignment horizontal="center" vertical="center"/>
      <protection hidden="1"/>
    </xf>
    <xf numFmtId="0" fontId="14" fillId="2" borderId="24" xfId="0" applyFont="1" applyFill="1" applyBorder="1" applyAlignment="1" applyProtection="1">
      <alignment horizontal="center" vertical="center"/>
      <protection hidden="1"/>
    </xf>
    <xf numFmtId="0" fontId="17" fillId="15" borderId="6" xfId="0" applyFont="1" applyFill="1" applyBorder="1" applyAlignment="1" applyProtection="1">
      <alignment horizontal="center" vertical="center"/>
      <protection hidden="1"/>
    </xf>
    <xf numFmtId="0" fontId="17" fillId="15" borderId="7" xfId="0" applyFont="1" applyFill="1" applyBorder="1" applyAlignment="1" applyProtection="1">
      <alignment horizontal="center" vertical="center"/>
      <protection hidden="1"/>
    </xf>
    <xf numFmtId="0" fontId="17" fillId="15" borderId="24" xfId="0" applyFont="1" applyFill="1" applyBorder="1" applyAlignment="1" applyProtection="1">
      <alignment horizontal="center" vertical="center"/>
      <protection hidden="1"/>
    </xf>
    <xf numFmtId="0" fontId="52" fillId="15" borderId="2" xfId="0" applyFont="1" applyFill="1" applyBorder="1" applyAlignment="1" applyProtection="1">
      <alignment horizontal="center" vertical="center"/>
      <protection hidden="1"/>
    </xf>
    <xf numFmtId="0" fontId="28" fillId="2" borderId="6" xfId="0" applyFont="1" applyFill="1" applyBorder="1" applyAlignment="1" applyProtection="1">
      <alignment horizontal="center" vertical="center"/>
      <protection hidden="1"/>
    </xf>
    <xf numFmtId="0" fontId="28" fillId="2" borderId="7" xfId="0" applyFont="1" applyFill="1" applyBorder="1" applyAlignment="1" applyProtection="1">
      <alignment horizontal="center" vertical="center"/>
      <protection hidden="1"/>
    </xf>
    <xf numFmtId="0" fontId="28" fillId="2" borderId="24" xfId="0" applyFont="1" applyFill="1" applyBorder="1" applyAlignment="1" applyProtection="1">
      <alignment horizontal="center" vertical="center"/>
      <protection hidden="1"/>
    </xf>
    <xf numFmtId="0" fontId="28" fillId="15" borderId="6" xfId="0" applyFont="1" applyFill="1" applyBorder="1" applyAlignment="1" applyProtection="1">
      <alignment horizontal="center" vertical="center"/>
      <protection hidden="1"/>
    </xf>
    <xf numFmtId="0" fontId="28" fillId="15" borderId="7" xfId="0" applyFont="1" applyFill="1" applyBorder="1" applyAlignment="1" applyProtection="1">
      <alignment horizontal="center" vertical="center"/>
      <protection hidden="1"/>
    </xf>
    <xf numFmtId="0" fontId="28" fillId="15" borderId="24" xfId="0" applyFont="1" applyFill="1" applyBorder="1" applyAlignment="1" applyProtection="1">
      <alignment horizontal="center" vertical="center"/>
      <protection hidden="1"/>
    </xf>
    <xf numFmtId="0" fontId="61" fillId="9" borderId="6" xfId="0" applyFont="1" applyFill="1" applyBorder="1" applyAlignment="1" applyProtection="1">
      <alignment horizontal="center" vertical="center" wrapText="1"/>
      <protection hidden="1"/>
    </xf>
    <xf numFmtId="0" fontId="61" fillId="9" borderId="7" xfId="0" applyFont="1" applyFill="1" applyBorder="1" applyAlignment="1" applyProtection="1">
      <alignment horizontal="center" vertical="center" wrapText="1"/>
      <protection hidden="1"/>
    </xf>
    <xf numFmtId="0" fontId="61" fillId="9" borderId="6" xfId="0" applyFont="1" applyFill="1" applyBorder="1" applyAlignment="1" applyProtection="1">
      <alignment horizontal="center" vertical="center"/>
      <protection hidden="1"/>
    </xf>
    <xf numFmtId="0" fontId="61" fillId="9" borderId="24" xfId="0" applyFont="1" applyFill="1" applyBorder="1" applyAlignment="1" applyProtection="1">
      <alignment horizontal="center" vertical="center"/>
      <protection hidden="1"/>
    </xf>
    <xf numFmtId="0" fontId="28" fillId="5" borderId="2" xfId="0" applyFont="1" applyFill="1" applyBorder="1" applyAlignment="1" applyProtection="1">
      <alignment horizontal="center" vertical="center"/>
      <protection hidden="1"/>
    </xf>
    <xf numFmtId="0" fontId="52" fillId="5" borderId="2" xfId="0" applyFont="1" applyFill="1" applyBorder="1" applyAlignment="1" applyProtection="1">
      <alignment horizontal="center" vertical="center"/>
      <protection hidden="1"/>
    </xf>
    <xf numFmtId="0" fontId="52" fillId="2" borderId="2" xfId="0" applyFont="1" applyFill="1" applyBorder="1" applyAlignment="1" applyProtection="1">
      <alignment horizontal="center" vertical="center"/>
      <protection hidden="1"/>
    </xf>
    <xf numFmtId="0" fontId="61" fillId="9" borderId="2" xfId="0" applyFont="1" applyFill="1" applyBorder="1" applyAlignment="1" applyProtection="1">
      <alignment horizontal="center" vertical="center" wrapText="1"/>
      <protection hidden="1"/>
    </xf>
    <xf numFmtId="0" fontId="65" fillId="35" borderId="0" xfId="0" applyFont="1" applyFill="1" applyBorder="1" applyAlignment="1" applyProtection="1">
      <alignment horizontal="center" vertical="center" wrapText="1"/>
      <protection hidden="1"/>
    </xf>
    <xf numFmtId="0" fontId="65" fillId="35" borderId="27" xfId="0" applyFont="1" applyFill="1" applyBorder="1" applyAlignment="1" applyProtection="1">
      <alignment horizontal="center" vertical="center" wrapText="1"/>
      <protection hidden="1"/>
    </xf>
    <xf numFmtId="0" fontId="12" fillId="8" borderId="37" xfId="0" applyFont="1" applyFill="1" applyBorder="1" applyAlignment="1" applyProtection="1">
      <alignment horizontal="center" vertical="center" wrapText="1"/>
      <protection hidden="1"/>
    </xf>
    <xf numFmtId="0" fontId="12" fillId="8" borderId="38" xfId="0" applyFont="1" applyFill="1" applyBorder="1" applyAlignment="1" applyProtection="1">
      <alignment horizontal="center" vertical="center" wrapText="1"/>
      <protection hidden="1"/>
    </xf>
    <xf numFmtId="0" fontId="12" fillId="8" borderId="39" xfId="0" applyFont="1" applyFill="1" applyBorder="1" applyAlignment="1" applyProtection="1">
      <alignment horizontal="center" vertical="center" wrapText="1"/>
      <protection hidden="1"/>
    </xf>
    <xf numFmtId="0" fontId="27" fillId="8" borderId="37" xfId="0" applyFont="1" applyFill="1" applyBorder="1" applyAlignment="1" applyProtection="1">
      <alignment horizontal="center" vertical="center" wrapText="1"/>
      <protection hidden="1"/>
    </xf>
    <xf numFmtId="0" fontId="27" fillId="8" borderId="38" xfId="0" applyFont="1" applyFill="1" applyBorder="1" applyAlignment="1" applyProtection="1">
      <alignment horizontal="center" vertical="center" wrapText="1"/>
      <protection hidden="1"/>
    </xf>
    <xf numFmtId="0" fontId="27" fillId="8" borderId="39" xfId="0" applyFont="1" applyFill="1" applyBorder="1" applyAlignment="1" applyProtection="1">
      <alignment horizontal="center" vertical="center" wrapText="1"/>
      <protection hidden="1"/>
    </xf>
    <xf numFmtId="0" fontId="17" fillId="19" borderId="2" xfId="0" applyFont="1" applyFill="1" applyBorder="1" applyAlignment="1" applyProtection="1">
      <alignment vertical="center"/>
      <protection hidden="1"/>
    </xf>
    <xf numFmtId="0" fontId="13" fillId="19" borderId="2" xfId="0" applyFont="1" applyFill="1" applyBorder="1" applyAlignment="1" applyProtection="1">
      <alignment vertical="center"/>
      <protection hidden="1"/>
    </xf>
    <xf numFmtId="0" fontId="16" fillId="4" borderId="2" xfId="0" applyFont="1" applyFill="1" applyBorder="1" applyAlignment="1" applyProtection="1">
      <alignment horizontal="center"/>
      <protection locked="0"/>
    </xf>
    <xf numFmtId="0" fontId="15" fillId="4" borderId="29" xfId="0" applyFont="1" applyFill="1" applyBorder="1" applyAlignment="1" applyProtection="1">
      <alignment horizontal="center"/>
      <protection locked="0"/>
    </xf>
    <xf numFmtId="0" fontId="59" fillId="4" borderId="2" xfId="0" applyFont="1" applyFill="1" applyBorder="1" applyAlignment="1" applyProtection="1">
      <alignment horizontal="center"/>
      <protection locked="0"/>
    </xf>
    <xf numFmtId="0" fontId="16" fillId="19" borderId="6" xfId="0" applyFont="1" applyFill="1" applyBorder="1" applyAlignment="1" applyProtection="1">
      <alignment vertical="center"/>
      <protection hidden="1"/>
    </xf>
    <xf numFmtId="0" fontId="16" fillId="19" borderId="7" xfId="0" applyFont="1" applyFill="1" applyBorder="1" applyAlignment="1" applyProtection="1">
      <alignment vertical="center"/>
      <protection hidden="1"/>
    </xf>
    <xf numFmtId="0" fontId="16" fillId="19" borderId="24" xfId="0" applyFont="1" applyFill="1" applyBorder="1" applyAlignment="1" applyProtection="1">
      <alignment vertical="center"/>
      <protection hidden="1"/>
    </xf>
    <xf numFmtId="0" fontId="16" fillId="19" borderId="6" xfId="0" applyFont="1" applyFill="1" applyBorder="1" applyAlignment="1" applyProtection="1">
      <alignment vertical="center" wrapText="1"/>
      <protection hidden="1"/>
    </xf>
    <xf numFmtId="0" fontId="16" fillId="19" borderId="7" xfId="0" applyFont="1" applyFill="1" applyBorder="1" applyAlignment="1" applyProtection="1">
      <alignment vertical="center" wrapText="1"/>
      <protection hidden="1"/>
    </xf>
    <xf numFmtId="0" fontId="16" fillId="19" borderId="24" xfId="0" applyFont="1" applyFill="1" applyBorder="1" applyAlignment="1" applyProtection="1">
      <alignment vertical="center" wrapText="1"/>
      <protection hidden="1"/>
    </xf>
    <xf numFmtId="0" fontId="13" fillId="4" borderId="2" xfId="0" applyFont="1" applyFill="1" applyBorder="1" applyAlignment="1" applyProtection="1">
      <alignment horizontal="center"/>
      <protection locked="0"/>
    </xf>
    <xf numFmtId="0" fontId="13" fillId="4" borderId="2" xfId="0" applyFont="1" applyFill="1" applyBorder="1" applyProtection="1">
      <protection locked="0"/>
    </xf>
    <xf numFmtId="0" fontId="15" fillId="4" borderId="2" xfId="0" applyFont="1" applyFill="1" applyBorder="1" applyAlignment="1" applyProtection="1">
      <alignment horizontal="center"/>
      <protection locked="0"/>
    </xf>
    <xf numFmtId="0" fontId="63" fillId="9" borderId="6" xfId="0" applyFont="1" applyFill="1" applyBorder="1" applyAlignment="1" applyProtection="1">
      <alignment horizontal="center" vertical="center"/>
      <protection hidden="1"/>
    </xf>
    <xf numFmtId="0" fontId="63" fillId="9" borderId="24" xfId="0" applyFont="1" applyFill="1" applyBorder="1" applyAlignment="1" applyProtection="1">
      <alignment horizontal="center" vertical="center"/>
      <protection hidden="1"/>
    </xf>
    <xf numFmtId="0" fontId="15" fillId="2" borderId="6" xfId="0" applyFont="1" applyFill="1" applyBorder="1" applyAlignment="1" applyProtection="1">
      <alignment horizontal="center"/>
      <protection hidden="1"/>
    </xf>
    <xf numFmtId="0" fontId="15" fillId="2" borderId="7" xfId="0" applyFont="1" applyFill="1" applyBorder="1" applyAlignment="1" applyProtection="1">
      <alignment horizontal="center"/>
      <protection hidden="1"/>
    </xf>
    <xf numFmtId="0" fontId="15" fillId="2" borderId="24" xfId="0" applyFont="1" applyFill="1" applyBorder="1" applyAlignment="1" applyProtection="1">
      <alignment horizontal="center"/>
      <protection hidden="1"/>
    </xf>
    <xf numFmtId="0" fontId="15" fillId="19" borderId="6" xfId="0" applyFont="1" applyFill="1" applyBorder="1" applyAlignment="1" applyProtection="1">
      <alignment horizontal="center" vertical="center"/>
      <protection hidden="1"/>
    </xf>
    <xf numFmtId="0" fontId="15" fillId="19" borderId="24" xfId="0" applyFont="1" applyFill="1" applyBorder="1" applyAlignment="1" applyProtection="1">
      <alignment horizontal="center" vertical="center"/>
      <protection hidden="1"/>
    </xf>
    <xf numFmtId="0" fontId="15" fillId="19" borderId="7" xfId="0" applyFont="1" applyFill="1" applyBorder="1" applyAlignment="1" applyProtection="1">
      <alignment horizontal="center" vertical="center"/>
      <protection hidden="1"/>
    </xf>
    <xf numFmtId="0" fontId="15" fillId="4" borderId="29" xfId="0" applyFont="1" applyFill="1" applyBorder="1" applyAlignment="1" applyProtection="1">
      <alignment horizontal="center"/>
      <protection hidden="1"/>
    </xf>
    <xf numFmtId="0" fontId="17" fillId="19" borderId="6" xfId="0" applyFont="1" applyFill="1" applyBorder="1" applyAlignment="1" applyProtection="1">
      <alignment vertical="center"/>
      <protection hidden="1"/>
    </xf>
    <xf numFmtId="0" fontId="17" fillId="19" borderId="7" xfId="0" applyFont="1" applyFill="1" applyBorder="1" applyAlignment="1" applyProtection="1">
      <alignment vertical="center"/>
      <protection hidden="1"/>
    </xf>
    <xf numFmtId="0" fontId="17" fillId="19" borderId="24" xfId="0" applyFont="1" applyFill="1" applyBorder="1" applyAlignment="1" applyProtection="1">
      <alignment vertical="center"/>
      <protection hidden="1"/>
    </xf>
    <xf numFmtId="0" fontId="59" fillId="4" borderId="2" xfId="0" applyFont="1" applyFill="1" applyBorder="1" applyAlignment="1" applyProtection="1">
      <alignment horizontal="center"/>
      <protection hidden="1"/>
    </xf>
    <xf numFmtId="0" fontId="16" fillId="4" borderId="2" xfId="0" applyFont="1" applyFill="1" applyBorder="1" applyAlignment="1" applyProtection="1">
      <alignment horizontal="center"/>
      <protection hidden="1"/>
    </xf>
    <xf numFmtId="0" fontId="15" fillId="4" borderId="2" xfId="0" applyFont="1" applyFill="1" applyBorder="1" applyAlignment="1" applyProtection="1">
      <alignment horizontal="center"/>
      <protection hidden="1"/>
    </xf>
    <xf numFmtId="0" fontId="13" fillId="4" borderId="2" xfId="0" applyFont="1" applyFill="1" applyBorder="1" applyAlignment="1" applyProtection="1">
      <alignment horizontal="center"/>
      <protection hidden="1"/>
    </xf>
    <xf numFmtId="0" fontId="13" fillId="4" borderId="2" xfId="0" applyFont="1" applyFill="1" applyBorder="1" applyProtection="1">
      <protection hidden="1"/>
    </xf>
    <xf numFmtId="0" fontId="16" fillId="2" borderId="6" xfId="0" applyFont="1" applyFill="1" applyBorder="1" applyAlignment="1" applyProtection="1">
      <alignment horizontal="center"/>
      <protection hidden="1"/>
    </xf>
    <xf numFmtId="0" fontId="16" fillId="2" borderId="7" xfId="0" applyFont="1" applyFill="1" applyBorder="1" applyAlignment="1" applyProtection="1">
      <alignment horizontal="center"/>
      <protection hidden="1"/>
    </xf>
    <xf numFmtId="0" fontId="16" fillId="2" borderId="24" xfId="0" applyFont="1" applyFill="1" applyBorder="1" applyAlignment="1" applyProtection="1">
      <alignment horizontal="center"/>
      <protection hidden="1"/>
    </xf>
    <xf numFmtId="0" fontId="73" fillId="5" borderId="18" xfId="0" applyFont="1" applyFill="1" applyBorder="1" applyAlignment="1" applyProtection="1">
      <alignment horizontal="center" vertical="center" wrapText="1"/>
      <protection hidden="1"/>
    </xf>
    <xf numFmtId="0" fontId="73" fillId="5" borderId="1" xfId="0" applyFont="1" applyFill="1" applyBorder="1" applyAlignment="1" applyProtection="1">
      <alignment horizontal="center" vertical="center" wrapText="1"/>
      <protection hidden="1"/>
    </xf>
    <xf numFmtId="0" fontId="73" fillId="5" borderId="59" xfId="0" applyFont="1" applyFill="1" applyBorder="1" applyAlignment="1" applyProtection="1">
      <alignment horizontal="center" vertical="center" wrapText="1"/>
      <protection hidden="1"/>
    </xf>
    <xf numFmtId="0" fontId="59" fillId="2" borderId="6" xfId="0" applyFont="1" applyFill="1" applyBorder="1" applyAlignment="1" applyProtection="1">
      <alignment horizontal="center"/>
      <protection hidden="1"/>
    </xf>
    <xf numFmtId="0" fontId="59" fillId="2" borderId="7" xfId="0" applyFont="1" applyFill="1" applyBorder="1" applyAlignment="1" applyProtection="1">
      <alignment horizontal="center"/>
      <protection hidden="1"/>
    </xf>
    <xf numFmtId="0" fontId="59" fillId="2" borderId="24" xfId="0" applyFont="1" applyFill="1" applyBorder="1" applyAlignment="1" applyProtection="1">
      <alignment horizontal="center"/>
      <protection hidden="1"/>
    </xf>
    <xf numFmtId="0" fontId="62" fillId="5" borderId="37" xfId="0" applyFont="1" applyFill="1" applyBorder="1" applyAlignment="1" applyProtection="1">
      <alignment horizontal="center" vertical="center"/>
      <protection hidden="1"/>
    </xf>
    <xf numFmtId="0" fontId="62" fillId="5" borderId="38" xfId="0" applyFont="1" applyFill="1" applyBorder="1" applyAlignment="1" applyProtection="1">
      <alignment horizontal="center" vertical="center"/>
      <protection hidden="1"/>
    </xf>
    <xf numFmtId="0" fontId="62" fillId="5" borderId="39" xfId="0" applyFont="1" applyFill="1" applyBorder="1" applyAlignment="1" applyProtection="1">
      <alignment horizontal="center" vertical="center"/>
      <protection hidden="1"/>
    </xf>
    <xf numFmtId="0" fontId="41" fillId="5" borderId="60" xfId="0" applyFont="1" applyFill="1" applyBorder="1" applyAlignment="1" applyProtection="1">
      <alignment horizontal="center" vertical="center" wrapText="1"/>
      <protection hidden="1"/>
    </xf>
    <xf numFmtId="0" fontId="41" fillId="5" borderId="61" xfId="0" applyFont="1" applyFill="1" applyBorder="1" applyAlignment="1" applyProtection="1">
      <alignment horizontal="center" vertical="center" wrapText="1"/>
      <protection hidden="1"/>
    </xf>
    <xf numFmtId="0" fontId="41" fillId="5" borderId="62" xfId="0" applyFont="1" applyFill="1" applyBorder="1" applyAlignment="1" applyProtection="1">
      <alignment horizontal="center" vertical="center" wrapText="1"/>
      <protection hidden="1"/>
    </xf>
    <xf numFmtId="0" fontId="74" fillId="5" borderId="18" xfId="0" applyFont="1" applyFill="1" applyBorder="1" applyAlignment="1" applyProtection="1">
      <alignment horizontal="center" vertical="center"/>
      <protection hidden="1"/>
    </xf>
    <xf numFmtId="0" fontId="74" fillId="5" borderId="1" xfId="0" applyFont="1" applyFill="1" applyBorder="1" applyAlignment="1" applyProtection="1">
      <alignment horizontal="center" vertical="center"/>
      <protection hidden="1"/>
    </xf>
    <xf numFmtId="0" fontId="74" fillId="5" borderId="59" xfId="0" applyFont="1" applyFill="1" applyBorder="1" applyAlignment="1" applyProtection="1">
      <alignment horizontal="center" vertical="center"/>
      <protection hidden="1"/>
    </xf>
    <xf numFmtId="0" fontId="13" fillId="2" borderId="6" xfId="0" applyFont="1" applyFill="1" applyBorder="1" applyAlignment="1" applyProtection="1">
      <alignment horizontal="center"/>
      <protection hidden="1"/>
    </xf>
    <xf numFmtId="0" fontId="13" fillId="2" borderId="7" xfId="0" applyFont="1" applyFill="1" applyBorder="1" applyAlignment="1" applyProtection="1">
      <alignment horizontal="center"/>
      <protection hidden="1"/>
    </xf>
    <xf numFmtId="0" fontId="13" fillId="2" borderId="24" xfId="0" applyFont="1" applyFill="1" applyBorder="1" applyAlignment="1" applyProtection="1">
      <alignment horizontal="center"/>
      <protection hidden="1"/>
    </xf>
    <xf numFmtId="0" fontId="27" fillId="14" borderId="0" xfId="0" applyFont="1" applyFill="1" applyBorder="1" applyAlignment="1" applyProtection="1">
      <alignment horizontal="center" wrapText="1"/>
      <protection hidden="1"/>
    </xf>
    <xf numFmtId="0" fontId="12" fillId="14" borderId="0" xfId="0" applyFont="1" applyFill="1" applyBorder="1" applyAlignment="1" applyProtection="1">
      <alignment horizontal="center" vertical="center" wrapText="1"/>
      <protection hidden="1"/>
    </xf>
    <xf numFmtId="0" fontId="12" fillId="8" borderId="2" xfId="0" applyFont="1" applyFill="1" applyBorder="1" applyAlignment="1" applyProtection="1">
      <alignment horizontal="center" vertical="center" wrapText="1"/>
      <protection hidden="1"/>
    </xf>
    <xf numFmtId="0" fontId="63" fillId="9" borderId="2" xfId="0" applyFont="1" applyFill="1" applyBorder="1" applyAlignment="1" applyProtection="1">
      <alignment horizontal="center" vertical="center" wrapText="1"/>
      <protection hidden="1"/>
    </xf>
    <xf numFmtId="0" fontId="27" fillId="14" borderId="0" xfId="0" applyFont="1" applyFill="1" applyBorder="1" applyAlignment="1" applyProtection="1">
      <alignment horizontal="center" vertical="top" wrapText="1"/>
      <protection hidden="1"/>
    </xf>
    <xf numFmtId="0" fontId="16" fillId="8" borderId="6" xfId="0" applyFont="1" applyFill="1" applyBorder="1" applyAlignment="1" applyProtection="1">
      <alignment horizontal="center" wrapText="1"/>
      <protection hidden="1"/>
    </xf>
    <xf numFmtId="0" fontId="16" fillId="8" borderId="7" xfId="0" applyFont="1" applyFill="1" applyBorder="1" applyAlignment="1" applyProtection="1">
      <alignment horizontal="center" wrapText="1"/>
      <protection hidden="1"/>
    </xf>
    <xf numFmtId="0" fontId="16" fillId="8" borderId="24" xfId="0" applyFont="1" applyFill="1" applyBorder="1" applyAlignment="1" applyProtection="1">
      <alignment horizontal="center" wrapText="1"/>
      <protection hidden="1"/>
    </xf>
    <xf numFmtId="0" fontId="16" fillId="8" borderId="6" xfId="0" applyFont="1" applyFill="1" applyBorder="1" applyAlignment="1" applyProtection="1">
      <alignment horizontal="center"/>
      <protection hidden="1"/>
    </xf>
    <xf numFmtId="0" fontId="16" fillId="8" borderId="7" xfId="0" applyFont="1" applyFill="1" applyBorder="1" applyAlignment="1" applyProtection="1">
      <alignment horizontal="center"/>
      <protection hidden="1"/>
    </xf>
    <xf numFmtId="0" fontId="16" fillId="8" borderId="24" xfId="0" applyFont="1" applyFill="1" applyBorder="1" applyAlignment="1" applyProtection="1">
      <alignment horizontal="center"/>
      <protection hidden="1"/>
    </xf>
    <xf numFmtId="0" fontId="62" fillId="5" borderId="6" xfId="0" applyFont="1" applyFill="1" applyBorder="1" applyAlignment="1" applyProtection="1">
      <alignment horizontal="center"/>
      <protection hidden="1"/>
    </xf>
    <xf numFmtId="0" fontId="62" fillId="5" borderId="7" xfId="0" applyFont="1" applyFill="1" applyBorder="1" applyAlignment="1" applyProtection="1">
      <alignment horizontal="center"/>
      <protection hidden="1"/>
    </xf>
    <xf numFmtId="0" fontId="62" fillId="5" borderId="24" xfId="0" applyFont="1" applyFill="1" applyBorder="1" applyAlignment="1" applyProtection="1">
      <alignment horizontal="center"/>
      <protection hidden="1"/>
    </xf>
    <xf numFmtId="0" fontId="82" fillId="31" borderId="0" xfId="0" applyFont="1" applyFill="1" applyBorder="1" applyAlignment="1" applyProtection="1">
      <alignment horizontal="center" vertical="center" wrapText="1"/>
      <protection hidden="1"/>
    </xf>
    <xf numFmtId="0" fontId="63" fillId="9" borderId="6" xfId="0" applyFont="1" applyFill="1" applyBorder="1" applyAlignment="1" applyProtection="1">
      <alignment horizontal="center" vertical="center" wrapText="1"/>
      <protection hidden="1"/>
    </xf>
    <xf numFmtId="0" fontId="63" fillId="9" borderId="7" xfId="0" applyFont="1" applyFill="1" applyBorder="1" applyAlignment="1" applyProtection="1">
      <alignment horizontal="center" vertical="center" wrapText="1"/>
      <protection hidden="1"/>
    </xf>
    <xf numFmtId="0" fontId="91" fillId="33" borderId="0" xfId="0" applyFont="1" applyFill="1" applyAlignment="1" applyProtection="1">
      <alignment horizontal="center" vertical="center" wrapText="1"/>
      <protection hidden="1"/>
    </xf>
    <xf numFmtId="0" fontId="92" fillId="33" borderId="0" xfId="0" applyFont="1" applyFill="1" applyAlignment="1" applyProtection="1">
      <alignment horizontal="center" vertical="center" wrapText="1"/>
      <protection hidden="1"/>
    </xf>
    <xf numFmtId="0" fontId="28" fillId="4" borderId="0" xfId="0" applyFont="1" applyFill="1" applyBorder="1" applyAlignment="1" applyProtection="1">
      <alignment horizontal="center"/>
      <protection hidden="1"/>
    </xf>
    <xf numFmtId="0" fontId="17" fillId="8" borderId="37" xfId="0" applyFont="1" applyFill="1" applyBorder="1" applyAlignment="1" applyProtection="1">
      <alignment horizontal="center"/>
      <protection hidden="1"/>
    </xf>
    <xf numFmtId="0" fontId="17" fillId="8" borderId="38" xfId="0" applyFont="1" applyFill="1" applyBorder="1" applyAlignment="1" applyProtection="1">
      <alignment horizontal="center"/>
      <protection hidden="1"/>
    </xf>
    <xf numFmtId="0" fontId="17" fillId="8" borderId="39" xfId="0" applyFont="1" applyFill="1" applyBorder="1" applyAlignment="1" applyProtection="1">
      <alignment horizontal="center"/>
      <protection hidden="1"/>
    </xf>
    <xf numFmtId="0" fontId="27" fillId="14" borderId="0" xfId="0" applyFont="1" applyFill="1" applyBorder="1" applyAlignment="1" applyProtection="1">
      <alignment horizontal="center" vertical="center" wrapText="1"/>
      <protection hidden="1"/>
    </xf>
    <xf numFmtId="0" fontId="12" fillId="8" borderId="15" xfId="0" applyFont="1" applyFill="1" applyBorder="1" applyAlignment="1" applyProtection="1">
      <alignment horizontal="center" vertical="center" wrapText="1"/>
      <protection hidden="1"/>
    </xf>
    <xf numFmtId="0" fontId="12" fillId="8" borderId="0" xfId="0" applyFont="1" applyFill="1" applyBorder="1" applyAlignment="1" applyProtection="1">
      <alignment horizontal="center" vertical="center" wrapText="1"/>
      <protection hidden="1"/>
    </xf>
    <xf numFmtId="0" fontId="28" fillId="5" borderId="12" xfId="0" applyFont="1" applyFill="1" applyBorder="1" applyAlignment="1" applyProtection="1">
      <alignment horizontal="center" vertical="center" wrapText="1"/>
      <protection hidden="1"/>
    </xf>
    <xf numFmtId="0" fontId="28" fillId="5" borderId="14" xfId="0" applyFont="1" applyFill="1" applyBorder="1" applyAlignment="1" applyProtection="1">
      <alignment horizontal="center" vertical="center" wrapText="1"/>
      <protection hidden="1"/>
    </xf>
    <xf numFmtId="0" fontId="28" fillId="5" borderId="18" xfId="0" applyFont="1" applyFill="1" applyBorder="1" applyAlignment="1" applyProtection="1">
      <alignment horizontal="center" vertical="center" wrapText="1"/>
      <protection hidden="1"/>
    </xf>
    <xf numFmtId="0" fontId="28" fillId="5" borderId="59" xfId="0" applyFont="1" applyFill="1" applyBorder="1" applyAlignment="1" applyProtection="1">
      <alignment horizontal="center" vertical="center" wrapText="1"/>
      <protection hidden="1"/>
    </xf>
    <xf numFmtId="14" fontId="28" fillId="5" borderId="57" xfId="0" applyNumberFormat="1" applyFont="1" applyFill="1" applyBorder="1" applyAlignment="1" applyProtection="1">
      <alignment horizontal="center" vertical="center"/>
      <protection hidden="1"/>
    </xf>
    <xf numFmtId="0" fontId="28" fillId="5" borderId="20" xfId="0" applyFont="1" applyFill="1" applyBorder="1" applyAlignment="1" applyProtection="1">
      <alignment horizontal="center" vertical="center"/>
      <protection hidden="1"/>
    </xf>
    <xf numFmtId="0" fontId="55" fillId="4" borderId="0" xfId="0" applyFont="1" applyFill="1" applyBorder="1" applyAlignment="1" applyProtection="1">
      <alignment horizontal="center"/>
      <protection hidden="1"/>
    </xf>
    <xf numFmtId="0" fontId="14" fillId="8" borderId="3" xfId="0" applyFont="1" applyFill="1" applyBorder="1" applyAlignment="1" applyProtection="1">
      <alignment horizontal="center" vertical="center"/>
      <protection hidden="1"/>
    </xf>
    <xf numFmtId="0" fontId="14" fillId="8" borderId="5" xfId="0" applyFont="1" applyFill="1" applyBorder="1" applyAlignment="1" applyProtection="1">
      <alignment horizontal="center" vertical="center"/>
      <protection hidden="1"/>
    </xf>
    <xf numFmtId="0" fontId="14" fillId="4" borderId="0" xfId="0" applyFont="1" applyFill="1" applyBorder="1" applyAlignment="1" applyProtection="1">
      <alignment horizontal="center" vertical="center"/>
      <protection hidden="1"/>
    </xf>
    <xf numFmtId="0" fontId="14" fillId="17" borderId="37" xfId="0" applyFont="1" applyFill="1" applyBorder="1" applyAlignment="1" applyProtection="1">
      <alignment horizontal="center" vertical="center"/>
      <protection locked="0"/>
    </xf>
    <xf numFmtId="0" fontId="52" fillId="17" borderId="38" xfId="0" applyFont="1" applyFill="1" applyBorder="1" applyAlignment="1" applyProtection="1">
      <alignment horizontal="center" vertical="center"/>
      <protection locked="0"/>
    </xf>
    <xf numFmtId="0" fontId="52" fillId="17" borderId="39" xfId="0" applyFont="1" applyFill="1" applyBorder="1" applyAlignment="1" applyProtection="1">
      <alignment horizontal="center" vertical="center"/>
      <protection locked="0"/>
    </xf>
    <xf numFmtId="0" fontId="52" fillId="17" borderId="37" xfId="0" applyFont="1" applyFill="1" applyBorder="1" applyAlignment="1" applyProtection="1">
      <alignment horizontal="center" vertical="center"/>
      <protection hidden="1"/>
    </xf>
    <xf numFmtId="0" fontId="52" fillId="17" borderId="38" xfId="0" applyFont="1" applyFill="1" applyBorder="1" applyAlignment="1" applyProtection="1">
      <alignment horizontal="center" vertical="center"/>
      <protection hidden="1"/>
    </xf>
    <xf numFmtId="0" fontId="52" fillId="17" borderId="39" xfId="0" applyFont="1" applyFill="1" applyBorder="1" applyAlignment="1" applyProtection="1">
      <alignment horizontal="center" vertical="center"/>
      <protection hidden="1"/>
    </xf>
    <xf numFmtId="0" fontId="2" fillId="4" borderId="27" xfId="0" applyFont="1" applyFill="1" applyBorder="1" applyAlignment="1">
      <alignment horizontal="center" vertical="center" textRotation="90"/>
    </xf>
    <xf numFmtId="0" fontId="1" fillId="4" borderId="27" xfId="0" applyFont="1" applyFill="1" applyBorder="1" applyAlignment="1">
      <alignment horizontal="center" vertical="center" textRotation="90"/>
    </xf>
    <xf numFmtId="0" fontId="28" fillId="4" borderId="0" xfId="0" applyFont="1" applyFill="1" applyAlignment="1">
      <alignment horizontal="center" vertical="center"/>
    </xf>
    <xf numFmtId="0" fontId="17" fillId="4" borderId="0" xfId="0" applyFont="1" applyFill="1" applyAlignment="1">
      <alignment horizontal="center" vertical="center"/>
    </xf>
    <xf numFmtId="0" fontId="17" fillId="4" borderId="0" xfId="0" applyFont="1" applyFill="1" applyAlignment="1">
      <alignment horizontal="right" vertical="center"/>
    </xf>
    <xf numFmtId="0" fontId="16" fillId="17" borderId="2" xfId="0" applyFont="1" applyFill="1" applyBorder="1" applyAlignment="1" applyProtection="1">
      <alignment horizontal="center" vertical="center"/>
      <protection locked="0"/>
    </xf>
    <xf numFmtId="0" fontId="17" fillId="5" borderId="7" xfId="0" applyFont="1" applyFill="1" applyBorder="1" applyAlignment="1" applyProtection="1">
      <alignment horizontal="center" vertical="center" wrapText="1"/>
      <protection hidden="1"/>
    </xf>
    <xf numFmtId="0" fontId="17" fillId="5" borderId="24" xfId="0" applyFont="1" applyFill="1" applyBorder="1" applyAlignment="1" applyProtection="1">
      <alignment horizontal="center" vertical="center" wrapText="1"/>
      <protection hidden="1"/>
    </xf>
    <xf numFmtId="0" fontId="17" fillId="8" borderId="2" xfId="0" applyFont="1" applyFill="1" applyBorder="1" applyAlignment="1" applyProtection="1">
      <alignment horizontal="center" vertical="center" wrapText="1"/>
      <protection hidden="1"/>
    </xf>
    <xf numFmtId="0" fontId="17" fillId="8" borderId="6" xfId="0" applyFont="1" applyFill="1" applyBorder="1" applyAlignment="1" applyProtection="1">
      <alignment horizontal="center" vertical="center" wrapText="1"/>
      <protection hidden="1"/>
    </xf>
    <xf numFmtId="0" fontId="17" fillId="5" borderId="2" xfId="0" applyFont="1" applyFill="1" applyBorder="1" applyAlignment="1" applyProtection="1">
      <alignment horizontal="center" vertical="center" wrapText="1"/>
      <protection hidden="1"/>
    </xf>
    <xf numFmtId="0" fontId="52" fillId="8" borderId="37" xfId="0" applyFont="1" applyFill="1" applyBorder="1" applyAlignment="1" applyProtection="1">
      <alignment horizontal="center" vertical="center" wrapText="1"/>
      <protection hidden="1"/>
    </xf>
    <xf numFmtId="0" fontId="52" fillId="8" borderId="38" xfId="0" applyFont="1" applyFill="1" applyBorder="1" applyAlignment="1" applyProtection="1">
      <alignment horizontal="center" vertical="center" wrapText="1"/>
      <protection hidden="1"/>
    </xf>
    <xf numFmtId="0" fontId="52" fillId="8" borderId="23" xfId="0" applyFont="1" applyFill="1" applyBorder="1" applyAlignment="1" applyProtection="1">
      <alignment horizontal="center" vertical="center" wrapText="1"/>
      <protection hidden="1"/>
    </xf>
    <xf numFmtId="0" fontId="52" fillId="8" borderId="7" xfId="0" applyFont="1" applyFill="1" applyBorder="1" applyAlignment="1" applyProtection="1">
      <alignment horizontal="center" vertical="center" wrapText="1"/>
      <protection hidden="1"/>
    </xf>
    <xf numFmtId="0" fontId="52" fillId="8" borderId="6" xfId="0" applyFont="1" applyFill="1" applyBorder="1" applyAlignment="1" applyProtection="1">
      <alignment horizontal="right" vertical="center" wrapText="1"/>
      <protection hidden="1"/>
    </xf>
    <xf numFmtId="0" fontId="52" fillId="8" borderId="7" xfId="0" applyFont="1" applyFill="1" applyBorder="1" applyAlignment="1" applyProtection="1">
      <alignment horizontal="right" vertical="center" wrapText="1"/>
      <protection hidden="1"/>
    </xf>
    <xf numFmtId="0" fontId="52" fillId="8" borderId="8" xfId="0" applyFont="1" applyFill="1" applyBorder="1" applyAlignment="1" applyProtection="1">
      <alignment horizontal="right" vertical="center" wrapText="1"/>
      <protection hidden="1"/>
    </xf>
    <xf numFmtId="0" fontId="19" fillId="26" borderId="2" xfId="0" applyFont="1" applyFill="1" applyBorder="1" applyAlignment="1" applyProtection="1">
      <alignment horizontal="center" vertical="center" textRotation="90" wrapText="1"/>
      <protection hidden="1"/>
    </xf>
    <xf numFmtId="2" fontId="19" fillId="26" borderId="2" xfId="0" applyNumberFormat="1" applyFont="1" applyFill="1" applyBorder="1" applyAlignment="1" applyProtection="1">
      <alignment horizontal="center" vertical="center" textRotation="90" wrapText="1"/>
      <protection hidden="1"/>
    </xf>
    <xf numFmtId="0" fontId="27" fillId="8" borderId="29" xfId="0" applyFont="1" applyFill="1" applyBorder="1" applyAlignment="1" applyProtection="1">
      <alignment horizontal="center" vertical="center"/>
      <protection hidden="1"/>
    </xf>
    <xf numFmtId="0" fontId="12" fillId="25" borderId="37" xfId="0" applyFont="1" applyFill="1" applyBorder="1" applyAlignment="1" applyProtection="1">
      <alignment horizontal="center" vertical="center" wrapText="1"/>
      <protection hidden="1"/>
    </xf>
    <xf numFmtId="0" fontId="12" fillId="25" borderId="38" xfId="0" applyFont="1" applyFill="1" applyBorder="1" applyAlignment="1" applyProtection="1">
      <alignment horizontal="center" vertical="center" wrapText="1"/>
      <protection hidden="1"/>
    </xf>
    <xf numFmtId="0" fontId="12" fillId="25" borderId="39" xfId="0" applyFont="1" applyFill="1" applyBorder="1" applyAlignment="1" applyProtection="1">
      <alignment horizontal="center" vertical="center" wrapText="1"/>
      <protection hidden="1"/>
    </xf>
    <xf numFmtId="0" fontId="14" fillId="8" borderId="28" xfId="0" applyFont="1" applyFill="1" applyBorder="1" applyAlignment="1" applyProtection="1">
      <alignment horizontal="center" vertical="center" textRotation="90"/>
      <protection hidden="1"/>
    </xf>
    <xf numFmtId="0" fontId="14" fillId="8" borderId="29" xfId="0" applyFont="1" applyFill="1" applyBorder="1" applyAlignment="1" applyProtection="1">
      <alignment horizontal="center" vertical="center" textRotation="90"/>
      <protection hidden="1"/>
    </xf>
    <xf numFmtId="0" fontId="14" fillId="8" borderId="31" xfId="0" applyFont="1" applyFill="1" applyBorder="1" applyAlignment="1" applyProtection="1">
      <alignment horizontal="center" vertical="center" textRotation="90"/>
      <protection hidden="1"/>
    </xf>
    <xf numFmtId="0" fontId="14" fillId="8" borderId="11" xfId="0" applyFont="1" applyFill="1" applyBorder="1" applyAlignment="1" applyProtection="1">
      <alignment horizontal="center" vertical="center" textRotation="90"/>
      <protection hidden="1"/>
    </xf>
    <xf numFmtId="0" fontId="70" fillId="8" borderId="37" xfId="0" applyFont="1" applyFill="1" applyBorder="1" applyAlignment="1" applyProtection="1">
      <alignment horizontal="center" vertical="center" wrapText="1"/>
      <protection hidden="1"/>
    </xf>
    <xf numFmtId="0" fontId="70" fillId="8" borderId="38" xfId="0" applyFont="1" applyFill="1" applyBorder="1" applyAlignment="1" applyProtection="1">
      <alignment horizontal="center" vertical="center" wrapText="1"/>
      <protection hidden="1"/>
    </xf>
    <xf numFmtId="0" fontId="70" fillId="8" borderId="39" xfId="0" applyFont="1" applyFill="1" applyBorder="1" applyAlignment="1" applyProtection="1">
      <alignment horizontal="center" vertical="center" wrapText="1"/>
      <protection hidden="1"/>
    </xf>
    <xf numFmtId="0" fontId="70" fillId="8" borderId="37" xfId="0" applyFont="1" applyFill="1" applyBorder="1" applyAlignment="1" applyProtection="1">
      <alignment horizontal="left" vertical="center" wrapText="1"/>
      <protection hidden="1"/>
    </xf>
    <xf numFmtId="0" fontId="70" fillId="8" borderId="38" xfId="0" applyFont="1" applyFill="1" applyBorder="1" applyAlignment="1" applyProtection="1">
      <alignment horizontal="left" vertical="center" wrapText="1"/>
      <protection hidden="1"/>
    </xf>
    <xf numFmtId="0" fontId="70" fillId="8" borderId="39" xfId="0" applyFont="1" applyFill="1" applyBorder="1" applyAlignment="1" applyProtection="1">
      <alignment horizontal="left" vertical="center" wrapText="1"/>
      <protection hidden="1"/>
    </xf>
  </cellXfs>
  <cellStyles count="3">
    <cellStyle name="Hyperlink" xfId="1" builtinId="8"/>
    <cellStyle name="Normal" xfId="0" builtinId="0"/>
    <cellStyle name="Percent" xfId="2" builtinId="5"/>
  </cellStyles>
  <dxfs count="0"/>
  <tableStyles count="0" defaultTableStyle="TableStyleMedium9" defaultPivotStyle="PivotStyleLight16"/>
  <colors>
    <mruColors>
      <color rgb="FF08581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3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99060</xdr:colOff>
      <xdr:row>7</xdr:row>
      <xdr:rowOff>38100</xdr:rowOff>
    </xdr:from>
    <xdr:to>
      <xdr:col>12</xdr:col>
      <xdr:colOff>0</xdr:colOff>
      <xdr:row>21</xdr:row>
      <xdr:rowOff>167640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95060" y="1318260"/>
          <a:ext cx="3086100" cy="2689860"/>
        </a:xfrm>
        <a:prstGeom prst="rect">
          <a:avLst/>
        </a:prstGeom>
      </xdr:spPr>
    </xdr:pic>
    <xdr:clientData/>
  </xdr:twoCellAnchor>
  <xdr:twoCellAnchor>
    <xdr:from>
      <xdr:col>10</xdr:col>
      <xdr:colOff>830580</xdr:colOff>
      <xdr:row>4</xdr:row>
      <xdr:rowOff>152400</xdr:rowOff>
    </xdr:from>
    <xdr:to>
      <xdr:col>11</xdr:col>
      <xdr:colOff>1356360</xdr:colOff>
      <xdr:row>6</xdr:row>
      <xdr:rowOff>91440</xdr:rowOff>
    </xdr:to>
    <xdr:sp macro="[0]!ThisWorkbook.ProtectAll" textlink="">
      <xdr:nvSpPr>
        <xdr:cNvPr id="3" name="Rounded Rectangle 2"/>
        <xdr:cNvSpPr/>
      </xdr:nvSpPr>
      <xdr:spPr>
        <a:xfrm>
          <a:off x="6926580" y="883920"/>
          <a:ext cx="1600200" cy="3048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IN" sz="1400" b="1">
              <a:solidFill>
                <a:schemeClr val="bg1"/>
              </a:solidFill>
            </a:rPr>
            <a:t>PROTECT</a:t>
          </a:r>
          <a:r>
            <a:rPr lang="en-IN" sz="1400" b="1" baseline="0">
              <a:solidFill>
                <a:schemeClr val="bg1"/>
              </a:solidFill>
            </a:rPr>
            <a:t> ALL</a:t>
          </a:r>
          <a:endParaRPr lang="en-IN" sz="1400" b="1">
            <a:solidFill>
              <a:schemeClr val="bg1"/>
            </a:solidFill>
          </a:endParaRPr>
        </a:p>
      </xdr:txBody>
    </xdr:sp>
    <xdr:clientData/>
  </xdr:twoCellAnchor>
  <xdr:twoCellAnchor>
    <xdr:from>
      <xdr:col>10</xdr:col>
      <xdr:colOff>807720</xdr:colOff>
      <xdr:row>2</xdr:row>
      <xdr:rowOff>121920</xdr:rowOff>
    </xdr:from>
    <xdr:to>
      <xdr:col>11</xdr:col>
      <xdr:colOff>1333500</xdr:colOff>
      <xdr:row>4</xdr:row>
      <xdr:rowOff>60960</xdr:rowOff>
    </xdr:to>
    <xdr:sp macro="[0]!ThisWorkbook.UnprotectAll_AskPassword" textlink="">
      <xdr:nvSpPr>
        <xdr:cNvPr id="5" name="Rounded Rectangle 4"/>
        <xdr:cNvSpPr/>
      </xdr:nvSpPr>
      <xdr:spPr>
        <a:xfrm>
          <a:off x="6903720" y="487680"/>
          <a:ext cx="1600200" cy="3048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IN" sz="1400" b="1">
              <a:solidFill>
                <a:schemeClr val="bg1"/>
              </a:solidFill>
            </a:rPr>
            <a:t>UNPROTECT</a:t>
          </a:r>
          <a:r>
            <a:rPr lang="en-IN" sz="1400" b="1" baseline="0">
              <a:solidFill>
                <a:schemeClr val="bg1"/>
              </a:solidFill>
            </a:rPr>
            <a:t> ALL</a:t>
          </a:r>
          <a:endParaRPr lang="en-IN" sz="1400" b="1">
            <a:solidFill>
              <a:schemeClr val="bg1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242464</xdr:colOff>
      <xdr:row>0</xdr:row>
      <xdr:rowOff>276365</xdr:rowOff>
    </xdr:from>
    <xdr:to>
      <xdr:col>1</xdr:col>
      <xdr:colOff>1703687</xdr:colOff>
      <xdr:row>4</xdr:row>
      <xdr:rowOff>87870</xdr:rowOff>
    </xdr:to>
    <xdr:pic>
      <xdr:nvPicPr>
        <xdr:cNvPr id="4" name="Picture 3" descr="modellogo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627946" y="276365"/>
          <a:ext cx="1461223" cy="1384363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228601</xdr:colOff>
      <xdr:row>1</xdr:row>
      <xdr:rowOff>390525</xdr:rowOff>
    </xdr:from>
    <xdr:to>
      <xdr:col>2</xdr:col>
      <xdr:colOff>819143</xdr:colOff>
      <xdr:row>4</xdr:row>
      <xdr:rowOff>86696</xdr:rowOff>
    </xdr:to>
    <xdr:pic>
      <xdr:nvPicPr>
        <xdr:cNvPr id="2" name="Picture 1" descr="modellogo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19101" y="638175"/>
          <a:ext cx="914392" cy="810596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101082</xdr:colOff>
      <xdr:row>1</xdr:row>
      <xdr:rowOff>295274</xdr:rowOff>
    </xdr:from>
    <xdr:to>
      <xdr:col>2</xdr:col>
      <xdr:colOff>781348</xdr:colOff>
      <xdr:row>4</xdr:row>
      <xdr:rowOff>133350</xdr:rowOff>
    </xdr:to>
    <xdr:pic>
      <xdr:nvPicPr>
        <xdr:cNvPr id="2" name="Picture 1" descr="modellogo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99202" y="539114"/>
          <a:ext cx="1017451" cy="946786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74595</xdr:colOff>
      <xdr:row>1</xdr:row>
      <xdr:rowOff>304797</xdr:rowOff>
    </xdr:from>
    <xdr:to>
      <xdr:col>2</xdr:col>
      <xdr:colOff>861137</xdr:colOff>
      <xdr:row>4</xdr:row>
      <xdr:rowOff>161818</xdr:rowOff>
    </xdr:to>
    <xdr:pic>
      <xdr:nvPicPr>
        <xdr:cNvPr id="2" name="Picture 1" descr="modellogo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65095" y="552447"/>
          <a:ext cx="1110392" cy="971446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84504</xdr:colOff>
      <xdr:row>1</xdr:row>
      <xdr:rowOff>321896</xdr:rowOff>
    </xdr:from>
    <xdr:to>
      <xdr:col>2</xdr:col>
      <xdr:colOff>793241</xdr:colOff>
      <xdr:row>4</xdr:row>
      <xdr:rowOff>122845</xdr:rowOff>
    </xdr:to>
    <xdr:pic>
      <xdr:nvPicPr>
        <xdr:cNvPr id="2" name="Picture 1" descr="modellogo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75004" y="569546"/>
          <a:ext cx="1032587" cy="915374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19008</xdr:colOff>
      <xdr:row>1</xdr:row>
      <xdr:rowOff>11207</xdr:rowOff>
    </xdr:from>
    <xdr:to>
      <xdr:col>2</xdr:col>
      <xdr:colOff>546849</xdr:colOff>
      <xdr:row>3</xdr:row>
      <xdr:rowOff>143519</xdr:rowOff>
    </xdr:to>
    <xdr:pic>
      <xdr:nvPicPr>
        <xdr:cNvPr id="2" name="Picture 1" descr="modellogo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386561" y="280148"/>
          <a:ext cx="1155370" cy="1100500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265479</xdr:colOff>
      <xdr:row>0</xdr:row>
      <xdr:rowOff>217121</xdr:rowOff>
    </xdr:from>
    <xdr:to>
      <xdr:col>2</xdr:col>
      <xdr:colOff>526541</xdr:colOff>
      <xdr:row>3</xdr:row>
      <xdr:rowOff>27595</xdr:rowOff>
    </xdr:to>
    <xdr:pic>
      <xdr:nvPicPr>
        <xdr:cNvPr id="4" name="Picture 3" descr="modellogo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65479" y="217121"/>
          <a:ext cx="1032587" cy="915374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24</xdr:col>
      <xdr:colOff>19051</xdr:colOff>
      <xdr:row>2</xdr:row>
      <xdr:rowOff>200024</xdr:rowOff>
    </xdr:from>
    <xdr:to>
      <xdr:col>28</xdr:col>
      <xdr:colOff>123825</xdr:colOff>
      <xdr:row>7</xdr:row>
      <xdr:rowOff>123824</xdr:rowOff>
    </xdr:to>
    <xdr:pic>
      <xdr:nvPicPr>
        <xdr:cNvPr id="2" name="Picture 1" descr="cbse-central-board-of-secondary-education-logo-FF37539DA3-seeklogo.com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6591301" y="200024"/>
          <a:ext cx="1133474" cy="1247775"/>
        </a:xfrm>
        <a:prstGeom prst="rect">
          <a:avLst/>
        </a:prstGeom>
        <a:ln>
          <a:noFill/>
        </a:ln>
        <a:effectLst>
          <a:outerShdw blurRad="292100" dist="139700" dir="2700000" algn="tl" rotWithShape="0">
            <a:srgbClr val="333333">
              <a:alpha val="65000"/>
            </a:srgbClr>
          </a:outerShdw>
        </a:effectLst>
      </xdr:spPr>
    </xdr:pic>
    <xdr:clientData/>
  </xdr:twoCellAnchor>
  <xdr:twoCellAnchor editAs="oneCell">
    <xdr:from>
      <xdr:col>2</xdr:col>
      <xdr:colOff>66675</xdr:colOff>
      <xdr:row>2</xdr:row>
      <xdr:rowOff>95250</xdr:rowOff>
    </xdr:from>
    <xdr:to>
      <xdr:col>7</xdr:col>
      <xdr:colOff>19050</xdr:colOff>
      <xdr:row>7</xdr:row>
      <xdr:rowOff>124554</xdr:rowOff>
    </xdr:to>
    <xdr:pic>
      <xdr:nvPicPr>
        <xdr:cNvPr id="3" name="Picture 2" descr="modellogo.pn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428625" y="485775"/>
          <a:ext cx="1285875" cy="1353279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129011</xdr:colOff>
      <xdr:row>1</xdr:row>
      <xdr:rowOff>95250</xdr:rowOff>
    </xdr:from>
    <xdr:to>
      <xdr:col>2</xdr:col>
      <xdr:colOff>774320</xdr:colOff>
      <xdr:row>1</xdr:row>
      <xdr:rowOff>97641</xdr:rowOff>
    </xdr:to>
    <xdr:pic>
      <xdr:nvPicPr>
        <xdr:cNvPr id="2" name="Picture 1" descr="modellogo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29011" y="243417"/>
          <a:ext cx="1045740" cy="824425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129011</xdr:colOff>
      <xdr:row>1</xdr:row>
      <xdr:rowOff>95250</xdr:rowOff>
    </xdr:from>
    <xdr:to>
      <xdr:col>2</xdr:col>
      <xdr:colOff>774320</xdr:colOff>
      <xdr:row>1</xdr:row>
      <xdr:rowOff>97641</xdr:rowOff>
    </xdr:to>
    <xdr:pic>
      <xdr:nvPicPr>
        <xdr:cNvPr id="2" name="Picture 1" descr="modellogo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29011" y="238125"/>
          <a:ext cx="1159659" cy="2391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66675</xdr:colOff>
      <xdr:row>0</xdr:row>
      <xdr:rowOff>238122</xdr:rowOff>
    </xdr:from>
    <xdr:to>
      <xdr:col>1</xdr:col>
      <xdr:colOff>66675</xdr:colOff>
      <xdr:row>2</xdr:row>
      <xdr:rowOff>48596</xdr:rowOff>
    </xdr:to>
    <xdr:pic>
      <xdr:nvPicPr>
        <xdr:cNvPr id="2" name="Picture 1" descr="modellogo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17195" y="238122"/>
          <a:ext cx="0" cy="420074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1</xdr:row>
      <xdr:rowOff>238122</xdr:rowOff>
    </xdr:from>
    <xdr:to>
      <xdr:col>1</xdr:col>
      <xdr:colOff>66675</xdr:colOff>
      <xdr:row>3</xdr:row>
      <xdr:rowOff>124796</xdr:rowOff>
    </xdr:to>
    <xdr:pic>
      <xdr:nvPicPr>
        <xdr:cNvPr id="3" name="Picture 2" descr="modellogo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17195" y="504822"/>
          <a:ext cx="0" cy="572474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238122</xdr:rowOff>
    </xdr:from>
    <xdr:to>
      <xdr:col>1</xdr:col>
      <xdr:colOff>66675</xdr:colOff>
      <xdr:row>2</xdr:row>
      <xdr:rowOff>48596</xdr:rowOff>
    </xdr:to>
    <xdr:pic>
      <xdr:nvPicPr>
        <xdr:cNvPr id="4" name="Picture 3" descr="modellogo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17195" y="238122"/>
          <a:ext cx="0" cy="420074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1</xdr:row>
      <xdr:rowOff>238122</xdr:rowOff>
    </xdr:from>
    <xdr:to>
      <xdr:col>1</xdr:col>
      <xdr:colOff>66675</xdr:colOff>
      <xdr:row>2</xdr:row>
      <xdr:rowOff>162896</xdr:rowOff>
    </xdr:to>
    <xdr:pic>
      <xdr:nvPicPr>
        <xdr:cNvPr id="5" name="Picture 4" descr="modellogo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17195" y="504822"/>
          <a:ext cx="0" cy="267674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238122</xdr:rowOff>
    </xdr:from>
    <xdr:to>
      <xdr:col>1</xdr:col>
      <xdr:colOff>66675</xdr:colOff>
      <xdr:row>1</xdr:row>
      <xdr:rowOff>58686</xdr:rowOff>
    </xdr:to>
    <xdr:pic>
      <xdr:nvPicPr>
        <xdr:cNvPr id="6" name="Picture 5" descr="modellogo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17195" y="238122"/>
          <a:ext cx="0" cy="87264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1</xdr:row>
      <xdr:rowOff>238122</xdr:rowOff>
    </xdr:from>
    <xdr:to>
      <xdr:col>1</xdr:col>
      <xdr:colOff>66675</xdr:colOff>
      <xdr:row>2</xdr:row>
      <xdr:rowOff>106311</xdr:rowOff>
    </xdr:to>
    <xdr:pic>
      <xdr:nvPicPr>
        <xdr:cNvPr id="7" name="Picture 6" descr="modellogo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17195" y="504822"/>
          <a:ext cx="0" cy="211089"/>
        </a:xfrm>
        <a:prstGeom prst="rect">
          <a:avLst/>
        </a:prstGeom>
      </xdr:spPr>
    </xdr:pic>
    <xdr:clientData/>
  </xdr:twoCellAnchor>
  <xdr:twoCellAnchor editAs="oneCell">
    <xdr:from>
      <xdr:col>1</xdr:col>
      <xdr:colOff>49686</xdr:colOff>
      <xdr:row>0</xdr:row>
      <xdr:rowOff>219074</xdr:rowOff>
    </xdr:from>
    <xdr:to>
      <xdr:col>1</xdr:col>
      <xdr:colOff>49686</xdr:colOff>
      <xdr:row>5</xdr:row>
      <xdr:rowOff>123824</xdr:rowOff>
    </xdr:to>
    <xdr:pic>
      <xdr:nvPicPr>
        <xdr:cNvPr id="8" name="Picture 7" descr="modellogo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00206" y="219074"/>
          <a:ext cx="0" cy="1512570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238122</xdr:rowOff>
    </xdr:from>
    <xdr:to>
      <xdr:col>1</xdr:col>
      <xdr:colOff>66675</xdr:colOff>
      <xdr:row>2</xdr:row>
      <xdr:rowOff>48596</xdr:rowOff>
    </xdr:to>
    <xdr:pic>
      <xdr:nvPicPr>
        <xdr:cNvPr id="9" name="Picture 8" descr="modellogo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17195" y="238122"/>
          <a:ext cx="0" cy="420074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1</xdr:row>
      <xdr:rowOff>238122</xdr:rowOff>
    </xdr:from>
    <xdr:to>
      <xdr:col>1</xdr:col>
      <xdr:colOff>66675</xdr:colOff>
      <xdr:row>2</xdr:row>
      <xdr:rowOff>162896</xdr:rowOff>
    </xdr:to>
    <xdr:pic>
      <xdr:nvPicPr>
        <xdr:cNvPr id="10" name="Picture 9" descr="modellogo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17195" y="504822"/>
          <a:ext cx="0" cy="267674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238122</xdr:rowOff>
    </xdr:from>
    <xdr:to>
      <xdr:col>1</xdr:col>
      <xdr:colOff>66675</xdr:colOff>
      <xdr:row>1</xdr:row>
      <xdr:rowOff>58686</xdr:rowOff>
    </xdr:to>
    <xdr:pic>
      <xdr:nvPicPr>
        <xdr:cNvPr id="11" name="Picture 10" descr="modellogo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17195" y="238122"/>
          <a:ext cx="0" cy="87264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1</xdr:row>
      <xdr:rowOff>238122</xdr:rowOff>
    </xdr:from>
    <xdr:to>
      <xdr:col>1</xdr:col>
      <xdr:colOff>66675</xdr:colOff>
      <xdr:row>2</xdr:row>
      <xdr:rowOff>106311</xdr:rowOff>
    </xdr:to>
    <xdr:pic>
      <xdr:nvPicPr>
        <xdr:cNvPr id="12" name="Picture 11" descr="modellogo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17195" y="504822"/>
          <a:ext cx="0" cy="21108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238122</xdr:rowOff>
    </xdr:from>
    <xdr:to>
      <xdr:col>1</xdr:col>
      <xdr:colOff>66675</xdr:colOff>
      <xdr:row>1</xdr:row>
      <xdr:rowOff>58686</xdr:rowOff>
    </xdr:to>
    <xdr:pic>
      <xdr:nvPicPr>
        <xdr:cNvPr id="13" name="Picture 12" descr="modellogo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17195" y="238122"/>
          <a:ext cx="0" cy="87264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1</xdr:row>
      <xdr:rowOff>238122</xdr:rowOff>
    </xdr:from>
    <xdr:to>
      <xdr:col>1</xdr:col>
      <xdr:colOff>66675</xdr:colOff>
      <xdr:row>2</xdr:row>
      <xdr:rowOff>106311</xdr:rowOff>
    </xdr:to>
    <xdr:pic>
      <xdr:nvPicPr>
        <xdr:cNvPr id="14" name="Picture 13" descr="modellogo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17195" y="504822"/>
          <a:ext cx="0" cy="211089"/>
        </a:xfrm>
        <a:prstGeom prst="rect">
          <a:avLst/>
        </a:prstGeom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129011</xdr:colOff>
      <xdr:row>1</xdr:row>
      <xdr:rowOff>95250</xdr:rowOff>
    </xdr:from>
    <xdr:to>
      <xdr:col>2</xdr:col>
      <xdr:colOff>774320</xdr:colOff>
      <xdr:row>1</xdr:row>
      <xdr:rowOff>97641</xdr:rowOff>
    </xdr:to>
    <xdr:pic>
      <xdr:nvPicPr>
        <xdr:cNvPr id="2" name="Picture 1" descr="modellogo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29011" y="238125"/>
          <a:ext cx="1159659" cy="2391"/>
        </a:xfrm>
        <a:prstGeom prst="rect">
          <a:avLst/>
        </a:prstGeom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295275</xdr:colOff>
      <xdr:row>2</xdr:row>
      <xdr:rowOff>9524</xdr:rowOff>
    </xdr:from>
    <xdr:to>
      <xdr:col>1</xdr:col>
      <xdr:colOff>1028700</xdr:colOff>
      <xdr:row>4</xdr:row>
      <xdr:rowOff>185609</xdr:rowOff>
    </xdr:to>
    <xdr:pic>
      <xdr:nvPicPr>
        <xdr:cNvPr id="2" name="Picture 1" descr="modellogo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95275" y="647699"/>
          <a:ext cx="1085850" cy="95904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halasangam.com/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hyperlink" Target="https://www.svgmsxxxx.com/" TargetMode="External"/><Relationship Id="rId1" Type="http://schemas.openxmlformats.org/officeDocument/2006/relationships/hyperlink" Target="mailto:xxxxsvgms@gmail.com" TargetMode="External"/><Relationship Id="rId4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XFC28"/>
  <sheetViews>
    <sheetView showGridLines="0" showRowColHeaders="0" tabSelected="1" workbookViewId="0">
      <selection activeCell="D24" sqref="D24:J25"/>
    </sheetView>
  </sheetViews>
  <sheetFormatPr defaultColWidth="0" defaultRowHeight="14.4" customHeight="1" zeroHeight="1" x14ac:dyDescent="0.3"/>
  <cols>
    <col min="1" max="1" width="8.88671875" style="326" customWidth="1"/>
    <col min="2" max="10" width="8.88671875" style="444" customWidth="1"/>
    <col min="11" max="11" width="15.6640625" style="444" customWidth="1"/>
    <col min="12" max="12" width="30.6640625" style="445" customWidth="1"/>
    <col min="13" max="16383" width="8.88671875" style="8" hidden="1"/>
    <col min="16384" max="16384" width="26.88671875" style="8" hidden="1" customWidth="1"/>
  </cols>
  <sheetData>
    <row r="1" spans="1:12" x14ac:dyDescent="0.3">
      <c r="A1" s="441"/>
      <c r="B1" s="442"/>
      <c r="C1" s="442"/>
      <c r="D1" s="442"/>
      <c r="E1" s="442"/>
      <c r="F1" s="442"/>
      <c r="G1" s="442"/>
      <c r="H1" s="442"/>
      <c r="I1" s="442"/>
      <c r="J1" s="442"/>
      <c r="K1" s="442"/>
      <c r="L1" s="443"/>
    </row>
    <row r="2" spans="1:12" x14ac:dyDescent="0.3"/>
    <row r="3" spans="1:12" x14ac:dyDescent="0.3"/>
    <row r="4" spans="1:12" x14ac:dyDescent="0.3"/>
    <row r="5" spans="1:12" x14ac:dyDescent="0.3"/>
    <row r="6" spans="1:12" x14ac:dyDescent="0.3">
      <c r="D6" s="482" t="s">
        <v>249</v>
      </c>
      <c r="E6" s="482"/>
      <c r="F6" s="482"/>
      <c r="G6" s="482"/>
      <c r="H6" s="482"/>
      <c r="I6" s="482"/>
      <c r="J6" s="482"/>
    </row>
    <row r="7" spans="1:12" x14ac:dyDescent="0.3">
      <c r="D7" s="482"/>
      <c r="E7" s="482"/>
      <c r="F7" s="482"/>
      <c r="G7" s="482"/>
      <c r="H7" s="482"/>
      <c r="I7" s="482"/>
      <c r="J7" s="482"/>
    </row>
    <row r="8" spans="1:12" x14ac:dyDescent="0.3">
      <c r="D8" s="482"/>
      <c r="E8" s="482"/>
      <c r="F8" s="482"/>
      <c r="G8" s="482"/>
      <c r="H8" s="482"/>
      <c r="I8" s="482"/>
      <c r="J8" s="482"/>
    </row>
    <row r="9" spans="1:12" x14ac:dyDescent="0.3">
      <c r="D9" s="482"/>
      <c r="E9" s="482"/>
      <c r="F9" s="482"/>
      <c r="G9" s="482"/>
      <c r="H9" s="482"/>
      <c r="I9" s="482"/>
      <c r="J9" s="482"/>
    </row>
    <row r="10" spans="1:12" x14ac:dyDescent="0.3">
      <c r="D10" s="482"/>
      <c r="E10" s="482"/>
      <c r="F10" s="482"/>
      <c r="G10" s="482"/>
      <c r="H10" s="482"/>
      <c r="I10" s="482"/>
      <c r="J10" s="482"/>
    </row>
    <row r="11" spans="1:12" x14ac:dyDescent="0.3"/>
    <row r="12" spans="1:12" x14ac:dyDescent="0.3"/>
    <row r="13" spans="1:12" x14ac:dyDescent="0.3">
      <c r="D13" s="483" t="s">
        <v>250</v>
      </c>
      <c r="E13" s="483"/>
      <c r="F13" s="483"/>
      <c r="G13" s="483"/>
      <c r="H13" s="483"/>
      <c r="I13" s="483"/>
      <c r="J13" s="483"/>
    </row>
    <row r="14" spans="1:12" x14ac:dyDescent="0.3">
      <c r="D14" s="483"/>
      <c r="E14" s="483"/>
      <c r="F14" s="483"/>
      <c r="G14" s="483"/>
      <c r="H14" s="483"/>
      <c r="I14" s="483"/>
      <c r="J14" s="483"/>
    </row>
    <row r="15" spans="1:12" x14ac:dyDescent="0.3">
      <c r="D15" s="483"/>
      <c r="E15" s="483"/>
      <c r="F15" s="483"/>
      <c r="G15" s="483"/>
      <c r="H15" s="483"/>
      <c r="I15" s="483"/>
      <c r="J15" s="483"/>
    </row>
    <row r="16" spans="1:12" ht="14.4" customHeight="1" x14ac:dyDescent="0.3">
      <c r="D16" s="483"/>
      <c r="E16" s="483"/>
      <c r="F16" s="483"/>
      <c r="G16" s="483"/>
      <c r="H16" s="483"/>
      <c r="I16" s="483"/>
      <c r="J16" s="483"/>
    </row>
    <row r="17" spans="4:10" x14ac:dyDescent="0.3">
      <c r="D17" s="483"/>
      <c r="E17" s="483"/>
      <c r="F17" s="483"/>
      <c r="G17" s="483"/>
      <c r="H17" s="483"/>
      <c r="I17" s="483"/>
      <c r="J17" s="483"/>
    </row>
    <row r="18" spans="4:10" x14ac:dyDescent="0.3">
      <c r="D18" s="483"/>
      <c r="E18" s="483"/>
      <c r="F18" s="483"/>
      <c r="G18" s="483"/>
      <c r="H18" s="483"/>
      <c r="I18" s="483"/>
      <c r="J18" s="483"/>
    </row>
    <row r="19" spans="4:10" x14ac:dyDescent="0.3"/>
    <row r="20" spans="4:10" x14ac:dyDescent="0.3">
      <c r="D20" s="484" t="s">
        <v>251</v>
      </c>
      <c r="E20" s="484"/>
      <c r="F20" s="484"/>
      <c r="G20" s="484"/>
      <c r="H20" s="484"/>
      <c r="I20" s="484"/>
      <c r="J20" s="484"/>
    </row>
    <row r="21" spans="4:10" x14ac:dyDescent="0.3">
      <c r="D21" s="484"/>
      <c r="E21" s="484"/>
      <c r="F21" s="484"/>
      <c r="G21" s="484"/>
      <c r="H21" s="484"/>
      <c r="I21" s="484"/>
      <c r="J21" s="484"/>
    </row>
    <row r="22" spans="4:10" x14ac:dyDescent="0.3">
      <c r="D22" s="484"/>
      <c r="E22" s="484"/>
      <c r="F22" s="484"/>
      <c r="G22" s="484"/>
      <c r="H22" s="484"/>
      <c r="I22" s="484"/>
      <c r="J22" s="484"/>
    </row>
    <row r="23" spans="4:10" x14ac:dyDescent="0.3"/>
    <row r="24" spans="4:10" x14ac:dyDescent="0.3">
      <c r="D24" s="485" t="s">
        <v>252</v>
      </c>
      <c r="E24" s="485"/>
      <c r="F24" s="485"/>
      <c r="G24" s="485"/>
      <c r="H24" s="485"/>
      <c r="I24" s="485"/>
      <c r="J24" s="485"/>
    </row>
    <row r="25" spans="4:10" x14ac:dyDescent="0.3">
      <c r="D25" s="485"/>
      <c r="E25" s="485"/>
      <c r="F25" s="485"/>
      <c r="G25" s="485"/>
      <c r="H25" s="485"/>
      <c r="I25" s="485"/>
      <c r="J25" s="485"/>
    </row>
    <row r="26" spans="4:10" x14ac:dyDescent="0.3"/>
    <row r="27" spans="4:10" x14ac:dyDescent="0.3"/>
    <row r="28" spans="4:10" x14ac:dyDescent="0.3"/>
  </sheetData>
  <sheetProtection algorithmName="SHA-512" hashValue="CD7ra1GYmnrwZwt2vMkWOuL/JdWaWYhdLnYmQY5aHnD2ya9gy1S/D6mic7o5PxBmRG+c/ps9Lj/N77pAX3vJsQ==" saltValue="U8q6qjL1PTsuIRvIXqgYJg==" spinCount="100000" sheet="1" objects="1" scenarios="1" selectLockedCells="1" selectUnlockedCells="1"/>
  <mergeCells count="4">
    <mergeCell ref="D6:J10"/>
    <mergeCell ref="D13:J18"/>
    <mergeCell ref="D20:J22"/>
    <mergeCell ref="D24:J25"/>
  </mergeCells>
  <hyperlinks>
    <hyperlink ref="D20:J22" r:id="rId1" display="http://www.shalasangam.com"/>
  </hyperlinks>
  <pageMargins left="0.7" right="0.7" top="0.75" bottom="0.75" header="0.3" footer="0.3"/>
  <pageSetup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L19"/>
  <sheetViews>
    <sheetView zoomScaleNormal="100" workbookViewId="0">
      <selection activeCell="C3" sqref="C3:H3"/>
    </sheetView>
  </sheetViews>
  <sheetFormatPr defaultColWidth="0" defaultRowHeight="14.4" zeroHeight="1" x14ac:dyDescent="0.3"/>
  <cols>
    <col min="1" max="1" width="3.33203125" style="314" customWidth="1"/>
    <col min="2" max="2" width="27.33203125" style="30" bestFit="1" customWidth="1"/>
    <col min="3" max="3" width="20.5546875" style="30" customWidth="1"/>
    <col min="4" max="4" width="15.5546875" style="30" customWidth="1"/>
    <col min="5" max="5" width="13.5546875" style="30" customWidth="1"/>
    <col min="6" max="6" width="24.109375" style="30" customWidth="1"/>
    <col min="7" max="7" width="30.44140625" style="30" customWidth="1"/>
    <col min="8" max="9" width="15.5546875" style="30" customWidth="1"/>
    <col min="10" max="10" width="3.109375" style="314" customWidth="1"/>
    <col min="11" max="16384" width="9.109375" style="1" hidden="1"/>
  </cols>
  <sheetData>
    <row r="1" spans="1:12" s="314" customFormat="1" ht="22.95" customHeight="1" thickBot="1" x14ac:dyDescent="0.35">
      <c r="A1" s="313"/>
      <c r="B1" s="312"/>
      <c r="C1" s="417"/>
      <c r="D1" s="492" t="s">
        <v>289</v>
      </c>
      <c r="E1" s="492"/>
      <c r="F1" s="492"/>
      <c r="G1" s="417"/>
      <c r="H1" s="425" t="s">
        <v>248</v>
      </c>
      <c r="I1" s="417"/>
      <c r="J1" s="418"/>
    </row>
    <row r="2" spans="1:12" s="3" customFormat="1" ht="48.75" customHeight="1" thickBot="1" x14ac:dyDescent="0.35">
      <c r="A2" s="313"/>
      <c r="B2" s="510" t="s">
        <v>242</v>
      </c>
      <c r="C2" s="511"/>
      <c r="D2" s="511"/>
      <c r="E2" s="511"/>
      <c r="F2" s="511"/>
      <c r="G2" s="511"/>
      <c r="H2" s="511"/>
      <c r="I2" s="512"/>
      <c r="J2" s="419"/>
      <c r="K2" s="4"/>
      <c r="L2" s="4"/>
    </row>
    <row r="3" spans="1:12" s="3" customFormat="1" ht="30.75" customHeight="1" x14ac:dyDescent="0.45">
      <c r="A3" s="313"/>
      <c r="B3" s="41"/>
      <c r="C3" s="520" t="s">
        <v>262</v>
      </c>
      <c r="D3" s="520"/>
      <c r="E3" s="520"/>
      <c r="F3" s="520"/>
      <c r="G3" s="520"/>
      <c r="H3" s="520"/>
      <c r="I3" s="42"/>
      <c r="J3" s="420"/>
    </row>
    <row r="4" spans="1:12" s="3" customFormat="1" ht="21.75" customHeight="1" x14ac:dyDescent="0.5">
      <c r="A4" s="313"/>
      <c r="B4" s="526" t="s">
        <v>285</v>
      </c>
      <c r="C4" s="527"/>
      <c r="D4" s="527"/>
      <c r="E4" s="527"/>
      <c r="F4" s="527"/>
      <c r="G4" s="527"/>
      <c r="H4" s="527"/>
      <c r="I4" s="528"/>
      <c r="J4" s="420"/>
    </row>
    <row r="5" spans="1:12" s="3" customFormat="1" ht="25.5" customHeight="1" x14ac:dyDescent="0.3">
      <c r="A5" s="313"/>
      <c r="B5" s="316" t="s">
        <v>171</v>
      </c>
      <c r="C5" s="364">
        <v>1720024</v>
      </c>
      <c r="D5" s="404" t="s">
        <v>172</v>
      </c>
      <c r="E5" s="494" t="s">
        <v>266</v>
      </c>
      <c r="F5" s="495"/>
      <c r="G5" s="495"/>
      <c r="H5" s="496" t="s">
        <v>173</v>
      </c>
      <c r="I5" s="498">
        <v>12016</v>
      </c>
      <c r="J5" s="421"/>
    </row>
    <row r="6" spans="1:12" s="3" customFormat="1" ht="25.5" customHeight="1" thickBot="1" x14ac:dyDescent="0.35">
      <c r="A6" s="313"/>
      <c r="B6" s="316" t="s">
        <v>174</v>
      </c>
      <c r="C6" s="365" t="s">
        <v>263</v>
      </c>
      <c r="D6" s="46" t="s">
        <v>175</v>
      </c>
      <c r="E6" s="494" t="s">
        <v>274</v>
      </c>
      <c r="F6" s="495"/>
      <c r="G6" s="495"/>
      <c r="H6" s="497"/>
      <c r="I6" s="499"/>
      <c r="J6" s="421"/>
    </row>
    <row r="7" spans="1:12" s="3" customFormat="1" ht="39" customHeight="1" x14ac:dyDescent="0.3">
      <c r="A7" s="313"/>
      <c r="B7" s="529" t="s">
        <v>76</v>
      </c>
      <c r="C7" s="530"/>
      <c r="D7" s="531" t="s">
        <v>77</v>
      </c>
      <c r="E7" s="531"/>
      <c r="F7" s="531"/>
      <c r="G7" s="47" t="s">
        <v>83</v>
      </c>
      <c r="H7" s="502" t="s">
        <v>176</v>
      </c>
      <c r="I7" s="503"/>
      <c r="J7" s="420"/>
    </row>
    <row r="8" spans="1:12" s="3" customFormat="1" ht="16.5" customHeight="1" x14ac:dyDescent="0.3">
      <c r="A8" s="313"/>
      <c r="B8" s="513">
        <v>9</v>
      </c>
      <c r="C8" s="516" t="s">
        <v>146</v>
      </c>
      <c r="D8" s="519" t="s">
        <v>264</v>
      </c>
      <c r="E8" s="500"/>
      <c r="F8" s="500"/>
      <c r="G8" s="500" t="s">
        <v>269</v>
      </c>
      <c r="H8" s="501" t="s">
        <v>265</v>
      </c>
      <c r="I8" s="501"/>
      <c r="J8" s="420"/>
    </row>
    <row r="9" spans="1:12" s="3" customFormat="1" ht="11.25" customHeight="1" x14ac:dyDescent="0.3">
      <c r="A9" s="313"/>
      <c r="B9" s="514"/>
      <c r="C9" s="517"/>
      <c r="D9" s="519"/>
      <c r="E9" s="500"/>
      <c r="F9" s="500"/>
      <c r="G9" s="500"/>
      <c r="H9" s="501"/>
      <c r="I9" s="501"/>
      <c r="J9" s="420"/>
    </row>
    <row r="10" spans="1:12" s="3" customFormat="1" ht="8.25" customHeight="1" x14ac:dyDescent="0.3">
      <c r="A10" s="313"/>
      <c r="B10" s="515"/>
      <c r="C10" s="518"/>
      <c r="D10" s="519"/>
      <c r="E10" s="500"/>
      <c r="F10" s="500"/>
      <c r="G10" s="500"/>
      <c r="H10" s="501"/>
      <c r="I10" s="501"/>
      <c r="J10" s="420"/>
    </row>
    <row r="11" spans="1:12" s="3" customFormat="1" ht="25.5" customHeight="1" x14ac:dyDescent="0.3">
      <c r="A11" s="313"/>
      <c r="B11" s="521" t="s">
        <v>78</v>
      </c>
      <c r="C11" s="522"/>
      <c r="D11" s="508" t="s">
        <v>79</v>
      </c>
      <c r="E11" s="508"/>
      <c r="F11" s="508"/>
      <c r="G11" s="508" t="s">
        <v>82</v>
      </c>
      <c r="H11" s="508"/>
      <c r="I11" s="509"/>
      <c r="J11" s="420"/>
    </row>
    <row r="12" spans="1:12" s="3" customFormat="1" ht="25.5" customHeight="1" x14ac:dyDescent="0.3">
      <c r="A12" s="313"/>
      <c r="B12" s="523" t="s">
        <v>0</v>
      </c>
      <c r="C12" s="524"/>
      <c r="D12" s="525" t="s">
        <v>272</v>
      </c>
      <c r="E12" s="525"/>
      <c r="F12" s="525"/>
      <c r="G12" s="43" t="s">
        <v>0</v>
      </c>
      <c r="H12" s="504" t="s">
        <v>92</v>
      </c>
      <c r="I12" s="505"/>
      <c r="J12" s="420"/>
    </row>
    <row r="13" spans="1:12" s="3" customFormat="1" ht="25.5" customHeight="1" x14ac:dyDescent="0.3">
      <c r="A13" s="313"/>
      <c r="B13" s="523" t="s">
        <v>1</v>
      </c>
      <c r="C13" s="524"/>
      <c r="D13" s="525" t="s">
        <v>268</v>
      </c>
      <c r="E13" s="525"/>
      <c r="F13" s="525"/>
      <c r="G13" s="44" t="s">
        <v>1</v>
      </c>
      <c r="H13" s="504" t="s">
        <v>91</v>
      </c>
      <c r="I13" s="505"/>
      <c r="J13" s="420"/>
    </row>
    <row r="14" spans="1:12" s="3" customFormat="1" ht="25.5" customHeight="1" x14ac:dyDescent="0.3">
      <c r="A14" s="313"/>
      <c r="B14" s="535" t="s">
        <v>62</v>
      </c>
      <c r="C14" s="536"/>
      <c r="D14" s="525" t="s">
        <v>269</v>
      </c>
      <c r="E14" s="525"/>
      <c r="F14" s="525"/>
      <c r="G14" s="44" t="s">
        <v>80</v>
      </c>
      <c r="H14" s="504" t="s">
        <v>2</v>
      </c>
      <c r="I14" s="505"/>
      <c r="J14" s="420"/>
    </row>
    <row r="15" spans="1:12" s="3" customFormat="1" ht="25.5" customHeight="1" x14ac:dyDescent="0.3">
      <c r="A15" s="313"/>
      <c r="B15" s="535" t="s">
        <v>81</v>
      </c>
      <c r="C15" s="536"/>
      <c r="D15" s="525" t="s">
        <v>270</v>
      </c>
      <c r="E15" s="525"/>
      <c r="F15" s="525"/>
      <c r="G15" s="44" t="s">
        <v>81</v>
      </c>
      <c r="H15" s="504" t="s">
        <v>88</v>
      </c>
      <c r="I15" s="505"/>
      <c r="J15" s="420"/>
    </row>
    <row r="16" spans="1:12" s="3" customFormat="1" ht="25.5" customHeight="1" thickBot="1" x14ac:dyDescent="0.35">
      <c r="A16" s="313"/>
      <c r="B16" s="537" t="s">
        <v>3</v>
      </c>
      <c r="C16" s="538"/>
      <c r="D16" s="525" t="s">
        <v>271</v>
      </c>
      <c r="E16" s="525"/>
      <c r="F16" s="525"/>
      <c r="G16" s="45" t="s">
        <v>130</v>
      </c>
      <c r="H16" s="504" t="s">
        <v>89</v>
      </c>
      <c r="I16" s="505"/>
      <c r="J16" s="420"/>
    </row>
    <row r="17" spans="1:10" s="3" customFormat="1" ht="25.5" hidden="1" customHeight="1" thickBot="1" x14ac:dyDescent="0.35">
      <c r="A17" s="313"/>
      <c r="B17" s="532" t="s">
        <v>111</v>
      </c>
      <c r="C17" s="533"/>
      <c r="D17" s="534"/>
      <c r="E17" s="534"/>
      <c r="F17" s="534"/>
      <c r="G17" s="423" t="s">
        <v>111</v>
      </c>
      <c r="H17" s="506" t="s">
        <v>90</v>
      </c>
      <c r="I17" s="507"/>
      <c r="J17" s="420"/>
    </row>
    <row r="18" spans="1:10" s="314" customFormat="1" ht="27.75" customHeight="1" thickBot="1" x14ac:dyDescent="0.35">
      <c r="A18" s="313"/>
      <c r="B18" s="472" t="s">
        <v>288</v>
      </c>
      <c r="C18" s="403" t="s">
        <v>286</v>
      </c>
      <c r="D18" s="315" t="s">
        <v>170</v>
      </c>
      <c r="E18" s="493" t="s">
        <v>267</v>
      </c>
      <c r="F18" s="493"/>
      <c r="G18" s="489" t="s">
        <v>247</v>
      </c>
      <c r="H18" s="490"/>
      <c r="I18" s="491"/>
      <c r="J18" s="420"/>
    </row>
    <row r="19" spans="1:10" s="314" customFormat="1" ht="30" customHeight="1" thickBot="1" x14ac:dyDescent="0.35">
      <c r="A19" s="313"/>
      <c r="B19" s="473" t="s">
        <v>210</v>
      </c>
      <c r="C19" s="422" t="s">
        <v>287</v>
      </c>
      <c r="D19" s="426"/>
      <c r="E19" s="426"/>
      <c r="F19" s="426"/>
      <c r="G19" s="486" t="s">
        <v>246</v>
      </c>
      <c r="H19" s="487"/>
      <c r="I19" s="488"/>
      <c r="J19" s="424"/>
    </row>
  </sheetData>
  <sheetProtection algorithmName="SHA-512" hashValue="cCOHQPwMA7v0FzMex43w8fHr0s7TgaMIm87LavLmq3kZN16m0PVq/fqntT1bobfHUV4Olr8lhWNOThqpNfrzWw==" saltValue="ac2ReQKSZNYdEF5q4pKB3A==" spinCount="100000" sheet="1" objects="1" scenarios="1" selectLockedCells="1"/>
  <mergeCells count="40">
    <mergeCell ref="B17:C17"/>
    <mergeCell ref="D17:F17"/>
    <mergeCell ref="B14:C14"/>
    <mergeCell ref="D14:F14"/>
    <mergeCell ref="B15:C15"/>
    <mergeCell ref="D15:F15"/>
    <mergeCell ref="B16:C16"/>
    <mergeCell ref="D16:F16"/>
    <mergeCell ref="H14:I14"/>
    <mergeCell ref="B2:I2"/>
    <mergeCell ref="H12:I12"/>
    <mergeCell ref="B8:B10"/>
    <mergeCell ref="C8:C10"/>
    <mergeCell ref="D8:F10"/>
    <mergeCell ref="C3:H3"/>
    <mergeCell ref="B11:C11"/>
    <mergeCell ref="D11:F11"/>
    <mergeCell ref="B12:C12"/>
    <mergeCell ref="D12:F12"/>
    <mergeCell ref="B13:C13"/>
    <mergeCell ref="D13:F13"/>
    <mergeCell ref="B4:I4"/>
    <mergeCell ref="B7:C7"/>
    <mergeCell ref="D7:F7"/>
    <mergeCell ref="G19:I19"/>
    <mergeCell ref="G18:I18"/>
    <mergeCell ref="D1:F1"/>
    <mergeCell ref="E18:F18"/>
    <mergeCell ref="E5:G5"/>
    <mergeCell ref="H5:H6"/>
    <mergeCell ref="I5:I6"/>
    <mergeCell ref="E6:G6"/>
    <mergeCell ref="G8:G10"/>
    <mergeCell ref="H8:I10"/>
    <mergeCell ref="H7:I7"/>
    <mergeCell ref="H15:I15"/>
    <mergeCell ref="H16:I16"/>
    <mergeCell ref="H17:I17"/>
    <mergeCell ref="G11:I11"/>
    <mergeCell ref="H13:I13"/>
  </mergeCells>
  <hyperlinks>
    <hyperlink ref="G12" location="ENGLISH!A1" display="ENGLISH"/>
    <hyperlink ref="G13" location="'HINDI-SKT'!A1" display="HINDI"/>
    <hyperlink ref="G14" location="MATHS!A1" display="MATHEMATICS"/>
    <hyperlink ref="G15" location="SCIENCE!A1" display="SCIENCE "/>
    <hyperlink ref="G17" location="IT!A1" display="IT"/>
    <hyperlink ref="G16" location="SST!A1" display="SOCIAL SCIENCE "/>
    <hyperlink ref="H12:I12" location="DATA!A1" display="STUDENT DETAILS"/>
    <hyperlink ref="H13:I13" location="'CO-SCHOLOSTIC'!A1" display="CO-SCHOLOSTIC"/>
    <hyperlink ref="H14:I14" location="ATTENDANCE!A1" display="ATTENDANCE"/>
    <hyperlink ref="H15:I15" location="'REPORT CARD'!A1" display="REPOET CARD"/>
    <hyperlink ref="H16:I16" location="'GREEN SHEET'!A1" display="GREEN SHEET"/>
    <hyperlink ref="H17:I17" location="'RESULT SHEET'!A1" display="RESULT SHEET "/>
    <hyperlink ref="E5" r:id="rId1" display="xxxxsvgms@gmail.com"/>
    <hyperlink ref="E6" r:id="rId2" display="https://www.svgmsxxxx.com"/>
  </hyperlinks>
  <pageMargins left="0.26" right="0.03" top="0.75" bottom="0.75" header="0.3" footer="0.3"/>
  <pageSetup orientation="landscape" r:id="rId3"/>
  <drawing r:id="rId4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S50"/>
  <sheetViews>
    <sheetView workbookViewId="0">
      <pane ySplit="4" topLeftCell="A5" activePane="bottomLeft" state="frozen"/>
      <selection activeCell="K14" sqref="K14:Y14"/>
      <selection pane="bottomLeft" activeCell="B3" sqref="B3:R3"/>
    </sheetView>
  </sheetViews>
  <sheetFormatPr defaultColWidth="0" defaultRowHeight="13.8" zeroHeight="1" x14ac:dyDescent="0.25"/>
  <cols>
    <col min="1" max="1" width="2.33203125" style="53" customWidth="1"/>
    <col min="2" max="2" width="7.6640625" style="53" bestFit="1" customWidth="1"/>
    <col min="3" max="3" width="13" style="53" customWidth="1"/>
    <col min="4" max="4" width="13.5546875" style="53" customWidth="1"/>
    <col min="5" max="5" width="32.109375" style="53" customWidth="1"/>
    <col min="6" max="6" width="37.44140625" style="53" customWidth="1"/>
    <col min="7" max="7" width="29.109375" style="53" customWidth="1"/>
    <col min="8" max="8" width="11.5546875" style="53" customWidth="1"/>
    <col min="9" max="9" width="12.44140625" style="53" bestFit="1" customWidth="1"/>
    <col min="10" max="10" width="13.6640625" style="53" bestFit="1" customWidth="1"/>
    <col min="11" max="11" width="21.6640625" style="53" hidden="1" customWidth="1"/>
    <col min="12" max="12" width="13.44140625" style="53" hidden="1" customWidth="1"/>
    <col min="13" max="13" width="17.88671875" style="53" hidden="1" customWidth="1"/>
    <col min="14" max="14" width="15.33203125" style="53" hidden="1" customWidth="1"/>
    <col min="15" max="15" width="12.88671875" style="53" hidden="1" customWidth="1"/>
    <col min="16" max="16" width="16.44140625" style="53" hidden="1" customWidth="1"/>
    <col min="17" max="17" width="6.5546875" style="53" hidden="1" customWidth="1"/>
    <col min="18" max="18" width="11.6640625" style="53" hidden="1" customWidth="1"/>
    <col min="19" max="19" width="2.88671875" style="540" customWidth="1"/>
    <col min="20" max="16384" width="9.109375" style="540" hidden="1"/>
  </cols>
  <sheetData>
    <row r="1" spans="1:18" ht="15" customHeight="1" x14ac:dyDescent="0.25">
      <c r="A1" s="48" t="s">
        <v>24</v>
      </c>
      <c r="B1" s="540"/>
      <c r="C1" s="540"/>
      <c r="D1" s="540"/>
      <c r="E1" s="540"/>
      <c r="F1" s="540"/>
      <c r="G1" s="540"/>
      <c r="H1" s="540"/>
      <c r="I1" s="540"/>
      <c r="J1" s="540"/>
      <c r="K1" s="540"/>
      <c r="L1" s="540"/>
      <c r="M1" s="540"/>
      <c r="N1" s="540"/>
      <c r="O1" s="540"/>
      <c r="P1" s="540"/>
      <c r="Q1" s="540"/>
      <c r="R1" s="540"/>
    </row>
    <row r="2" spans="1:18" ht="22.8" x14ac:dyDescent="0.4">
      <c r="A2" s="540"/>
      <c r="B2" s="541" t="str">
        <f>"SWAMI VIVEKANAND GOVT. MODEL SCHOOL,"&amp;DASHBOARD!C3</f>
        <v>SWAMI VIVEKANAND GOVT. MODEL SCHOOL,AMET,  BLOCK-AMET (RAJSAMAND)</v>
      </c>
      <c r="C2" s="541"/>
      <c r="D2" s="541"/>
      <c r="E2" s="541"/>
      <c r="F2" s="541"/>
      <c r="G2" s="541"/>
      <c r="H2" s="541"/>
      <c r="I2" s="541"/>
      <c r="J2" s="541"/>
      <c r="K2" s="541"/>
      <c r="L2" s="541"/>
      <c r="M2" s="541"/>
      <c r="N2" s="541"/>
      <c r="O2" s="541"/>
      <c r="P2" s="541"/>
      <c r="Q2" s="541"/>
      <c r="R2" s="541"/>
    </row>
    <row r="3" spans="1:18" ht="17.399999999999999" x14ac:dyDescent="0.3">
      <c r="A3" s="540"/>
      <c r="B3" s="539" t="str">
        <f>"     MASTER DATA SHEET    "&amp;DASHBOARD!B4</f>
        <v xml:space="preserve">     MASTER DATA SHEET    SESSION  -  2025-26</v>
      </c>
      <c r="C3" s="539"/>
      <c r="D3" s="539"/>
      <c r="E3" s="539"/>
      <c r="F3" s="539"/>
      <c r="G3" s="539"/>
      <c r="H3" s="539"/>
      <c r="I3" s="539"/>
      <c r="J3" s="539"/>
      <c r="K3" s="539"/>
      <c r="L3" s="539"/>
      <c r="M3" s="539"/>
      <c r="N3" s="539"/>
      <c r="O3" s="539"/>
      <c r="P3" s="539"/>
      <c r="Q3" s="539"/>
      <c r="R3" s="539"/>
    </row>
    <row r="4" spans="1:18" ht="17.399999999999999" x14ac:dyDescent="0.3">
      <c r="A4" s="540"/>
      <c r="B4" s="49" t="s">
        <v>4</v>
      </c>
      <c r="C4" s="50" t="s">
        <v>5</v>
      </c>
      <c r="D4" s="49" t="s">
        <v>6</v>
      </c>
      <c r="E4" s="49" t="s">
        <v>7</v>
      </c>
      <c r="F4" s="49" t="s">
        <v>8</v>
      </c>
      <c r="G4" s="49" t="s">
        <v>9</v>
      </c>
      <c r="H4" s="49" t="s">
        <v>10</v>
      </c>
      <c r="I4" s="49" t="s">
        <v>11</v>
      </c>
      <c r="J4" s="49" t="s">
        <v>12</v>
      </c>
      <c r="K4" s="49" t="s">
        <v>13</v>
      </c>
      <c r="L4" s="49" t="s">
        <v>14</v>
      </c>
      <c r="M4" s="49" t="s">
        <v>15</v>
      </c>
      <c r="N4" s="49" t="s">
        <v>16</v>
      </c>
      <c r="O4" s="49" t="s">
        <v>17</v>
      </c>
      <c r="P4" s="49" t="s">
        <v>18</v>
      </c>
      <c r="Q4" s="49" t="s">
        <v>19</v>
      </c>
      <c r="R4" s="49" t="s">
        <v>20</v>
      </c>
    </row>
    <row r="5" spans="1:18" x14ac:dyDescent="0.3">
      <c r="A5" s="540"/>
      <c r="B5" s="131">
        <v>1</v>
      </c>
      <c r="C5" s="131">
        <f>IF('MAIN DATA'!C5="","",'MAIN DATA'!C5)</f>
        <v>901</v>
      </c>
      <c r="D5" s="131">
        <f>IF('MAIN DATA'!D5="","",'MAIN DATA'!D5)</f>
        <v>974</v>
      </c>
      <c r="E5" s="132" t="str">
        <f>UPPER('MAIN DATA'!E5)</f>
        <v>ARTI PRAJAPAT</v>
      </c>
      <c r="F5" s="132" t="str">
        <f>UPPER('MAIN DATA'!F5)</f>
        <v>MR PRABHU LAL</v>
      </c>
      <c r="G5" s="132" t="str">
        <f>UPPER('MAIN DATA'!G5)</f>
        <v>MRS PREM DEVI</v>
      </c>
      <c r="H5" s="409">
        <f>IF('MAIN DATA'!H5="","",'MAIN DATA'!H5)</f>
        <v>40203</v>
      </c>
      <c r="I5" s="132" t="str">
        <f>UPPER('MAIN DATA'!I5)</f>
        <v>GIRL</v>
      </c>
      <c r="J5" s="132" t="str">
        <f>UPPER('MAIN DATA'!J5)</f>
        <v>OBC</v>
      </c>
      <c r="K5" s="132"/>
      <c r="L5" s="209"/>
      <c r="M5" s="209"/>
      <c r="N5" s="131"/>
      <c r="O5" s="131"/>
      <c r="P5" s="131"/>
      <c r="Q5" s="131"/>
      <c r="R5" s="131"/>
    </row>
    <row r="6" spans="1:18" x14ac:dyDescent="0.3">
      <c r="A6" s="540"/>
      <c r="B6" s="131">
        <v>2</v>
      </c>
      <c r="C6" s="131">
        <f>IF('MAIN DATA'!C6="","",'MAIN DATA'!C6)</f>
        <v>902</v>
      </c>
      <c r="D6" s="131">
        <f>IF('MAIN DATA'!D6="","",'MAIN DATA'!D6)</f>
        <v>971</v>
      </c>
      <c r="E6" s="132" t="str">
        <f>UPPER('MAIN DATA'!E6)</f>
        <v>ARVIND SINGH BALLA</v>
      </c>
      <c r="F6" s="132" t="str">
        <f>UPPER('MAIN DATA'!F6)</f>
        <v>INDRA SINGH BALLA</v>
      </c>
      <c r="G6" s="132" t="str">
        <f>UPPER('MAIN DATA'!G6)</f>
        <v>MEENA KANWAR BALLA</v>
      </c>
      <c r="H6" s="409">
        <f>IF('MAIN DATA'!H6="","",'MAIN DATA'!H6)</f>
        <v>40292</v>
      </c>
      <c r="I6" s="132" t="str">
        <f>UPPER('MAIN DATA'!I6)</f>
        <v>BOY</v>
      </c>
      <c r="J6" s="132" t="str">
        <f>UPPER('MAIN DATA'!J6)</f>
        <v>GEN</v>
      </c>
      <c r="K6" s="132"/>
      <c r="L6" s="131"/>
      <c r="M6" s="209"/>
      <c r="N6" s="131"/>
      <c r="O6" s="131"/>
      <c r="P6" s="131"/>
      <c r="Q6" s="131"/>
      <c r="R6" s="131"/>
    </row>
    <row r="7" spans="1:18" x14ac:dyDescent="0.3">
      <c r="A7" s="540"/>
      <c r="B7" s="131">
        <v>3</v>
      </c>
      <c r="C7" s="131">
        <f>IF('MAIN DATA'!C7="","",'MAIN DATA'!C7)</f>
        <v>903</v>
      </c>
      <c r="D7" s="131">
        <f>IF('MAIN DATA'!D7="","",'MAIN DATA'!D7)</f>
        <v>1370</v>
      </c>
      <c r="E7" s="132" t="str">
        <f>UPPER('MAIN DATA'!E7)</f>
        <v>BHAVESH SINGH RAO</v>
      </c>
      <c r="F7" s="132" t="str">
        <f>UPPER('MAIN DATA'!F7)</f>
        <v>FATEH SINGH RAO</v>
      </c>
      <c r="G7" s="132" t="str">
        <f>UPPER('MAIN DATA'!G7)</f>
        <v>GANGA KUNWAR</v>
      </c>
      <c r="H7" s="409">
        <f>IF('MAIN DATA'!H7="","",'MAIN DATA'!H7)</f>
        <v>40431</v>
      </c>
      <c r="I7" s="132" t="str">
        <f>UPPER('MAIN DATA'!I7)</f>
        <v>BOY</v>
      </c>
      <c r="J7" s="132" t="str">
        <f>UPPER('MAIN DATA'!J7)</f>
        <v>OBC</v>
      </c>
      <c r="K7" s="132"/>
      <c r="L7" s="131"/>
      <c r="M7" s="209"/>
      <c r="N7" s="131"/>
      <c r="O7" s="131"/>
      <c r="P7" s="131"/>
      <c r="Q7" s="131"/>
      <c r="R7" s="131"/>
    </row>
    <row r="8" spans="1:18" x14ac:dyDescent="0.3">
      <c r="A8" s="540"/>
      <c r="B8" s="131">
        <v>4</v>
      </c>
      <c r="C8" s="131" t="str">
        <f>IF('MAIN DATA'!C8="","",'MAIN DATA'!C8)</f>
        <v/>
      </c>
      <c r="D8" s="131" t="str">
        <f>IF('MAIN DATA'!D8="","",'MAIN DATA'!D8)</f>
        <v/>
      </c>
      <c r="E8" s="132" t="str">
        <f>UPPER('MAIN DATA'!E8)</f>
        <v/>
      </c>
      <c r="F8" s="132" t="str">
        <f>UPPER('MAIN DATA'!F8)</f>
        <v/>
      </c>
      <c r="G8" s="132" t="str">
        <f>UPPER('MAIN DATA'!G8)</f>
        <v/>
      </c>
      <c r="H8" s="409" t="str">
        <f>IF('MAIN DATA'!H8="","",'MAIN DATA'!H8)</f>
        <v/>
      </c>
      <c r="I8" s="132" t="str">
        <f>UPPER('MAIN DATA'!I8)</f>
        <v/>
      </c>
      <c r="J8" s="132" t="str">
        <f>UPPER('MAIN DATA'!J8)</f>
        <v/>
      </c>
      <c r="K8" s="132"/>
      <c r="L8" s="131"/>
      <c r="M8" s="209"/>
      <c r="N8" s="131"/>
      <c r="O8" s="131"/>
      <c r="P8" s="131"/>
      <c r="Q8" s="131"/>
      <c r="R8" s="131"/>
    </row>
    <row r="9" spans="1:18" x14ac:dyDescent="0.3">
      <c r="A9" s="540"/>
      <c r="B9" s="131">
        <v>5</v>
      </c>
      <c r="C9" s="131" t="str">
        <f>IF('MAIN DATA'!C9="","",'MAIN DATA'!C9)</f>
        <v/>
      </c>
      <c r="D9" s="131" t="str">
        <f>IF('MAIN DATA'!D9="","",'MAIN DATA'!D9)</f>
        <v/>
      </c>
      <c r="E9" s="132" t="str">
        <f>UPPER('MAIN DATA'!E9)</f>
        <v/>
      </c>
      <c r="F9" s="132" t="str">
        <f>UPPER('MAIN DATA'!F9)</f>
        <v/>
      </c>
      <c r="G9" s="132" t="str">
        <f>UPPER('MAIN DATA'!G9)</f>
        <v/>
      </c>
      <c r="H9" s="409" t="str">
        <f>IF('MAIN DATA'!H9="","",'MAIN DATA'!H9)</f>
        <v/>
      </c>
      <c r="I9" s="132" t="str">
        <f>UPPER('MAIN DATA'!I9)</f>
        <v/>
      </c>
      <c r="J9" s="132" t="str">
        <f>UPPER('MAIN DATA'!J9)</f>
        <v/>
      </c>
      <c r="K9" s="132"/>
      <c r="L9" s="131"/>
      <c r="M9" s="209"/>
      <c r="N9" s="131"/>
      <c r="O9" s="131"/>
      <c r="P9" s="131"/>
      <c r="Q9" s="131"/>
      <c r="R9" s="131"/>
    </row>
    <row r="10" spans="1:18" x14ac:dyDescent="0.3">
      <c r="A10" s="540"/>
      <c r="B10" s="131">
        <v>6</v>
      </c>
      <c r="C10" s="131" t="str">
        <f>IF('MAIN DATA'!C10="","",'MAIN DATA'!C10)</f>
        <v/>
      </c>
      <c r="D10" s="131" t="str">
        <f>IF('MAIN DATA'!D10="","",'MAIN DATA'!D10)</f>
        <v/>
      </c>
      <c r="E10" s="132" t="str">
        <f>UPPER('MAIN DATA'!E10)</f>
        <v/>
      </c>
      <c r="F10" s="132" t="str">
        <f>UPPER('MAIN DATA'!F10)</f>
        <v/>
      </c>
      <c r="G10" s="132" t="str">
        <f>UPPER('MAIN DATA'!G10)</f>
        <v/>
      </c>
      <c r="H10" s="409" t="str">
        <f>IF('MAIN DATA'!H10="","",'MAIN DATA'!H10)</f>
        <v/>
      </c>
      <c r="I10" s="132" t="str">
        <f>UPPER('MAIN DATA'!I10)</f>
        <v/>
      </c>
      <c r="J10" s="132" t="str">
        <f>UPPER('MAIN DATA'!J10)</f>
        <v/>
      </c>
      <c r="K10" s="132"/>
      <c r="L10" s="131"/>
      <c r="M10" s="209"/>
      <c r="N10" s="131"/>
      <c r="O10" s="131"/>
      <c r="P10" s="131"/>
      <c r="Q10" s="131"/>
      <c r="R10" s="131"/>
    </row>
    <row r="11" spans="1:18" x14ac:dyDescent="0.3">
      <c r="A11" s="540"/>
      <c r="B11" s="131">
        <v>7</v>
      </c>
      <c r="C11" s="131" t="str">
        <f>IF('MAIN DATA'!C11="","",'MAIN DATA'!C11)</f>
        <v/>
      </c>
      <c r="D11" s="131" t="str">
        <f>IF('MAIN DATA'!D11="","",'MAIN DATA'!D11)</f>
        <v/>
      </c>
      <c r="E11" s="132" t="str">
        <f>UPPER('MAIN DATA'!E11)</f>
        <v/>
      </c>
      <c r="F11" s="132" t="str">
        <f>UPPER('MAIN DATA'!F11)</f>
        <v/>
      </c>
      <c r="G11" s="132" t="str">
        <f>UPPER('MAIN DATA'!G11)</f>
        <v/>
      </c>
      <c r="H11" s="409" t="str">
        <f>IF('MAIN DATA'!H11="","",'MAIN DATA'!H11)</f>
        <v/>
      </c>
      <c r="I11" s="132" t="str">
        <f>UPPER('MAIN DATA'!I11)</f>
        <v/>
      </c>
      <c r="J11" s="132" t="str">
        <f>UPPER('MAIN DATA'!J11)</f>
        <v/>
      </c>
      <c r="K11" s="132"/>
      <c r="L11" s="131"/>
      <c r="M11" s="209"/>
      <c r="N11" s="131"/>
      <c r="O11" s="131"/>
      <c r="P11" s="131"/>
      <c r="Q11" s="131"/>
      <c r="R11" s="131"/>
    </row>
    <row r="12" spans="1:18" x14ac:dyDescent="0.3">
      <c r="A12" s="540"/>
      <c r="B12" s="131">
        <v>8</v>
      </c>
      <c r="C12" s="131" t="str">
        <f>IF('MAIN DATA'!C12="","",'MAIN DATA'!C12)</f>
        <v/>
      </c>
      <c r="D12" s="131" t="str">
        <f>IF('MAIN DATA'!D12="","",'MAIN DATA'!D12)</f>
        <v/>
      </c>
      <c r="E12" s="132" t="str">
        <f>UPPER('MAIN DATA'!E12)</f>
        <v/>
      </c>
      <c r="F12" s="132" t="str">
        <f>UPPER('MAIN DATA'!F12)</f>
        <v/>
      </c>
      <c r="G12" s="132" t="str">
        <f>UPPER('MAIN DATA'!G12)</f>
        <v/>
      </c>
      <c r="H12" s="409" t="str">
        <f>IF('MAIN DATA'!H12="","",'MAIN DATA'!H12)</f>
        <v/>
      </c>
      <c r="I12" s="132" t="str">
        <f>UPPER('MAIN DATA'!I12)</f>
        <v/>
      </c>
      <c r="J12" s="132" t="str">
        <f>UPPER('MAIN DATA'!J12)</f>
        <v/>
      </c>
      <c r="K12" s="132"/>
      <c r="L12" s="131"/>
      <c r="M12" s="209"/>
      <c r="N12" s="131"/>
      <c r="O12" s="131"/>
      <c r="P12" s="131"/>
      <c r="Q12" s="131"/>
      <c r="R12" s="131"/>
    </row>
    <row r="13" spans="1:18" x14ac:dyDescent="0.3">
      <c r="A13" s="540"/>
      <c r="B13" s="131">
        <v>9</v>
      </c>
      <c r="C13" s="131" t="str">
        <f>IF('MAIN DATA'!C13="","",'MAIN DATA'!C13)</f>
        <v/>
      </c>
      <c r="D13" s="131" t="str">
        <f>IF('MAIN DATA'!D13="","",'MAIN DATA'!D13)</f>
        <v/>
      </c>
      <c r="E13" s="132" t="str">
        <f>UPPER('MAIN DATA'!E13)</f>
        <v/>
      </c>
      <c r="F13" s="132" t="str">
        <f>UPPER('MAIN DATA'!F13)</f>
        <v/>
      </c>
      <c r="G13" s="132" t="str">
        <f>UPPER('MAIN DATA'!G13)</f>
        <v/>
      </c>
      <c r="H13" s="409" t="str">
        <f>IF('MAIN DATA'!H13="","",'MAIN DATA'!H13)</f>
        <v/>
      </c>
      <c r="I13" s="132" t="str">
        <f>UPPER('MAIN DATA'!I13)</f>
        <v/>
      </c>
      <c r="J13" s="132" t="str">
        <f>UPPER('MAIN DATA'!J13)</f>
        <v/>
      </c>
      <c r="K13" s="132"/>
      <c r="L13" s="131"/>
      <c r="M13" s="209"/>
      <c r="N13" s="131"/>
      <c r="O13" s="131"/>
      <c r="P13" s="131"/>
      <c r="Q13" s="131"/>
      <c r="R13" s="131"/>
    </row>
    <row r="14" spans="1:18" x14ac:dyDescent="0.3">
      <c r="A14" s="540"/>
      <c r="B14" s="131">
        <v>10</v>
      </c>
      <c r="C14" s="131" t="str">
        <f>IF('MAIN DATA'!C14="","",'MAIN DATA'!C14)</f>
        <v/>
      </c>
      <c r="D14" s="131" t="str">
        <f>IF('MAIN DATA'!D14="","",'MAIN DATA'!D14)</f>
        <v/>
      </c>
      <c r="E14" s="132" t="str">
        <f>UPPER('MAIN DATA'!E14)</f>
        <v/>
      </c>
      <c r="F14" s="132" t="str">
        <f>UPPER('MAIN DATA'!F14)</f>
        <v/>
      </c>
      <c r="G14" s="132" t="str">
        <f>UPPER('MAIN DATA'!G14)</f>
        <v/>
      </c>
      <c r="H14" s="409" t="str">
        <f>IF('MAIN DATA'!H14="","",'MAIN DATA'!H14)</f>
        <v/>
      </c>
      <c r="I14" s="132" t="str">
        <f>UPPER('MAIN DATA'!I14)</f>
        <v/>
      </c>
      <c r="J14" s="132" t="str">
        <f>UPPER('MAIN DATA'!J14)</f>
        <v/>
      </c>
      <c r="K14" s="132"/>
      <c r="L14" s="131"/>
      <c r="M14" s="209"/>
      <c r="N14" s="131"/>
      <c r="O14" s="131"/>
      <c r="P14" s="131"/>
      <c r="Q14" s="131"/>
      <c r="R14" s="131"/>
    </row>
    <row r="15" spans="1:18" x14ac:dyDescent="0.3">
      <c r="A15" s="540"/>
      <c r="B15" s="131">
        <v>11</v>
      </c>
      <c r="C15" s="131" t="str">
        <f>IF('MAIN DATA'!C15="","",'MAIN DATA'!C15)</f>
        <v/>
      </c>
      <c r="D15" s="131" t="str">
        <f>IF('MAIN DATA'!D15="","",'MAIN DATA'!D15)</f>
        <v/>
      </c>
      <c r="E15" s="132" t="str">
        <f>UPPER('MAIN DATA'!E15)</f>
        <v/>
      </c>
      <c r="F15" s="132" t="str">
        <f>UPPER('MAIN DATA'!F15)</f>
        <v/>
      </c>
      <c r="G15" s="132" t="str">
        <f>UPPER('MAIN DATA'!G15)</f>
        <v/>
      </c>
      <c r="H15" s="409" t="str">
        <f>IF('MAIN DATA'!H15="","",'MAIN DATA'!H15)</f>
        <v/>
      </c>
      <c r="I15" s="132" t="str">
        <f>UPPER('MAIN DATA'!I15)</f>
        <v/>
      </c>
      <c r="J15" s="132" t="str">
        <f>UPPER('MAIN DATA'!J15)</f>
        <v/>
      </c>
      <c r="K15" s="132"/>
      <c r="L15" s="131"/>
      <c r="M15" s="209"/>
      <c r="N15" s="131"/>
      <c r="O15" s="131"/>
      <c r="P15" s="131"/>
      <c r="Q15" s="131"/>
      <c r="R15" s="131"/>
    </row>
    <row r="16" spans="1:18" x14ac:dyDescent="0.3">
      <c r="A16" s="540"/>
      <c r="B16" s="131">
        <v>12</v>
      </c>
      <c r="C16" s="131" t="str">
        <f>IF('MAIN DATA'!C16="","",'MAIN DATA'!C16)</f>
        <v/>
      </c>
      <c r="D16" s="131" t="str">
        <f>IF('MAIN DATA'!D16="","",'MAIN DATA'!D16)</f>
        <v/>
      </c>
      <c r="E16" s="132" t="str">
        <f>UPPER('MAIN DATA'!E16)</f>
        <v/>
      </c>
      <c r="F16" s="132" t="str">
        <f>UPPER('MAIN DATA'!F16)</f>
        <v/>
      </c>
      <c r="G16" s="132" t="str">
        <f>UPPER('MAIN DATA'!G16)</f>
        <v/>
      </c>
      <c r="H16" s="409" t="str">
        <f>IF('MAIN DATA'!H16="","",'MAIN DATA'!H16)</f>
        <v/>
      </c>
      <c r="I16" s="132" t="str">
        <f>UPPER('MAIN DATA'!I16)</f>
        <v/>
      </c>
      <c r="J16" s="132" t="str">
        <f>UPPER('MAIN DATA'!J16)</f>
        <v/>
      </c>
      <c r="K16" s="132"/>
      <c r="L16" s="131"/>
      <c r="M16" s="209"/>
      <c r="N16" s="131"/>
      <c r="O16" s="131"/>
      <c r="P16" s="131"/>
      <c r="Q16" s="131"/>
      <c r="R16" s="131"/>
    </row>
    <row r="17" spans="1:18" x14ac:dyDescent="0.3">
      <c r="A17" s="540"/>
      <c r="B17" s="131">
        <v>13</v>
      </c>
      <c r="C17" s="131" t="str">
        <f>IF('MAIN DATA'!C17="","",'MAIN DATA'!C17)</f>
        <v/>
      </c>
      <c r="D17" s="131" t="str">
        <f>IF('MAIN DATA'!D17="","",'MAIN DATA'!D17)</f>
        <v/>
      </c>
      <c r="E17" s="132" t="str">
        <f>UPPER('MAIN DATA'!E17)</f>
        <v/>
      </c>
      <c r="F17" s="132" t="str">
        <f>UPPER('MAIN DATA'!F17)</f>
        <v/>
      </c>
      <c r="G17" s="132" t="str">
        <f>UPPER('MAIN DATA'!G17)</f>
        <v/>
      </c>
      <c r="H17" s="409" t="str">
        <f>IF('MAIN DATA'!H17="","",'MAIN DATA'!H17)</f>
        <v/>
      </c>
      <c r="I17" s="132" t="str">
        <f>UPPER('MAIN DATA'!I17)</f>
        <v/>
      </c>
      <c r="J17" s="132" t="str">
        <f>UPPER('MAIN DATA'!J17)</f>
        <v/>
      </c>
      <c r="K17" s="132"/>
      <c r="L17" s="131"/>
      <c r="M17" s="209"/>
      <c r="N17" s="131"/>
      <c r="O17" s="131"/>
      <c r="P17" s="131"/>
      <c r="Q17" s="131"/>
      <c r="R17" s="131"/>
    </row>
    <row r="18" spans="1:18" x14ac:dyDescent="0.3">
      <c r="A18" s="540"/>
      <c r="B18" s="131">
        <v>14</v>
      </c>
      <c r="C18" s="131" t="str">
        <f>IF('MAIN DATA'!C18="","",'MAIN DATA'!C18)</f>
        <v/>
      </c>
      <c r="D18" s="131" t="str">
        <f>IF('MAIN DATA'!D18="","",'MAIN DATA'!D18)</f>
        <v/>
      </c>
      <c r="E18" s="132" t="str">
        <f>UPPER('MAIN DATA'!E18)</f>
        <v/>
      </c>
      <c r="F18" s="132" t="str">
        <f>UPPER('MAIN DATA'!F18)</f>
        <v/>
      </c>
      <c r="G18" s="132" t="str">
        <f>UPPER('MAIN DATA'!G18)</f>
        <v/>
      </c>
      <c r="H18" s="409" t="str">
        <f>IF('MAIN DATA'!H18="","",'MAIN DATA'!H18)</f>
        <v/>
      </c>
      <c r="I18" s="132" t="str">
        <f>UPPER('MAIN DATA'!I18)</f>
        <v/>
      </c>
      <c r="J18" s="132" t="str">
        <f>UPPER('MAIN DATA'!J18)</f>
        <v/>
      </c>
      <c r="K18" s="132"/>
      <c r="L18" s="131"/>
      <c r="M18" s="209"/>
      <c r="N18" s="131"/>
      <c r="O18" s="131"/>
      <c r="P18" s="131"/>
      <c r="Q18" s="131"/>
      <c r="R18" s="131"/>
    </row>
    <row r="19" spans="1:18" x14ac:dyDescent="0.3">
      <c r="A19" s="540"/>
      <c r="B19" s="131">
        <v>15</v>
      </c>
      <c r="C19" s="131" t="str">
        <f>IF('MAIN DATA'!C19="","",'MAIN DATA'!C19)</f>
        <v/>
      </c>
      <c r="D19" s="131" t="str">
        <f>IF('MAIN DATA'!D19="","",'MAIN DATA'!D19)</f>
        <v/>
      </c>
      <c r="E19" s="132" t="str">
        <f>UPPER('MAIN DATA'!E19)</f>
        <v/>
      </c>
      <c r="F19" s="132" t="str">
        <f>UPPER('MAIN DATA'!F19)</f>
        <v/>
      </c>
      <c r="G19" s="132" t="str">
        <f>UPPER('MAIN DATA'!G19)</f>
        <v/>
      </c>
      <c r="H19" s="409" t="str">
        <f>IF('MAIN DATA'!H19="","",'MAIN DATA'!H19)</f>
        <v/>
      </c>
      <c r="I19" s="132" t="str">
        <f>UPPER('MAIN DATA'!I19)</f>
        <v/>
      </c>
      <c r="J19" s="132" t="str">
        <f>UPPER('MAIN DATA'!J19)</f>
        <v/>
      </c>
      <c r="K19" s="132"/>
      <c r="L19" s="131"/>
      <c r="M19" s="209"/>
      <c r="N19" s="131"/>
      <c r="O19" s="131"/>
      <c r="P19" s="131"/>
      <c r="Q19" s="131"/>
      <c r="R19" s="131"/>
    </row>
    <row r="20" spans="1:18" x14ac:dyDescent="0.3">
      <c r="A20" s="540"/>
      <c r="B20" s="131">
        <v>16</v>
      </c>
      <c r="C20" s="131" t="str">
        <f>IF('MAIN DATA'!C20="","",'MAIN DATA'!C20)</f>
        <v/>
      </c>
      <c r="D20" s="131" t="str">
        <f>IF('MAIN DATA'!D20="","",'MAIN DATA'!D20)</f>
        <v/>
      </c>
      <c r="E20" s="132" t="str">
        <f>UPPER('MAIN DATA'!E20)</f>
        <v/>
      </c>
      <c r="F20" s="132" t="str">
        <f>UPPER('MAIN DATA'!F20)</f>
        <v/>
      </c>
      <c r="G20" s="132" t="str">
        <f>UPPER('MAIN DATA'!G20)</f>
        <v/>
      </c>
      <c r="H20" s="409" t="str">
        <f>IF('MAIN DATA'!H20="","",'MAIN DATA'!H20)</f>
        <v/>
      </c>
      <c r="I20" s="132" t="str">
        <f>UPPER('MAIN DATA'!I20)</f>
        <v/>
      </c>
      <c r="J20" s="132" t="str">
        <f>UPPER('MAIN DATA'!J20)</f>
        <v/>
      </c>
      <c r="K20" s="132"/>
      <c r="L20" s="131"/>
      <c r="M20" s="209"/>
      <c r="N20" s="131"/>
      <c r="O20" s="131"/>
      <c r="P20" s="131"/>
      <c r="Q20" s="131"/>
      <c r="R20" s="131"/>
    </row>
    <row r="21" spans="1:18" x14ac:dyDescent="0.3">
      <c r="A21" s="540"/>
      <c r="B21" s="131">
        <v>17</v>
      </c>
      <c r="C21" s="131" t="str">
        <f>IF('MAIN DATA'!C21="","",'MAIN DATA'!C21)</f>
        <v/>
      </c>
      <c r="D21" s="131" t="str">
        <f>IF('MAIN DATA'!D21="","",'MAIN DATA'!D21)</f>
        <v/>
      </c>
      <c r="E21" s="132" t="str">
        <f>UPPER('MAIN DATA'!E21)</f>
        <v/>
      </c>
      <c r="F21" s="132" t="str">
        <f>UPPER('MAIN DATA'!F21)</f>
        <v/>
      </c>
      <c r="G21" s="132" t="str">
        <f>UPPER('MAIN DATA'!G21)</f>
        <v/>
      </c>
      <c r="H21" s="409" t="str">
        <f>IF('MAIN DATA'!H21="","",'MAIN DATA'!H21)</f>
        <v/>
      </c>
      <c r="I21" s="132" t="str">
        <f>UPPER('MAIN DATA'!I21)</f>
        <v/>
      </c>
      <c r="J21" s="132" t="str">
        <f>UPPER('MAIN DATA'!J21)</f>
        <v/>
      </c>
      <c r="K21" s="132"/>
      <c r="L21" s="131"/>
      <c r="M21" s="209"/>
      <c r="N21" s="131"/>
      <c r="O21" s="131"/>
      <c r="P21" s="131"/>
      <c r="Q21" s="131"/>
      <c r="R21" s="131"/>
    </row>
    <row r="22" spans="1:18" x14ac:dyDescent="0.3">
      <c r="A22" s="540"/>
      <c r="B22" s="131">
        <v>18</v>
      </c>
      <c r="C22" s="131" t="str">
        <f>IF('MAIN DATA'!C22="","",'MAIN DATA'!C22)</f>
        <v/>
      </c>
      <c r="D22" s="131" t="str">
        <f>IF('MAIN DATA'!D22="","",'MAIN DATA'!D22)</f>
        <v/>
      </c>
      <c r="E22" s="132" t="str">
        <f>UPPER('MAIN DATA'!E22)</f>
        <v/>
      </c>
      <c r="F22" s="132" t="str">
        <f>UPPER('MAIN DATA'!F22)</f>
        <v/>
      </c>
      <c r="G22" s="132" t="str">
        <f>UPPER('MAIN DATA'!G22)</f>
        <v/>
      </c>
      <c r="H22" s="409" t="str">
        <f>IF('MAIN DATA'!H22="","",'MAIN DATA'!H22)</f>
        <v/>
      </c>
      <c r="I22" s="132" t="str">
        <f>UPPER('MAIN DATA'!I22)</f>
        <v/>
      </c>
      <c r="J22" s="132" t="str">
        <f>UPPER('MAIN DATA'!J22)</f>
        <v/>
      </c>
      <c r="K22" s="132"/>
      <c r="L22" s="131"/>
      <c r="M22" s="209"/>
      <c r="N22" s="131"/>
      <c r="O22" s="131"/>
      <c r="P22" s="131"/>
      <c r="Q22" s="131"/>
      <c r="R22" s="131"/>
    </row>
    <row r="23" spans="1:18" x14ac:dyDescent="0.3">
      <c r="A23" s="540"/>
      <c r="B23" s="131">
        <v>19</v>
      </c>
      <c r="C23" s="131" t="str">
        <f>IF('MAIN DATA'!C23="","",'MAIN DATA'!C23)</f>
        <v/>
      </c>
      <c r="D23" s="131" t="str">
        <f>IF('MAIN DATA'!D23="","",'MAIN DATA'!D23)</f>
        <v/>
      </c>
      <c r="E23" s="132" t="str">
        <f>UPPER('MAIN DATA'!E23)</f>
        <v/>
      </c>
      <c r="F23" s="132" t="str">
        <f>UPPER('MAIN DATA'!F23)</f>
        <v/>
      </c>
      <c r="G23" s="132" t="str">
        <f>UPPER('MAIN DATA'!G23)</f>
        <v/>
      </c>
      <c r="H23" s="409" t="str">
        <f>IF('MAIN DATA'!H23="","",'MAIN DATA'!H23)</f>
        <v/>
      </c>
      <c r="I23" s="132" t="str">
        <f>UPPER('MAIN DATA'!I23)</f>
        <v/>
      </c>
      <c r="J23" s="132" t="str">
        <f>UPPER('MAIN DATA'!J23)</f>
        <v/>
      </c>
      <c r="K23" s="132"/>
      <c r="L23" s="131"/>
      <c r="M23" s="209"/>
      <c r="N23" s="131"/>
      <c r="O23" s="131"/>
      <c r="P23" s="131"/>
      <c r="Q23" s="131"/>
      <c r="R23" s="131"/>
    </row>
    <row r="24" spans="1:18" x14ac:dyDescent="0.3">
      <c r="A24" s="540"/>
      <c r="B24" s="131">
        <v>20</v>
      </c>
      <c r="C24" s="131" t="str">
        <f>IF('MAIN DATA'!C24="","",'MAIN DATA'!C24)</f>
        <v/>
      </c>
      <c r="D24" s="131" t="str">
        <f>IF('MAIN DATA'!D24="","",'MAIN DATA'!D24)</f>
        <v/>
      </c>
      <c r="E24" s="132" t="str">
        <f>UPPER('MAIN DATA'!E24)</f>
        <v/>
      </c>
      <c r="F24" s="132" t="str">
        <f>UPPER('MAIN DATA'!F24)</f>
        <v/>
      </c>
      <c r="G24" s="132" t="str">
        <f>UPPER('MAIN DATA'!G24)</f>
        <v/>
      </c>
      <c r="H24" s="409" t="str">
        <f>IF('MAIN DATA'!H24="","",'MAIN DATA'!H24)</f>
        <v/>
      </c>
      <c r="I24" s="132" t="str">
        <f>UPPER('MAIN DATA'!I24)</f>
        <v/>
      </c>
      <c r="J24" s="132" t="str">
        <f>UPPER('MAIN DATA'!J24)</f>
        <v/>
      </c>
      <c r="K24" s="132"/>
      <c r="L24" s="131"/>
      <c r="M24" s="209"/>
      <c r="N24" s="131"/>
      <c r="O24" s="131"/>
      <c r="P24" s="131"/>
      <c r="Q24" s="131"/>
      <c r="R24" s="131"/>
    </row>
    <row r="25" spans="1:18" x14ac:dyDescent="0.3">
      <c r="A25" s="540"/>
      <c r="B25" s="131">
        <v>21</v>
      </c>
      <c r="C25" s="131" t="str">
        <f>IF('MAIN DATA'!C25="","",'MAIN DATA'!C25)</f>
        <v/>
      </c>
      <c r="D25" s="131" t="str">
        <f>IF('MAIN DATA'!D25="","",'MAIN DATA'!D25)</f>
        <v/>
      </c>
      <c r="E25" s="132" t="str">
        <f>UPPER('MAIN DATA'!E25)</f>
        <v/>
      </c>
      <c r="F25" s="132" t="str">
        <f>UPPER('MAIN DATA'!F25)</f>
        <v/>
      </c>
      <c r="G25" s="132" t="str">
        <f>UPPER('MAIN DATA'!G25)</f>
        <v/>
      </c>
      <c r="H25" s="409" t="str">
        <f>IF('MAIN DATA'!H25="","",'MAIN DATA'!H25)</f>
        <v/>
      </c>
      <c r="I25" s="132" t="str">
        <f>UPPER('MAIN DATA'!I25)</f>
        <v/>
      </c>
      <c r="J25" s="132" t="str">
        <f>UPPER('MAIN DATA'!J25)</f>
        <v/>
      </c>
      <c r="K25" s="132"/>
      <c r="L25" s="131"/>
      <c r="M25" s="209"/>
      <c r="N25" s="131"/>
      <c r="O25" s="131"/>
      <c r="P25" s="131"/>
      <c r="Q25" s="131"/>
      <c r="R25" s="131"/>
    </row>
    <row r="26" spans="1:18" x14ac:dyDescent="0.3">
      <c r="A26" s="540"/>
      <c r="B26" s="131">
        <v>22</v>
      </c>
      <c r="C26" s="131" t="str">
        <f>IF('MAIN DATA'!C26="","",'MAIN DATA'!C26)</f>
        <v/>
      </c>
      <c r="D26" s="131" t="str">
        <f>IF('MAIN DATA'!D26="","",'MAIN DATA'!D26)</f>
        <v/>
      </c>
      <c r="E26" s="132" t="str">
        <f>UPPER('MAIN DATA'!E26)</f>
        <v/>
      </c>
      <c r="F26" s="132" t="str">
        <f>UPPER('MAIN DATA'!F26)</f>
        <v/>
      </c>
      <c r="G26" s="132" t="str">
        <f>UPPER('MAIN DATA'!G26)</f>
        <v/>
      </c>
      <c r="H26" s="409" t="str">
        <f>IF('MAIN DATA'!H26="","",'MAIN DATA'!H26)</f>
        <v/>
      </c>
      <c r="I26" s="132" t="str">
        <f>UPPER('MAIN DATA'!I26)</f>
        <v/>
      </c>
      <c r="J26" s="132" t="str">
        <f>UPPER('MAIN DATA'!J26)</f>
        <v/>
      </c>
      <c r="K26" s="132"/>
      <c r="L26" s="131"/>
      <c r="M26" s="209"/>
      <c r="N26" s="131"/>
      <c r="O26" s="131"/>
      <c r="P26" s="131"/>
      <c r="Q26" s="131"/>
      <c r="R26" s="131"/>
    </row>
    <row r="27" spans="1:18" x14ac:dyDescent="0.3">
      <c r="A27" s="540"/>
      <c r="B27" s="131">
        <v>23</v>
      </c>
      <c r="C27" s="131" t="str">
        <f>IF('MAIN DATA'!C27="","",'MAIN DATA'!C27)</f>
        <v/>
      </c>
      <c r="D27" s="131" t="str">
        <f>IF('MAIN DATA'!D27="","",'MAIN DATA'!D27)</f>
        <v/>
      </c>
      <c r="E27" s="132" t="str">
        <f>UPPER('MAIN DATA'!E27)</f>
        <v/>
      </c>
      <c r="F27" s="132" t="str">
        <f>UPPER('MAIN DATA'!F27)</f>
        <v/>
      </c>
      <c r="G27" s="132" t="str">
        <f>UPPER('MAIN DATA'!G27)</f>
        <v/>
      </c>
      <c r="H27" s="409" t="str">
        <f>IF('MAIN DATA'!H27="","",'MAIN DATA'!H27)</f>
        <v/>
      </c>
      <c r="I27" s="132" t="str">
        <f>UPPER('MAIN DATA'!I27)</f>
        <v/>
      </c>
      <c r="J27" s="132" t="str">
        <f>UPPER('MAIN DATA'!J27)</f>
        <v/>
      </c>
      <c r="K27" s="132"/>
      <c r="L27" s="131"/>
      <c r="M27" s="209"/>
      <c r="N27" s="131"/>
      <c r="O27" s="131"/>
      <c r="P27" s="131"/>
      <c r="Q27" s="131"/>
      <c r="R27" s="131"/>
    </row>
    <row r="28" spans="1:18" x14ac:dyDescent="0.3">
      <c r="A28" s="540"/>
      <c r="B28" s="131">
        <v>24</v>
      </c>
      <c r="C28" s="131" t="str">
        <f>IF('MAIN DATA'!C28="","",'MAIN DATA'!C28)</f>
        <v/>
      </c>
      <c r="D28" s="131" t="str">
        <f>IF('MAIN DATA'!D28="","",'MAIN DATA'!D28)</f>
        <v/>
      </c>
      <c r="E28" s="132" t="str">
        <f>UPPER('MAIN DATA'!E28)</f>
        <v/>
      </c>
      <c r="F28" s="132" t="str">
        <f>UPPER('MAIN DATA'!F28)</f>
        <v/>
      </c>
      <c r="G28" s="132" t="str">
        <f>UPPER('MAIN DATA'!G28)</f>
        <v/>
      </c>
      <c r="H28" s="409" t="str">
        <f>IF('MAIN DATA'!H28="","",'MAIN DATA'!H28)</f>
        <v/>
      </c>
      <c r="I28" s="132" t="str">
        <f>UPPER('MAIN DATA'!I28)</f>
        <v/>
      </c>
      <c r="J28" s="132" t="str">
        <f>UPPER('MAIN DATA'!J28)</f>
        <v/>
      </c>
      <c r="K28" s="132"/>
      <c r="L28" s="131"/>
      <c r="M28" s="209"/>
      <c r="N28" s="131"/>
      <c r="O28" s="131"/>
      <c r="P28" s="131"/>
      <c r="Q28" s="131"/>
      <c r="R28" s="131"/>
    </row>
    <row r="29" spans="1:18" x14ac:dyDescent="0.3">
      <c r="A29" s="540"/>
      <c r="B29" s="131">
        <v>25</v>
      </c>
      <c r="C29" s="131" t="str">
        <f>IF('MAIN DATA'!C29="","",'MAIN DATA'!C29)</f>
        <v/>
      </c>
      <c r="D29" s="131" t="str">
        <f>IF('MAIN DATA'!D29="","",'MAIN DATA'!D29)</f>
        <v/>
      </c>
      <c r="E29" s="132" t="str">
        <f>UPPER('MAIN DATA'!E29)</f>
        <v/>
      </c>
      <c r="F29" s="132" t="str">
        <f>UPPER('MAIN DATA'!F29)</f>
        <v/>
      </c>
      <c r="G29" s="132" t="str">
        <f>UPPER('MAIN DATA'!G29)</f>
        <v/>
      </c>
      <c r="H29" s="409" t="str">
        <f>IF('MAIN DATA'!H29="","",'MAIN DATA'!H29)</f>
        <v/>
      </c>
      <c r="I29" s="132" t="str">
        <f>UPPER('MAIN DATA'!I29)</f>
        <v/>
      </c>
      <c r="J29" s="132" t="str">
        <f>UPPER('MAIN DATA'!J29)</f>
        <v/>
      </c>
      <c r="K29" s="132"/>
      <c r="L29" s="131"/>
      <c r="M29" s="209"/>
      <c r="N29" s="131"/>
      <c r="O29" s="131"/>
      <c r="P29" s="131"/>
      <c r="Q29" s="131"/>
      <c r="R29" s="131"/>
    </row>
    <row r="30" spans="1:18" x14ac:dyDescent="0.3">
      <c r="A30" s="540"/>
      <c r="B30" s="131">
        <v>26</v>
      </c>
      <c r="C30" s="131" t="str">
        <f>IF('MAIN DATA'!C30="","",'MAIN DATA'!C30)</f>
        <v/>
      </c>
      <c r="D30" s="131" t="str">
        <f>IF('MAIN DATA'!D30="","",'MAIN DATA'!D30)</f>
        <v/>
      </c>
      <c r="E30" s="132" t="str">
        <f>UPPER('MAIN DATA'!E30)</f>
        <v/>
      </c>
      <c r="F30" s="132" t="str">
        <f>UPPER('MAIN DATA'!F30)</f>
        <v/>
      </c>
      <c r="G30" s="132" t="str">
        <f>UPPER('MAIN DATA'!G30)</f>
        <v/>
      </c>
      <c r="H30" s="409" t="str">
        <f>IF('MAIN DATA'!H30="","",'MAIN DATA'!H30)</f>
        <v/>
      </c>
      <c r="I30" s="132" t="str">
        <f>UPPER('MAIN DATA'!I30)</f>
        <v/>
      </c>
      <c r="J30" s="132" t="str">
        <f>UPPER('MAIN DATA'!J30)</f>
        <v/>
      </c>
      <c r="K30" s="132"/>
      <c r="L30" s="131"/>
      <c r="M30" s="209"/>
      <c r="N30" s="131"/>
      <c r="O30" s="131"/>
      <c r="P30" s="131"/>
      <c r="Q30" s="131"/>
      <c r="R30" s="131"/>
    </row>
    <row r="31" spans="1:18" x14ac:dyDescent="0.3">
      <c r="A31" s="540"/>
      <c r="B31" s="131">
        <v>27</v>
      </c>
      <c r="C31" s="131" t="str">
        <f>IF('MAIN DATA'!C31="","",'MAIN DATA'!C31)</f>
        <v/>
      </c>
      <c r="D31" s="131" t="str">
        <f>IF('MAIN DATA'!D31="","",'MAIN DATA'!D31)</f>
        <v/>
      </c>
      <c r="E31" s="132" t="str">
        <f>UPPER('MAIN DATA'!E31)</f>
        <v/>
      </c>
      <c r="F31" s="132" t="str">
        <f>UPPER('MAIN DATA'!F31)</f>
        <v/>
      </c>
      <c r="G31" s="132" t="str">
        <f>UPPER('MAIN DATA'!G31)</f>
        <v/>
      </c>
      <c r="H31" s="409" t="str">
        <f>IF('MAIN DATA'!H31="","",'MAIN DATA'!H31)</f>
        <v/>
      </c>
      <c r="I31" s="132" t="str">
        <f>UPPER('MAIN DATA'!I31)</f>
        <v/>
      </c>
      <c r="J31" s="132" t="str">
        <f>UPPER('MAIN DATA'!J31)</f>
        <v/>
      </c>
      <c r="K31" s="132"/>
      <c r="L31" s="131"/>
      <c r="M31" s="209"/>
      <c r="N31" s="131"/>
      <c r="O31" s="131"/>
      <c r="P31" s="131"/>
      <c r="Q31" s="131"/>
      <c r="R31" s="131"/>
    </row>
    <row r="32" spans="1:18" x14ac:dyDescent="0.3">
      <c r="A32" s="540"/>
      <c r="B32" s="131">
        <v>28</v>
      </c>
      <c r="C32" s="131" t="str">
        <f>IF('MAIN DATA'!C32="","",'MAIN DATA'!C32)</f>
        <v/>
      </c>
      <c r="D32" s="131" t="str">
        <f>IF('MAIN DATA'!D32="","",'MAIN DATA'!D32)</f>
        <v/>
      </c>
      <c r="E32" s="132" t="str">
        <f>UPPER('MAIN DATA'!E32)</f>
        <v/>
      </c>
      <c r="F32" s="132" t="str">
        <f>UPPER('MAIN DATA'!F32)</f>
        <v/>
      </c>
      <c r="G32" s="132" t="str">
        <f>UPPER('MAIN DATA'!G32)</f>
        <v/>
      </c>
      <c r="H32" s="409" t="str">
        <f>IF('MAIN DATA'!H32="","",'MAIN DATA'!H32)</f>
        <v/>
      </c>
      <c r="I32" s="132" t="str">
        <f>UPPER('MAIN DATA'!I32)</f>
        <v/>
      </c>
      <c r="J32" s="132" t="str">
        <f>UPPER('MAIN DATA'!J32)</f>
        <v/>
      </c>
      <c r="K32" s="132"/>
      <c r="L32" s="131"/>
      <c r="M32" s="209"/>
      <c r="N32" s="131"/>
      <c r="O32" s="131"/>
      <c r="P32" s="131"/>
      <c r="Q32" s="131"/>
      <c r="R32" s="131"/>
    </row>
    <row r="33" spans="1:18" x14ac:dyDescent="0.3">
      <c r="A33" s="540"/>
      <c r="B33" s="131">
        <v>29</v>
      </c>
      <c r="C33" s="131" t="str">
        <f>IF('MAIN DATA'!C33="","",'MAIN DATA'!C33)</f>
        <v/>
      </c>
      <c r="D33" s="131" t="str">
        <f>IF('MAIN DATA'!D33="","",'MAIN DATA'!D33)</f>
        <v/>
      </c>
      <c r="E33" s="132" t="str">
        <f>UPPER('MAIN DATA'!E33)</f>
        <v/>
      </c>
      <c r="F33" s="132" t="str">
        <f>UPPER('MAIN DATA'!F33)</f>
        <v/>
      </c>
      <c r="G33" s="132" t="str">
        <f>UPPER('MAIN DATA'!G33)</f>
        <v/>
      </c>
      <c r="H33" s="409" t="str">
        <f>IF('MAIN DATA'!H33="","",'MAIN DATA'!H33)</f>
        <v/>
      </c>
      <c r="I33" s="132" t="str">
        <f>UPPER('MAIN DATA'!I33)</f>
        <v/>
      </c>
      <c r="J33" s="132" t="str">
        <f>UPPER('MAIN DATA'!J33)</f>
        <v/>
      </c>
      <c r="K33" s="132"/>
      <c r="L33" s="131"/>
      <c r="M33" s="209"/>
      <c r="N33" s="131"/>
      <c r="O33" s="131"/>
      <c r="P33" s="131"/>
      <c r="Q33" s="131"/>
      <c r="R33" s="131"/>
    </row>
    <row r="34" spans="1:18" x14ac:dyDescent="0.3">
      <c r="A34" s="540"/>
      <c r="B34" s="131">
        <v>30</v>
      </c>
      <c r="C34" s="131" t="str">
        <f>IF('MAIN DATA'!C34="","",'MAIN DATA'!C34)</f>
        <v/>
      </c>
      <c r="D34" s="131" t="str">
        <f>IF('MAIN DATA'!D34="","",'MAIN DATA'!D34)</f>
        <v/>
      </c>
      <c r="E34" s="132" t="str">
        <f>UPPER('MAIN DATA'!E34)</f>
        <v/>
      </c>
      <c r="F34" s="132" t="str">
        <f>UPPER('MAIN DATA'!F34)</f>
        <v/>
      </c>
      <c r="G34" s="132" t="str">
        <f>UPPER('MAIN DATA'!G34)</f>
        <v/>
      </c>
      <c r="H34" s="409" t="str">
        <f>IF('MAIN DATA'!H34="","",'MAIN DATA'!H34)</f>
        <v/>
      </c>
      <c r="I34" s="132" t="str">
        <f>UPPER('MAIN DATA'!I34)</f>
        <v/>
      </c>
      <c r="J34" s="132" t="str">
        <f>UPPER('MAIN DATA'!J34)</f>
        <v/>
      </c>
      <c r="K34" s="132"/>
      <c r="L34" s="131"/>
      <c r="M34" s="209"/>
      <c r="N34" s="131"/>
      <c r="O34" s="131"/>
      <c r="P34" s="131"/>
      <c r="Q34" s="131"/>
      <c r="R34" s="131"/>
    </row>
    <row r="35" spans="1:18" ht="15" customHeight="1" x14ac:dyDescent="0.3">
      <c r="A35" s="540"/>
      <c r="B35" s="131">
        <v>31</v>
      </c>
      <c r="C35" s="131" t="str">
        <f>IF('MAIN DATA'!C35="","",'MAIN DATA'!C35)</f>
        <v/>
      </c>
      <c r="D35" s="131" t="str">
        <f>IF('MAIN DATA'!D35="","",'MAIN DATA'!D35)</f>
        <v/>
      </c>
      <c r="E35" s="132" t="str">
        <f>UPPER('MAIN DATA'!E35)</f>
        <v/>
      </c>
      <c r="F35" s="132" t="str">
        <f>UPPER('MAIN DATA'!F35)</f>
        <v/>
      </c>
      <c r="G35" s="132" t="str">
        <f>UPPER('MAIN DATA'!G35)</f>
        <v/>
      </c>
      <c r="H35" s="409" t="str">
        <f>IF('MAIN DATA'!H35="","",'MAIN DATA'!H35)</f>
        <v/>
      </c>
      <c r="I35" s="132" t="str">
        <f>UPPER('MAIN DATA'!I35)</f>
        <v/>
      </c>
      <c r="J35" s="132" t="str">
        <f>UPPER('MAIN DATA'!J35)</f>
        <v/>
      </c>
      <c r="K35" s="131"/>
      <c r="L35" s="131"/>
      <c r="M35" s="209"/>
      <c r="N35" s="131"/>
      <c r="O35" s="131"/>
      <c r="P35" s="131"/>
      <c r="Q35" s="131"/>
      <c r="R35" s="131"/>
    </row>
    <row r="36" spans="1:18" ht="15" customHeight="1" x14ac:dyDescent="0.3">
      <c r="A36" s="540"/>
      <c r="B36" s="131">
        <v>32</v>
      </c>
      <c r="C36" s="131" t="str">
        <f>IF('MAIN DATA'!C36="","",'MAIN DATA'!C36)</f>
        <v/>
      </c>
      <c r="D36" s="131" t="str">
        <f>IF('MAIN DATA'!D36="","",'MAIN DATA'!D36)</f>
        <v/>
      </c>
      <c r="E36" s="132" t="str">
        <f>UPPER('MAIN DATA'!E36)</f>
        <v/>
      </c>
      <c r="F36" s="132" t="str">
        <f>UPPER('MAIN DATA'!F36)</f>
        <v/>
      </c>
      <c r="G36" s="132" t="str">
        <f>UPPER('MAIN DATA'!G36)</f>
        <v/>
      </c>
      <c r="H36" s="409" t="str">
        <f>IF('MAIN DATA'!H36="","",'MAIN DATA'!H36)</f>
        <v/>
      </c>
      <c r="I36" s="132" t="str">
        <f>UPPER('MAIN DATA'!I36)</f>
        <v/>
      </c>
      <c r="J36" s="132" t="str">
        <f>UPPER('MAIN DATA'!J36)</f>
        <v/>
      </c>
      <c r="K36" s="131"/>
      <c r="L36" s="131"/>
      <c r="M36" s="209"/>
      <c r="N36" s="131"/>
      <c r="O36" s="131"/>
      <c r="P36" s="131"/>
      <c r="Q36" s="131"/>
      <c r="R36" s="131"/>
    </row>
    <row r="37" spans="1:18" ht="15" customHeight="1" x14ac:dyDescent="0.3">
      <c r="A37" s="540"/>
      <c r="B37" s="131">
        <v>33</v>
      </c>
      <c r="C37" s="131" t="str">
        <f>IF('MAIN DATA'!C37="","",'MAIN DATA'!C37)</f>
        <v/>
      </c>
      <c r="D37" s="131" t="str">
        <f>IF('MAIN DATA'!D37="","",'MAIN DATA'!D37)</f>
        <v/>
      </c>
      <c r="E37" s="132" t="str">
        <f>UPPER('MAIN DATA'!E37)</f>
        <v/>
      </c>
      <c r="F37" s="132" t="str">
        <f>UPPER('MAIN DATA'!F37)</f>
        <v/>
      </c>
      <c r="G37" s="132" t="str">
        <f>UPPER('MAIN DATA'!G37)</f>
        <v/>
      </c>
      <c r="H37" s="409" t="str">
        <f>IF('MAIN DATA'!H37="","",'MAIN DATA'!H37)</f>
        <v/>
      </c>
      <c r="I37" s="132" t="str">
        <f>UPPER('MAIN DATA'!I37)</f>
        <v/>
      </c>
      <c r="J37" s="132" t="str">
        <f>UPPER('MAIN DATA'!J37)</f>
        <v/>
      </c>
      <c r="K37" s="131"/>
      <c r="L37" s="131"/>
      <c r="M37" s="209"/>
      <c r="N37" s="131"/>
      <c r="O37" s="131"/>
      <c r="P37" s="131"/>
      <c r="Q37" s="131"/>
      <c r="R37" s="131"/>
    </row>
    <row r="38" spans="1:18" ht="15" customHeight="1" x14ac:dyDescent="0.3">
      <c r="A38" s="540"/>
      <c r="B38" s="131">
        <v>34</v>
      </c>
      <c r="C38" s="131" t="str">
        <f>IF('MAIN DATA'!C38="","",'MAIN DATA'!C38)</f>
        <v/>
      </c>
      <c r="D38" s="131" t="str">
        <f>IF('MAIN DATA'!D38="","",'MAIN DATA'!D38)</f>
        <v/>
      </c>
      <c r="E38" s="132" t="str">
        <f>UPPER('MAIN DATA'!E38)</f>
        <v/>
      </c>
      <c r="F38" s="132" t="str">
        <f>UPPER('MAIN DATA'!F38)</f>
        <v/>
      </c>
      <c r="G38" s="132" t="str">
        <f>UPPER('MAIN DATA'!G38)</f>
        <v/>
      </c>
      <c r="H38" s="409" t="str">
        <f>IF('MAIN DATA'!H38="","",'MAIN DATA'!H38)</f>
        <v/>
      </c>
      <c r="I38" s="132" t="str">
        <f>UPPER('MAIN DATA'!I38)</f>
        <v/>
      </c>
      <c r="J38" s="132" t="str">
        <f>UPPER('MAIN DATA'!J38)</f>
        <v/>
      </c>
      <c r="K38" s="131"/>
      <c r="L38" s="131"/>
      <c r="M38" s="209"/>
      <c r="N38" s="131"/>
      <c r="O38" s="131"/>
      <c r="P38" s="131"/>
      <c r="Q38" s="131"/>
      <c r="R38" s="131"/>
    </row>
    <row r="39" spans="1:18" ht="15" customHeight="1" x14ac:dyDescent="0.3">
      <c r="A39" s="540"/>
      <c r="B39" s="131">
        <v>35</v>
      </c>
      <c r="C39" s="131" t="str">
        <f>IF('MAIN DATA'!C39="","",'MAIN DATA'!C39)</f>
        <v/>
      </c>
      <c r="D39" s="131" t="str">
        <f>IF('MAIN DATA'!D39="","",'MAIN DATA'!D39)</f>
        <v/>
      </c>
      <c r="E39" s="132" t="str">
        <f>UPPER('MAIN DATA'!E39)</f>
        <v/>
      </c>
      <c r="F39" s="132" t="str">
        <f>UPPER('MAIN DATA'!F39)</f>
        <v/>
      </c>
      <c r="G39" s="132" t="str">
        <f>UPPER('MAIN DATA'!G39)</f>
        <v/>
      </c>
      <c r="H39" s="409" t="str">
        <f>IF('MAIN DATA'!H39="","",'MAIN DATA'!H39)</f>
        <v/>
      </c>
      <c r="I39" s="132" t="str">
        <f>UPPER('MAIN DATA'!I39)</f>
        <v/>
      </c>
      <c r="J39" s="132" t="str">
        <f>UPPER('MAIN DATA'!J39)</f>
        <v/>
      </c>
      <c r="K39" s="131"/>
      <c r="L39" s="131"/>
      <c r="M39" s="209"/>
      <c r="N39" s="131"/>
      <c r="O39" s="131"/>
      <c r="P39" s="131"/>
      <c r="Q39" s="131"/>
      <c r="R39" s="131"/>
    </row>
    <row r="40" spans="1:18" ht="15" customHeight="1" x14ac:dyDescent="0.3">
      <c r="A40" s="540"/>
      <c r="B40" s="131">
        <v>36</v>
      </c>
      <c r="C40" s="131" t="str">
        <f>IF('MAIN DATA'!C40="","",'MAIN DATA'!C40)</f>
        <v/>
      </c>
      <c r="D40" s="131" t="str">
        <f>IF('MAIN DATA'!D40="","",'MAIN DATA'!D40)</f>
        <v/>
      </c>
      <c r="E40" s="132" t="str">
        <f>UPPER('MAIN DATA'!E40)</f>
        <v/>
      </c>
      <c r="F40" s="132" t="str">
        <f>UPPER('MAIN DATA'!F40)</f>
        <v/>
      </c>
      <c r="G40" s="132" t="str">
        <f>UPPER('MAIN DATA'!G40)</f>
        <v/>
      </c>
      <c r="H40" s="409" t="str">
        <f>IF('MAIN DATA'!H40="","",'MAIN DATA'!H40)</f>
        <v/>
      </c>
      <c r="I40" s="132" t="str">
        <f>UPPER('MAIN DATA'!I40)</f>
        <v/>
      </c>
      <c r="J40" s="132" t="str">
        <f>UPPER('MAIN DATA'!J40)</f>
        <v/>
      </c>
      <c r="K40" s="131"/>
      <c r="L40" s="131"/>
      <c r="M40" s="209"/>
      <c r="N40" s="131"/>
      <c r="O40" s="131"/>
      <c r="P40" s="131"/>
      <c r="Q40" s="131"/>
      <c r="R40" s="131"/>
    </row>
    <row r="41" spans="1:18" ht="15" customHeight="1" x14ac:dyDescent="0.3">
      <c r="A41" s="540"/>
      <c r="B41" s="131">
        <v>37</v>
      </c>
      <c r="C41" s="131" t="str">
        <f>IF('MAIN DATA'!C41="","",'MAIN DATA'!C41)</f>
        <v/>
      </c>
      <c r="D41" s="131" t="str">
        <f>IF('MAIN DATA'!D41="","",'MAIN DATA'!D41)</f>
        <v/>
      </c>
      <c r="E41" s="132" t="str">
        <f>UPPER('MAIN DATA'!E41)</f>
        <v/>
      </c>
      <c r="F41" s="132" t="str">
        <f>UPPER('MAIN DATA'!F41)</f>
        <v/>
      </c>
      <c r="G41" s="132" t="str">
        <f>UPPER('MAIN DATA'!G41)</f>
        <v/>
      </c>
      <c r="H41" s="409" t="str">
        <f>IF('MAIN DATA'!H41="","",'MAIN DATA'!H41)</f>
        <v/>
      </c>
      <c r="I41" s="132" t="str">
        <f>UPPER('MAIN DATA'!I41)</f>
        <v/>
      </c>
      <c r="J41" s="132" t="str">
        <f>UPPER('MAIN DATA'!J41)</f>
        <v/>
      </c>
      <c r="K41" s="131"/>
      <c r="L41" s="131"/>
      <c r="M41" s="209"/>
      <c r="N41" s="131"/>
      <c r="O41" s="131"/>
      <c r="P41" s="131"/>
      <c r="Q41" s="131"/>
      <c r="R41" s="131"/>
    </row>
    <row r="42" spans="1:18" ht="15" customHeight="1" x14ac:dyDescent="0.3">
      <c r="A42" s="540"/>
      <c r="B42" s="131">
        <v>38</v>
      </c>
      <c r="C42" s="131" t="str">
        <f>IF('MAIN DATA'!C42="","",'MAIN DATA'!C42)</f>
        <v/>
      </c>
      <c r="D42" s="131" t="str">
        <f>IF('MAIN DATA'!D42="","",'MAIN DATA'!D42)</f>
        <v/>
      </c>
      <c r="E42" s="132" t="str">
        <f>UPPER('MAIN DATA'!E42)</f>
        <v/>
      </c>
      <c r="F42" s="132" t="str">
        <f>UPPER('MAIN DATA'!F42)</f>
        <v/>
      </c>
      <c r="G42" s="132" t="str">
        <f>UPPER('MAIN DATA'!G42)</f>
        <v/>
      </c>
      <c r="H42" s="409" t="str">
        <f>IF('MAIN DATA'!H42="","",'MAIN DATA'!H42)</f>
        <v/>
      </c>
      <c r="I42" s="132" t="str">
        <f>UPPER('MAIN DATA'!I42)</f>
        <v/>
      </c>
      <c r="J42" s="132" t="str">
        <f>UPPER('MAIN DATA'!J42)</f>
        <v/>
      </c>
      <c r="K42" s="131"/>
      <c r="L42" s="131"/>
      <c r="M42" s="209"/>
      <c r="N42" s="131"/>
      <c r="O42" s="131"/>
      <c r="P42" s="131"/>
      <c r="Q42" s="131"/>
      <c r="R42" s="131"/>
    </row>
    <row r="43" spans="1:18" ht="15" customHeight="1" x14ac:dyDescent="0.3">
      <c r="A43" s="540"/>
      <c r="B43" s="131">
        <v>39</v>
      </c>
      <c r="C43" s="131" t="str">
        <f>IF('MAIN DATA'!C43="","",'MAIN DATA'!C43)</f>
        <v/>
      </c>
      <c r="D43" s="131" t="str">
        <f>IF('MAIN DATA'!D43="","",'MAIN DATA'!D43)</f>
        <v/>
      </c>
      <c r="E43" s="132" t="str">
        <f>UPPER('MAIN DATA'!E43)</f>
        <v/>
      </c>
      <c r="F43" s="132" t="str">
        <f>UPPER('MAIN DATA'!F43)</f>
        <v/>
      </c>
      <c r="G43" s="132" t="str">
        <f>UPPER('MAIN DATA'!G43)</f>
        <v/>
      </c>
      <c r="H43" s="409" t="str">
        <f>IF('MAIN DATA'!H43="","",'MAIN DATA'!H43)</f>
        <v/>
      </c>
      <c r="I43" s="132" t="str">
        <f>UPPER('MAIN DATA'!I43)</f>
        <v/>
      </c>
      <c r="J43" s="132" t="str">
        <f>UPPER('MAIN DATA'!J43)</f>
        <v/>
      </c>
      <c r="K43" s="131"/>
      <c r="L43" s="131"/>
      <c r="M43" s="209"/>
      <c r="N43" s="131"/>
      <c r="O43" s="131"/>
      <c r="P43" s="131"/>
      <c r="Q43" s="131"/>
      <c r="R43" s="131"/>
    </row>
    <row r="44" spans="1:18" ht="15" customHeight="1" x14ac:dyDescent="0.3">
      <c r="A44" s="540"/>
      <c r="B44" s="131">
        <v>40</v>
      </c>
      <c r="C44" s="131" t="str">
        <f>IF('MAIN DATA'!C44="","",'MAIN DATA'!C44)</f>
        <v/>
      </c>
      <c r="D44" s="131" t="str">
        <f>IF('MAIN DATA'!D44="","",'MAIN DATA'!D44)</f>
        <v/>
      </c>
      <c r="E44" s="132" t="str">
        <f>UPPER('MAIN DATA'!E44)</f>
        <v/>
      </c>
      <c r="F44" s="132" t="str">
        <f>UPPER('MAIN DATA'!F44)</f>
        <v/>
      </c>
      <c r="G44" s="132" t="str">
        <f>UPPER('MAIN DATA'!G44)</f>
        <v/>
      </c>
      <c r="H44" s="409" t="str">
        <f>IF('MAIN DATA'!H44="","",'MAIN DATA'!H44)</f>
        <v/>
      </c>
      <c r="I44" s="132" t="str">
        <f>UPPER('MAIN DATA'!I44)</f>
        <v/>
      </c>
      <c r="J44" s="132" t="str">
        <f>UPPER('MAIN DATA'!J44)</f>
        <v/>
      </c>
      <c r="K44" s="131"/>
      <c r="L44" s="131"/>
      <c r="M44" s="209"/>
      <c r="N44" s="131"/>
      <c r="O44" s="131"/>
      <c r="P44" s="131"/>
      <c r="Q44" s="131"/>
      <c r="R44" s="131"/>
    </row>
    <row r="45" spans="1:18" ht="15" customHeight="1" x14ac:dyDescent="0.3">
      <c r="A45" s="540"/>
      <c r="B45" s="131">
        <v>41</v>
      </c>
      <c r="C45" s="131" t="str">
        <f>IF('MAIN DATA'!C45="","",'MAIN DATA'!C45)</f>
        <v/>
      </c>
      <c r="D45" s="131" t="str">
        <f>IF('MAIN DATA'!D45="","",'MAIN DATA'!D45)</f>
        <v/>
      </c>
      <c r="E45" s="132" t="str">
        <f>UPPER('MAIN DATA'!E45)</f>
        <v/>
      </c>
      <c r="F45" s="132" t="str">
        <f>UPPER('MAIN DATA'!F45)</f>
        <v/>
      </c>
      <c r="G45" s="132" t="str">
        <f>UPPER('MAIN DATA'!G45)</f>
        <v/>
      </c>
      <c r="H45" s="409" t="str">
        <f>IF('MAIN DATA'!H45="","",'MAIN DATA'!H45)</f>
        <v/>
      </c>
      <c r="I45" s="132" t="str">
        <f>UPPER('MAIN DATA'!I45)</f>
        <v/>
      </c>
      <c r="J45" s="132" t="str">
        <f>UPPER('MAIN DATA'!J45)</f>
        <v/>
      </c>
      <c r="K45" s="131"/>
      <c r="L45" s="131"/>
      <c r="M45" s="209"/>
      <c r="N45" s="131"/>
      <c r="O45" s="131"/>
      <c r="P45" s="131"/>
      <c r="Q45" s="131"/>
      <c r="R45" s="131"/>
    </row>
    <row r="46" spans="1:18" ht="15" customHeight="1" x14ac:dyDescent="0.3">
      <c r="A46" s="540"/>
      <c r="B46" s="131">
        <v>42</v>
      </c>
      <c r="C46" s="131" t="str">
        <f>IF('MAIN DATA'!C46="","",'MAIN DATA'!C46)</f>
        <v/>
      </c>
      <c r="D46" s="131" t="str">
        <f>IF('MAIN DATA'!D46="","",'MAIN DATA'!D46)</f>
        <v/>
      </c>
      <c r="E46" s="132" t="str">
        <f>UPPER('MAIN DATA'!E46)</f>
        <v/>
      </c>
      <c r="F46" s="132" t="str">
        <f>UPPER('MAIN DATA'!F46)</f>
        <v/>
      </c>
      <c r="G46" s="132" t="str">
        <f>UPPER('MAIN DATA'!G46)</f>
        <v/>
      </c>
      <c r="H46" s="409" t="str">
        <f>IF('MAIN DATA'!H46="","",'MAIN DATA'!H46)</f>
        <v/>
      </c>
      <c r="I46" s="132" t="str">
        <f>UPPER('MAIN DATA'!I46)</f>
        <v/>
      </c>
      <c r="J46" s="132" t="str">
        <f>UPPER('MAIN DATA'!J46)</f>
        <v/>
      </c>
      <c r="K46" s="131"/>
      <c r="L46" s="131"/>
      <c r="M46" s="209"/>
      <c r="N46" s="131"/>
      <c r="O46" s="131"/>
      <c r="P46" s="131"/>
      <c r="Q46" s="131"/>
      <c r="R46" s="131"/>
    </row>
    <row r="47" spans="1:18" ht="15" customHeight="1" x14ac:dyDescent="0.3">
      <c r="A47" s="540"/>
      <c r="B47" s="131">
        <v>43</v>
      </c>
      <c r="C47" s="131" t="str">
        <f>IF('MAIN DATA'!C47="","",'MAIN DATA'!C47)</f>
        <v/>
      </c>
      <c r="D47" s="131" t="str">
        <f>IF('MAIN DATA'!D47="","",'MAIN DATA'!D47)</f>
        <v/>
      </c>
      <c r="E47" s="132" t="str">
        <f>UPPER('MAIN DATA'!E47)</f>
        <v/>
      </c>
      <c r="F47" s="132" t="str">
        <f>UPPER('MAIN DATA'!F47)</f>
        <v/>
      </c>
      <c r="G47" s="132" t="str">
        <f>UPPER('MAIN DATA'!G47)</f>
        <v/>
      </c>
      <c r="H47" s="409" t="str">
        <f>IF('MAIN DATA'!H47="","",'MAIN DATA'!H47)</f>
        <v/>
      </c>
      <c r="I47" s="132" t="str">
        <f>UPPER('MAIN DATA'!I47)</f>
        <v/>
      </c>
      <c r="J47" s="132" t="str">
        <f>UPPER('MAIN DATA'!J47)</f>
        <v/>
      </c>
      <c r="K47" s="131"/>
      <c r="L47" s="131"/>
      <c r="M47" s="209"/>
      <c r="N47" s="131"/>
      <c r="O47" s="131"/>
      <c r="P47" s="131"/>
      <c r="Q47" s="131"/>
      <c r="R47" s="131"/>
    </row>
    <row r="48" spans="1:18" ht="15" customHeight="1" x14ac:dyDescent="0.3">
      <c r="A48" s="540"/>
      <c r="B48" s="131">
        <v>44</v>
      </c>
      <c r="C48" s="131" t="str">
        <f>IF('MAIN DATA'!C48="","",'MAIN DATA'!C48)</f>
        <v/>
      </c>
      <c r="D48" s="131" t="str">
        <f>IF('MAIN DATA'!D48="","",'MAIN DATA'!D48)</f>
        <v/>
      </c>
      <c r="E48" s="132" t="str">
        <f>UPPER('MAIN DATA'!E48)</f>
        <v/>
      </c>
      <c r="F48" s="132" t="str">
        <f>UPPER('MAIN DATA'!F48)</f>
        <v/>
      </c>
      <c r="G48" s="132" t="str">
        <f>UPPER('MAIN DATA'!G48)</f>
        <v/>
      </c>
      <c r="H48" s="409" t="str">
        <f>IF('MAIN DATA'!H48="","",'MAIN DATA'!H48)</f>
        <v/>
      </c>
      <c r="I48" s="132" t="str">
        <f>UPPER('MAIN DATA'!I48)</f>
        <v/>
      </c>
      <c r="J48" s="132" t="str">
        <f>UPPER('MAIN DATA'!J48)</f>
        <v/>
      </c>
      <c r="K48" s="131"/>
      <c r="L48" s="131"/>
      <c r="M48" s="209"/>
      <c r="N48" s="131"/>
      <c r="O48" s="131"/>
      <c r="P48" s="131"/>
      <c r="Q48" s="131"/>
      <c r="R48" s="131"/>
    </row>
    <row r="49" spans="1:18" ht="15" customHeight="1" x14ac:dyDescent="0.3">
      <c r="A49" s="540"/>
      <c r="B49" s="131">
        <v>45</v>
      </c>
      <c r="C49" s="131" t="str">
        <f>IF('MAIN DATA'!C49="","",'MAIN DATA'!C49)</f>
        <v/>
      </c>
      <c r="D49" s="131" t="str">
        <f>IF('MAIN DATA'!D49="","",'MAIN DATA'!D49)</f>
        <v/>
      </c>
      <c r="E49" s="132" t="str">
        <f>UPPER('MAIN DATA'!E49)</f>
        <v/>
      </c>
      <c r="F49" s="132" t="str">
        <f>UPPER('MAIN DATA'!F52)</f>
        <v/>
      </c>
      <c r="G49" s="132" t="str">
        <f>UPPER('MAIN DATA'!G52)</f>
        <v/>
      </c>
      <c r="H49" s="409" t="str">
        <f>IF('MAIN DATA'!H49="","",'MAIN DATA'!H49)</f>
        <v/>
      </c>
      <c r="I49" s="132" t="str">
        <f>UPPER('MAIN DATA'!I49)</f>
        <v/>
      </c>
      <c r="J49" s="132" t="str">
        <f>UPPER('MAIN DATA'!J49)</f>
        <v/>
      </c>
      <c r="K49" s="131"/>
      <c r="L49" s="131"/>
      <c r="M49" s="131"/>
      <c r="N49" s="131"/>
      <c r="O49" s="131"/>
      <c r="P49" s="131"/>
      <c r="Q49" s="131"/>
      <c r="R49" s="131"/>
    </row>
    <row r="50" spans="1:18" ht="14.25" customHeight="1" x14ac:dyDescent="0.25">
      <c r="A50" s="540"/>
      <c r="B50" s="540"/>
      <c r="C50" s="540"/>
      <c r="D50" s="540"/>
      <c r="E50" s="540"/>
      <c r="F50" s="540"/>
      <c r="G50" s="540"/>
      <c r="H50" s="540"/>
      <c r="I50" s="540"/>
      <c r="J50" s="540"/>
      <c r="K50" s="540"/>
      <c r="L50" s="540"/>
      <c r="M50" s="540"/>
      <c r="N50" s="540"/>
      <c r="O50" s="540"/>
      <c r="P50" s="540"/>
      <c r="Q50" s="540"/>
      <c r="R50" s="540"/>
    </row>
  </sheetData>
  <sheetProtection algorithmName="SHA-512" hashValue="KZUXG6tfdcSISGWWDfMv80hs+S83o+eKS8sKXEOOPbLwgvagpjDh7hLaoUS/sQA3dyRPuDcpjulu1hIc7Hqyog==" saltValue="e3GGpMHbdU6IW5KgilVetQ==" spinCount="100000" sheet="1" objects="1" scenarios="1" selectLockedCells="1"/>
  <mergeCells count="6">
    <mergeCell ref="B3:R3"/>
    <mergeCell ref="B1:XFD1"/>
    <mergeCell ref="S2:XFD1048576"/>
    <mergeCell ref="A50:R50"/>
    <mergeCell ref="A2:A49"/>
    <mergeCell ref="B2:R2"/>
  </mergeCells>
  <hyperlinks>
    <hyperlink ref="A1" location="DASHBOARD!A1" display="D"/>
  </hyperlinks>
  <pageMargins left="0.70866141732283472" right="0.70866141732283472" top="0.74803149606299213" bottom="0.74803149606299213" header="0.31496062992125984" footer="0.31496062992125984"/>
  <pageSetup paperSize="9" scale="44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S50"/>
  <sheetViews>
    <sheetView workbookViewId="0">
      <pane ySplit="4" topLeftCell="A5" activePane="bottomLeft" state="frozen"/>
      <selection activeCell="K14" sqref="K14:Y14"/>
      <selection pane="bottomLeft" activeCell="C8" sqref="C8"/>
    </sheetView>
  </sheetViews>
  <sheetFormatPr defaultColWidth="0" defaultRowHeight="15" customHeight="1" zeroHeight="1" x14ac:dyDescent="0.25"/>
  <cols>
    <col min="1" max="1" width="2.33203125" style="53" customWidth="1"/>
    <col min="2" max="2" width="7.6640625" style="53" bestFit="1" customWidth="1"/>
    <col min="3" max="3" width="13" style="53" customWidth="1"/>
    <col min="4" max="4" width="10.33203125" style="53" bestFit="1" customWidth="1"/>
    <col min="5" max="5" width="31.88671875" style="53" bestFit="1" customWidth="1"/>
    <col min="6" max="6" width="32.88671875" style="53" bestFit="1" customWidth="1"/>
    <col min="7" max="7" width="19.109375" style="53" bestFit="1" customWidth="1"/>
    <col min="8" max="8" width="11.5546875" style="53" customWidth="1"/>
    <col min="9" max="9" width="13.6640625" style="53" bestFit="1" customWidth="1"/>
    <col min="10" max="10" width="15.6640625" style="53" bestFit="1" customWidth="1"/>
    <col min="11" max="11" width="21.6640625" style="53" hidden="1" customWidth="1"/>
    <col min="12" max="12" width="13.44140625" style="53" hidden="1" customWidth="1"/>
    <col min="13" max="13" width="17.88671875" style="53" hidden="1" customWidth="1"/>
    <col min="14" max="14" width="15.33203125" style="53" hidden="1" customWidth="1"/>
    <col min="15" max="15" width="12.88671875" style="53" hidden="1" customWidth="1"/>
    <col min="16" max="16" width="16.44140625" style="53" hidden="1" customWidth="1"/>
    <col min="17" max="17" width="6.5546875" style="53" hidden="1" customWidth="1"/>
    <col min="18" max="18" width="11.6640625" style="53" hidden="1" customWidth="1"/>
    <col min="19" max="19" width="2.88671875" style="540" customWidth="1"/>
    <col min="20" max="16384" width="9.109375" style="540" hidden="1"/>
  </cols>
  <sheetData>
    <row r="1" spans="1:18" ht="15" customHeight="1" x14ac:dyDescent="0.25">
      <c r="A1" s="48" t="s">
        <v>24</v>
      </c>
      <c r="B1" s="540"/>
      <c r="C1" s="540"/>
      <c r="D1" s="540"/>
      <c r="E1" s="540"/>
      <c r="F1" s="540"/>
      <c r="G1" s="540"/>
      <c r="H1" s="540"/>
      <c r="I1" s="540"/>
      <c r="J1" s="540"/>
      <c r="K1" s="540"/>
      <c r="L1" s="540"/>
      <c r="M1" s="540"/>
      <c r="N1" s="540"/>
      <c r="O1" s="540"/>
      <c r="P1" s="540"/>
      <c r="Q1" s="540"/>
      <c r="R1" s="540"/>
    </row>
    <row r="2" spans="1:18" ht="24.6" x14ac:dyDescent="0.4">
      <c r="A2" s="540"/>
      <c r="B2" s="542" t="str">
        <f>"SWAMI VIVEKANAND GOVT. MODEL SCHOOL,"&amp;DASHBOARD!C3</f>
        <v>SWAMI VIVEKANAND GOVT. MODEL SCHOOL,AMET,  BLOCK-AMET (RAJSAMAND)</v>
      </c>
      <c r="C2" s="542"/>
      <c r="D2" s="542"/>
      <c r="E2" s="542"/>
      <c r="F2" s="542"/>
      <c r="G2" s="542"/>
      <c r="H2" s="542"/>
      <c r="I2" s="542"/>
      <c r="J2" s="542"/>
      <c r="K2" s="542"/>
      <c r="L2" s="542"/>
      <c r="M2" s="542"/>
      <c r="N2" s="542"/>
      <c r="O2" s="542"/>
      <c r="P2" s="542"/>
      <c r="Q2" s="542"/>
      <c r="R2" s="542"/>
    </row>
    <row r="3" spans="1:18" ht="20.399999999999999" x14ac:dyDescent="0.35">
      <c r="A3" s="540"/>
      <c r="B3" s="543" t="str">
        <f>"     MASTER DATA SHEET    "&amp;DASHBOARD!B4</f>
        <v xml:space="preserve">     MASTER DATA SHEET    SESSION  -  2025-26</v>
      </c>
      <c r="C3" s="543"/>
      <c r="D3" s="543"/>
      <c r="E3" s="543"/>
      <c r="F3" s="543"/>
      <c r="G3" s="543"/>
      <c r="H3" s="543"/>
      <c r="I3" s="543"/>
      <c r="J3" s="543"/>
      <c r="K3" s="543"/>
      <c r="L3" s="543"/>
      <c r="M3" s="543"/>
      <c r="N3" s="543"/>
      <c r="O3" s="543"/>
      <c r="P3" s="543"/>
      <c r="Q3" s="543"/>
      <c r="R3" s="543"/>
    </row>
    <row r="4" spans="1:18" ht="17.399999999999999" x14ac:dyDescent="0.3">
      <c r="A4" s="540"/>
      <c r="B4" s="49" t="s">
        <v>4</v>
      </c>
      <c r="C4" s="50" t="s">
        <v>5</v>
      </c>
      <c r="D4" s="49" t="s">
        <v>6</v>
      </c>
      <c r="E4" s="49" t="s">
        <v>7</v>
      </c>
      <c r="F4" s="49" t="s">
        <v>8</v>
      </c>
      <c r="G4" s="49" t="s">
        <v>9</v>
      </c>
      <c r="H4" s="49" t="s">
        <v>10</v>
      </c>
      <c r="I4" s="49" t="s">
        <v>11</v>
      </c>
      <c r="J4" s="49" t="s">
        <v>12</v>
      </c>
      <c r="K4" s="49" t="s">
        <v>13</v>
      </c>
      <c r="L4" s="49" t="s">
        <v>14</v>
      </c>
      <c r="M4" s="49" t="s">
        <v>15</v>
      </c>
      <c r="N4" s="49" t="s">
        <v>16</v>
      </c>
      <c r="O4" s="49" t="s">
        <v>17</v>
      </c>
      <c r="P4" s="49" t="s">
        <v>18</v>
      </c>
      <c r="Q4" s="49" t="s">
        <v>19</v>
      </c>
      <c r="R4" s="49" t="s">
        <v>20</v>
      </c>
    </row>
    <row r="5" spans="1:18" ht="13.8" x14ac:dyDescent="0.3">
      <c r="A5" s="540"/>
      <c r="B5" s="131">
        <v>1</v>
      </c>
      <c r="C5" s="51">
        <v>901</v>
      </c>
      <c r="D5" s="51">
        <v>974</v>
      </c>
      <c r="E5" s="410" t="s">
        <v>253</v>
      </c>
      <c r="F5" s="410" t="s">
        <v>254</v>
      </c>
      <c r="G5" s="410" t="s">
        <v>255</v>
      </c>
      <c r="H5" s="411">
        <v>40203</v>
      </c>
      <c r="I5" s="51" t="s">
        <v>201</v>
      </c>
      <c r="J5" s="51" t="s">
        <v>167</v>
      </c>
      <c r="K5" s="132"/>
      <c r="L5" s="209"/>
      <c r="M5" s="209"/>
      <c r="N5" s="131"/>
      <c r="O5" s="131"/>
      <c r="P5" s="131"/>
      <c r="Q5" s="131"/>
      <c r="R5" s="131"/>
    </row>
    <row r="6" spans="1:18" ht="13.8" x14ac:dyDescent="0.3">
      <c r="A6" s="540"/>
      <c r="B6" s="131">
        <v>2</v>
      </c>
      <c r="C6" s="51">
        <v>902</v>
      </c>
      <c r="D6" s="51">
        <v>971</v>
      </c>
      <c r="E6" s="410" t="s">
        <v>256</v>
      </c>
      <c r="F6" s="410" t="s">
        <v>257</v>
      </c>
      <c r="G6" s="410" t="s">
        <v>258</v>
      </c>
      <c r="H6" s="411">
        <v>40292</v>
      </c>
      <c r="I6" s="51" t="s">
        <v>200</v>
      </c>
      <c r="J6" s="51" t="s">
        <v>168</v>
      </c>
      <c r="K6" s="132"/>
      <c r="L6" s="131"/>
      <c r="M6" s="209"/>
      <c r="N6" s="131"/>
      <c r="O6" s="131"/>
      <c r="P6" s="131"/>
      <c r="Q6" s="131"/>
      <c r="R6" s="131"/>
    </row>
    <row r="7" spans="1:18" ht="13.8" x14ac:dyDescent="0.3">
      <c r="A7" s="540"/>
      <c r="B7" s="131">
        <v>3</v>
      </c>
      <c r="C7" s="51">
        <v>903</v>
      </c>
      <c r="D7" s="51">
        <v>1370</v>
      </c>
      <c r="E7" s="410" t="s">
        <v>259</v>
      </c>
      <c r="F7" s="410" t="s">
        <v>260</v>
      </c>
      <c r="G7" s="410" t="s">
        <v>261</v>
      </c>
      <c r="H7" s="411">
        <v>40431</v>
      </c>
      <c r="I7" s="51" t="s">
        <v>200</v>
      </c>
      <c r="J7" s="51" t="s">
        <v>167</v>
      </c>
      <c r="K7" s="132"/>
      <c r="L7" s="131"/>
      <c r="M7" s="209"/>
      <c r="N7" s="131"/>
      <c r="O7" s="131"/>
      <c r="P7" s="131"/>
      <c r="Q7" s="131"/>
      <c r="R7" s="131"/>
    </row>
    <row r="8" spans="1:18" ht="13.8" x14ac:dyDescent="0.3">
      <c r="A8" s="540"/>
      <c r="B8" s="131">
        <v>4</v>
      </c>
      <c r="C8" s="51"/>
      <c r="D8" s="51"/>
      <c r="E8" s="410"/>
      <c r="F8" s="410"/>
      <c r="G8" s="410"/>
      <c r="H8" s="411"/>
      <c r="I8" s="51"/>
      <c r="J8" s="51"/>
      <c r="K8" s="132"/>
      <c r="L8" s="131"/>
      <c r="M8" s="209"/>
      <c r="N8" s="131"/>
      <c r="O8" s="131"/>
      <c r="P8" s="131"/>
      <c r="Q8" s="131"/>
      <c r="R8" s="131"/>
    </row>
    <row r="9" spans="1:18" ht="13.8" x14ac:dyDescent="0.3">
      <c r="A9" s="540"/>
      <c r="B9" s="131">
        <v>5</v>
      </c>
      <c r="C9" s="51"/>
      <c r="D9" s="51"/>
      <c r="E9" s="410"/>
      <c r="F9" s="410"/>
      <c r="G9" s="410"/>
      <c r="H9" s="411"/>
      <c r="I9" s="51"/>
      <c r="J9" s="51"/>
      <c r="K9" s="132"/>
      <c r="L9" s="131"/>
      <c r="M9" s="209"/>
      <c r="N9" s="131"/>
      <c r="O9" s="131"/>
      <c r="P9" s="131"/>
      <c r="Q9" s="131"/>
      <c r="R9" s="131"/>
    </row>
    <row r="10" spans="1:18" ht="13.8" x14ac:dyDescent="0.3">
      <c r="A10" s="540"/>
      <c r="B10" s="131">
        <v>6</v>
      </c>
      <c r="C10" s="51"/>
      <c r="D10" s="51"/>
      <c r="E10" s="410"/>
      <c r="F10" s="410"/>
      <c r="G10" s="410"/>
      <c r="H10" s="411"/>
      <c r="I10" s="51"/>
      <c r="J10" s="51"/>
      <c r="K10" s="132"/>
      <c r="L10" s="131"/>
      <c r="M10" s="209"/>
      <c r="N10" s="131"/>
      <c r="O10" s="131"/>
      <c r="P10" s="131"/>
      <c r="Q10" s="131"/>
      <c r="R10" s="131"/>
    </row>
    <row r="11" spans="1:18" ht="13.8" x14ac:dyDescent="0.3">
      <c r="A11" s="540"/>
      <c r="B11" s="131">
        <v>7</v>
      </c>
      <c r="C11" s="51"/>
      <c r="D11" s="51"/>
      <c r="E11" s="410"/>
      <c r="F11" s="410"/>
      <c r="G11" s="410"/>
      <c r="H11" s="411"/>
      <c r="I11" s="51"/>
      <c r="J11" s="51"/>
      <c r="K11" s="132"/>
      <c r="L11" s="131"/>
      <c r="M11" s="209"/>
      <c r="N11" s="131"/>
      <c r="O11" s="131"/>
      <c r="P11" s="131"/>
      <c r="Q11" s="131"/>
      <c r="R11" s="131"/>
    </row>
    <row r="12" spans="1:18" ht="13.8" x14ac:dyDescent="0.3">
      <c r="A12" s="540"/>
      <c r="B12" s="131">
        <v>8</v>
      </c>
      <c r="C12" s="51"/>
      <c r="D12" s="51"/>
      <c r="E12" s="410"/>
      <c r="F12" s="410"/>
      <c r="G12" s="410"/>
      <c r="H12" s="411"/>
      <c r="I12" s="51"/>
      <c r="J12" s="51"/>
      <c r="K12" s="132"/>
      <c r="L12" s="131"/>
      <c r="M12" s="209"/>
      <c r="N12" s="131"/>
      <c r="O12" s="131"/>
      <c r="P12" s="131"/>
      <c r="Q12" s="131"/>
      <c r="R12" s="131"/>
    </row>
    <row r="13" spans="1:18" ht="13.8" x14ac:dyDescent="0.3">
      <c r="A13" s="540"/>
      <c r="B13" s="131">
        <v>9</v>
      </c>
      <c r="C13" s="51"/>
      <c r="D13" s="51"/>
      <c r="E13" s="410"/>
      <c r="F13" s="410"/>
      <c r="G13" s="410"/>
      <c r="H13" s="411"/>
      <c r="I13" s="51"/>
      <c r="J13" s="51"/>
      <c r="K13" s="132"/>
      <c r="L13" s="131"/>
      <c r="M13" s="209"/>
      <c r="N13" s="131"/>
      <c r="O13" s="131"/>
      <c r="P13" s="131"/>
      <c r="Q13" s="131"/>
      <c r="R13" s="131"/>
    </row>
    <row r="14" spans="1:18" ht="13.8" x14ac:dyDescent="0.3">
      <c r="A14" s="540"/>
      <c r="B14" s="131">
        <v>10</v>
      </c>
      <c r="C14" s="51"/>
      <c r="D14" s="51"/>
      <c r="E14" s="410"/>
      <c r="F14" s="410"/>
      <c r="G14" s="410"/>
      <c r="H14" s="411"/>
      <c r="I14" s="51"/>
      <c r="J14" s="51"/>
      <c r="K14" s="132"/>
      <c r="L14" s="131"/>
      <c r="M14" s="209"/>
      <c r="N14" s="131"/>
      <c r="O14" s="131"/>
      <c r="P14" s="131"/>
      <c r="Q14" s="131"/>
      <c r="R14" s="131"/>
    </row>
    <row r="15" spans="1:18" ht="13.8" x14ac:dyDescent="0.3">
      <c r="A15" s="540"/>
      <c r="B15" s="131">
        <v>11</v>
      </c>
      <c r="C15" s="51"/>
      <c r="D15" s="51"/>
      <c r="E15" s="410"/>
      <c r="F15" s="410"/>
      <c r="G15" s="410"/>
      <c r="H15" s="411"/>
      <c r="I15" s="51"/>
      <c r="J15" s="51"/>
      <c r="K15" s="132"/>
      <c r="L15" s="131"/>
      <c r="M15" s="209"/>
      <c r="N15" s="131"/>
      <c r="O15" s="131"/>
      <c r="P15" s="131"/>
      <c r="Q15" s="131"/>
      <c r="R15" s="131"/>
    </row>
    <row r="16" spans="1:18" ht="13.8" x14ac:dyDescent="0.3">
      <c r="A16" s="540"/>
      <c r="B16" s="131">
        <v>12</v>
      </c>
      <c r="C16" s="51"/>
      <c r="D16" s="51"/>
      <c r="E16" s="410"/>
      <c r="F16" s="410"/>
      <c r="G16" s="410"/>
      <c r="H16" s="411"/>
      <c r="I16" s="51"/>
      <c r="J16" s="51"/>
      <c r="K16" s="132"/>
      <c r="L16" s="131"/>
      <c r="M16" s="209"/>
      <c r="N16" s="131"/>
      <c r="O16" s="131"/>
      <c r="P16" s="131"/>
      <c r="Q16" s="131"/>
      <c r="R16" s="131"/>
    </row>
    <row r="17" spans="1:18" ht="13.8" x14ac:dyDescent="0.3">
      <c r="A17" s="540"/>
      <c r="B17" s="131">
        <v>13</v>
      </c>
      <c r="C17" s="51"/>
      <c r="D17" s="51"/>
      <c r="E17" s="410"/>
      <c r="F17" s="410"/>
      <c r="G17" s="410"/>
      <c r="H17" s="411"/>
      <c r="I17" s="51"/>
      <c r="J17" s="51"/>
      <c r="K17" s="132"/>
      <c r="L17" s="131"/>
      <c r="M17" s="209"/>
      <c r="N17" s="131"/>
      <c r="O17" s="131"/>
      <c r="P17" s="131"/>
      <c r="Q17" s="131"/>
      <c r="R17" s="131"/>
    </row>
    <row r="18" spans="1:18" ht="13.8" x14ac:dyDescent="0.3">
      <c r="A18" s="540"/>
      <c r="B18" s="131">
        <v>14</v>
      </c>
      <c r="C18" s="51"/>
      <c r="D18" s="51"/>
      <c r="E18" s="410"/>
      <c r="F18" s="410"/>
      <c r="G18" s="410"/>
      <c r="H18" s="411"/>
      <c r="I18" s="51"/>
      <c r="J18" s="51"/>
      <c r="K18" s="132"/>
      <c r="L18" s="131"/>
      <c r="M18" s="209"/>
      <c r="N18" s="131"/>
      <c r="O18" s="131"/>
      <c r="P18" s="131"/>
      <c r="Q18" s="131"/>
      <c r="R18" s="131"/>
    </row>
    <row r="19" spans="1:18" ht="13.8" x14ac:dyDescent="0.3">
      <c r="A19" s="540"/>
      <c r="B19" s="131">
        <v>15</v>
      </c>
      <c r="C19" s="51"/>
      <c r="D19" s="51"/>
      <c r="E19" s="410"/>
      <c r="F19" s="410"/>
      <c r="G19" s="410"/>
      <c r="H19" s="411"/>
      <c r="I19" s="51"/>
      <c r="J19" s="51"/>
      <c r="K19" s="132"/>
      <c r="L19" s="131"/>
      <c r="M19" s="209"/>
      <c r="N19" s="131"/>
      <c r="O19" s="131"/>
      <c r="P19" s="131"/>
      <c r="Q19" s="131"/>
      <c r="R19" s="131"/>
    </row>
    <row r="20" spans="1:18" ht="13.8" x14ac:dyDescent="0.3">
      <c r="A20" s="540"/>
      <c r="B20" s="131">
        <v>16</v>
      </c>
      <c r="C20" s="51"/>
      <c r="D20" s="51"/>
      <c r="E20" s="410"/>
      <c r="F20" s="410"/>
      <c r="G20" s="410"/>
      <c r="H20" s="411"/>
      <c r="I20" s="51"/>
      <c r="J20" s="51"/>
      <c r="K20" s="132"/>
      <c r="L20" s="131"/>
      <c r="M20" s="209"/>
      <c r="N20" s="131"/>
      <c r="O20" s="131"/>
      <c r="P20" s="131"/>
      <c r="Q20" s="131"/>
      <c r="R20" s="131"/>
    </row>
    <row r="21" spans="1:18" ht="13.8" x14ac:dyDescent="0.3">
      <c r="A21" s="540"/>
      <c r="B21" s="131">
        <v>17</v>
      </c>
      <c r="C21" s="51"/>
      <c r="D21" s="51"/>
      <c r="E21" s="410"/>
      <c r="F21" s="410"/>
      <c r="G21" s="410"/>
      <c r="H21" s="411"/>
      <c r="I21" s="51"/>
      <c r="J21" s="51"/>
      <c r="K21" s="132"/>
      <c r="L21" s="131"/>
      <c r="M21" s="209"/>
      <c r="N21" s="131"/>
      <c r="O21" s="131"/>
      <c r="P21" s="131"/>
      <c r="Q21" s="131"/>
      <c r="R21" s="131"/>
    </row>
    <row r="22" spans="1:18" ht="13.8" x14ac:dyDescent="0.3">
      <c r="A22" s="540"/>
      <c r="B22" s="131">
        <v>18</v>
      </c>
      <c r="C22" s="51"/>
      <c r="D22" s="51"/>
      <c r="E22" s="410"/>
      <c r="F22" s="410"/>
      <c r="G22" s="410"/>
      <c r="H22" s="411"/>
      <c r="I22" s="51"/>
      <c r="J22" s="51"/>
      <c r="K22" s="132"/>
      <c r="L22" s="131"/>
      <c r="M22" s="209"/>
      <c r="N22" s="131"/>
      <c r="O22" s="131"/>
      <c r="P22" s="131"/>
      <c r="Q22" s="131"/>
      <c r="R22" s="131"/>
    </row>
    <row r="23" spans="1:18" ht="13.8" x14ac:dyDescent="0.3">
      <c r="A23" s="540"/>
      <c r="B23" s="131">
        <v>19</v>
      </c>
      <c r="C23" s="51"/>
      <c r="D23" s="51"/>
      <c r="E23" s="410"/>
      <c r="F23" s="410"/>
      <c r="G23" s="410"/>
      <c r="H23" s="411"/>
      <c r="I23" s="51"/>
      <c r="J23" s="51"/>
      <c r="K23" s="132"/>
      <c r="L23" s="131"/>
      <c r="M23" s="209"/>
      <c r="N23" s="131"/>
      <c r="O23" s="131"/>
      <c r="P23" s="131"/>
      <c r="Q23" s="131"/>
      <c r="R23" s="131"/>
    </row>
    <row r="24" spans="1:18" ht="13.8" x14ac:dyDescent="0.3">
      <c r="A24" s="540"/>
      <c r="B24" s="131">
        <v>20</v>
      </c>
      <c r="C24" s="51"/>
      <c r="D24" s="51"/>
      <c r="E24" s="410"/>
      <c r="F24" s="410"/>
      <c r="G24" s="410"/>
      <c r="H24" s="411"/>
      <c r="I24" s="51"/>
      <c r="J24" s="51"/>
      <c r="K24" s="132"/>
      <c r="L24" s="131"/>
      <c r="M24" s="209"/>
      <c r="N24" s="131"/>
      <c r="O24" s="131"/>
      <c r="P24" s="131"/>
      <c r="Q24" s="131"/>
      <c r="R24" s="131"/>
    </row>
    <row r="25" spans="1:18" ht="13.8" x14ac:dyDescent="0.3">
      <c r="A25" s="540"/>
      <c r="B25" s="131">
        <v>21</v>
      </c>
      <c r="C25" s="51"/>
      <c r="D25" s="51"/>
      <c r="E25" s="410"/>
      <c r="F25" s="410"/>
      <c r="G25" s="410"/>
      <c r="H25" s="411"/>
      <c r="I25" s="51"/>
      <c r="J25" s="51"/>
      <c r="K25" s="132"/>
      <c r="L25" s="131"/>
      <c r="M25" s="209"/>
      <c r="N25" s="131"/>
      <c r="O25" s="131"/>
      <c r="P25" s="131"/>
      <c r="Q25" s="131"/>
      <c r="R25" s="131"/>
    </row>
    <row r="26" spans="1:18" ht="13.8" x14ac:dyDescent="0.3">
      <c r="A26" s="540"/>
      <c r="B26" s="131">
        <v>22</v>
      </c>
      <c r="C26" s="51"/>
      <c r="D26" s="51"/>
      <c r="E26" s="410"/>
      <c r="F26" s="410"/>
      <c r="G26" s="410"/>
      <c r="H26" s="411"/>
      <c r="I26" s="51"/>
      <c r="J26" s="51"/>
      <c r="K26" s="132"/>
      <c r="L26" s="131"/>
      <c r="M26" s="209"/>
      <c r="N26" s="131"/>
      <c r="O26" s="131"/>
      <c r="P26" s="131"/>
      <c r="Q26" s="131"/>
      <c r="R26" s="131"/>
    </row>
    <row r="27" spans="1:18" ht="13.8" x14ac:dyDescent="0.3">
      <c r="A27" s="540"/>
      <c r="B27" s="131">
        <v>23</v>
      </c>
      <c r="C27" s="51"/>
      <c r="D27" s="51"/>
      <c r="E27" s="410"/>
      <c r="F27" s="410"/>
      <c r="G27" s="410"/>
      <c r="H27" s="411"/>
      <c r="I27" s="51"/>
      <c r="J27" s="51"/>
      <c r="K27" s="132"/>
      <c r="L27" s="131"/>
      <c r="M27" s="209"/>
      <c r="N27" s="131"/>
      <c r="O27" s="131"/>
      <c r="P27" s="131"/>
      <c r="Q27" s="131"/>
      <c r="R27" s="131"/>
    </row>
    <row r="28" spans="1:18" ht="13.8" x14ac:dyDescent="0.3">
      <c r="A28" s="540"/>
      <c r="B28" s="131">
        <v>24</v>
      </c>
      <c r="C28" s="51"/>
      <c r="D28" s="51"/>
      <c r="E28" s="410"/>
      <c r="F28" s="410"/>
      <c r="G28" s="410"/>
      <c r="H28" s="411"/>
      <c r="I28" s="51"/>
      <c r="J28" s="51"/>
      <c r="K28" s="132"/>
      <c r="L28" s="131"/>
      <c r="M28" s="209"/>
      <c r="N28" s="131"/>
      <c r="O28" s="131"/>
      <c r="P28" s="131"/>
      <c r="Q28" s="131"/>
      <c r="R28" s="131"/>
    </row>
    <row r="29" spans="1:18" ht="13.8" x14ac:dyDescent="0.3">
      <c r="A29" s="540"/>
      <c r="B29" s="131">
        <v>25</v>
      </c>
      <c r="C29" s="51"/>
      <c r="D29" s="51"/>
      <c r="E29" s="410"/>
      <c r="F29" s="410"/>
      <c r="G29" s="410"/>
      <c r="H29" s="411"/>
      <c r="I29" s="51"/>
      <c r="J29" s="51"/>
      <c r="K29" s="132"/>
      <c r="L29" s="131"/>
      <c r="M29" s="209"/>
      <c r="N29" s="131"/>
      <c r="O29" s="131"/>
      <c r="P29" s="131"/>
      <c r="Q29" s="131"/>
      <c r="R29" s="131"/>
    </row>
    <row r="30" spans="1:18" ht="13.8" x14ac:dyDescent="0.3">
      <c r="A30" s="540"/>
      <c r="B30" s="131">
        <v>26</v>
      </c>
      <c r="C30" s="51"/>
      <c r="D30" s="51"/>
      <c r="E30" s="410"/>
      <c r="F30" s="410"/>
      <c r="G30" s="410"/>
      <c r="H30" s="411"/>
      <c r="I30" s="51"/>
      <c r="J30" s="51"/>
      <c r="K30" s="132"/>
      <c r="L30" s="131"/>
      <c r="M30" s="209"/>
      <c r="N30" s="131"/>
      <c r="O30" s="131"/>
      <c r="P30" s="131"/>
      <c r="Q30" s="131"/>
      <c r="R30" s="131"/>
    </row>
    <row r="31" spans="1:18" ht="13.8" x14ac:dyDescent="0.3">
      <c r="A31" s="540"/>
      <c r="B31" s="131">
        <v>27</v>
      </c>
      <c r="C31" s="51"/>
      <c r="D31" s="51"/>
      <c r="E31" s="410"/>
      <c r="F31" s="410"/>
      <c r="G31" s="410"/>
      <c r="H31" s="411"/>
      <c r="I31" s="51"/>
      <c r="J31" s="51"/>
      <c r="K31" s="132"/>
      <c r="L31" s="131"/>
      <c r="M31" s="209"/>
      <c r="N31" s="131"/>
      <c r="O31" s="131"/>
      <c r="P31" s="131"/>
      <c r="Q31" s="131"/>
      <c r="R31" s="131"/>
    </row>
    <row r="32" spans="1:18" ht="13.8" x14ac:dyDescent="0.3">
      <c r="A32" s="540"/>
      <c r="B32" s="131">
        <v>28</v>
      </c>
      <c r="C32" s="51"/>
      <c r="D32" s="51"/>
      <c r="E32" s="410"/>
      <c r="F32" s="410"/>
      <c r="G32" s="410"/>
      <c r="H32" s="411"/>
      <c r="I32" s="51"/>
      <c r="J32" s="51"/>
      <c r="K32" s="132"/>
      <c r="L32" s="131"/>
      <c r="M32" s="209"/>
      <c r="N32" s="131"/>
      <c r="O32" s="131"/>
      <c r="P32" s="131"/>
      <c r="Q32" s="131"/>
      <c r="R32" s="131"/>
    </row>
    <row r="33" spans="1:18" ht="13.8" x14ac:dyDescent="0.3">
      <c r="A33" s="540"/>
      <c r="B33" s="131">
        <v>29</v>
      </c>
      <c r="C33" s="51"/>
      <c r="D33" s="51"/>
      <c r="E33" s="410"/>
      <c r="F33" s="410"/>
      <c r="G33" s="410"/>
      <c r="H33" s="411"/>
      <c r="I33" s="51"/>
      <c r="J33" s="51"/>
      <c r="K33" s="132"/>
      <c r="L33" s="131"/>
      <c r="M33" s="209"/>
      <c r="N33" s="131"/>
      <c r="O33" s="131"/>
      <c r="P33" s="131"/>
      <c r="Q33" s="131"/>
      <c r="R33" s="131"/>
    </row>
    <row r="34" spans="1:18" ht="13.8" x14ac:dyDescent="0.3">
      <c r="A34" s="540"/>
      <c r="B34" s="131">
        <v>30</v>
      </c>
      <c r="C34" s="51"/>
      <c r="D34" s="51"/>
      <c r="E34" s="410"/>
      <c r="F34" s="410"/>
      <c r="G34" s="410"/>
      <c r="H34" s="411"/>
      <c r="I34" s="51"/>
      <c r="J34" s="51"/>
      <c r="K34" s="132"/>
      <c r="L34" s="131"/>
      <c r="M34" s="209"/>
      <c r="N34" s="131"/>
      <c r="O34" s="131"/>
      <c r="P34" s="131"/>
      <c r="Q34" s="131"/>
      <c r="R34" s="131"/>
    </row>
    <row r="35" spans="1:18" ht="15" customHeight="1" x14ac:dyDescent="0.3">
      <c r="A35" s="540"/>
      <c r="B35" s="131">
        <v>31</v>
      </c>
      <c r="C35" s="51"/>
      <c r="D35" s="51"/>
      <c r="E35" s="412"/>
      <c r="F35" s="412"/>
      <c r="G35" s="412"/>
      <c r="H35" s="52"/>
      <c r="I35" s="51"/>
      <c r="J35" s="51"/>
      <c r="K35" s="131"/>
      <c r="L35" s="131"/>
      <c r="M35" s="209"/>
      <c r="N35" s="131"/>
      <c r="O35" s="131"/>
      <c r="P35" s="131"/>
      <c r="Q35" s="131"/>
      <c r="R35" s="131"/>
    </row>
    <row r="36" spans="1:18" ht="15" customHeight="1" x14ac:dyDescent="0.3">
      <c r="A36" s="540"/>
      <c r="B36" s="131">
        <v>32</v>
      </c>
      <c r="C36" s="51"/>
      <c r="D36" s="51"/>
      <c r="E36" s="412"/>
      <c r="F36" s="412"/>
      <c r="G36" s="412"/>
      <c r="H36" s="52"/>
      <c r="I36" s="51"/>
      <c r="J36" s="51"/>
      <c r="K36" s="131"/>
      <c r="L36" s="131"/>
      <c r="M36" s="209"/>
      <c r="N36" s="131"/>
      <c r="O36" s="131"/>
      <c r="P36" s="131"/>
      <c r="Q36" s="131"/>
      <c r="R36" s="131"/>
    </row>
    <row r="37" spans="1:18" ht="15" customHeight="1" x14ac:dyDescent="0.3">
      <c r="A37" s="540"/>
      <c r="B37" s="131">
        <v>33</v>
      </c>
      <c r="C37" s="51"/>
      <c r="D37" s="51"/>
      <c r="E37" s="412"/>
      <c r="F37" s="412"/>
      <c r="G37" s="412"/>
      <c r="H37" s="52"/>
      <c r="I37" s="51"/>
      <c r="J37" s="51"/>
      <c r="K37" s="131"/>
      <c r="L37" s="131"/>
      <c r="M37" s="209"/>
      <c r="N37" s="131"/>
      <c r="O37" s="131"/>
      <c r="P37" s="131"/>
      <c r="Q37" s="131"/>
      <c r="R37" s="131"/>
    </row>
    <row r="38" spans="1:18" ht="15" customHeight="1" x14ac:dyDescent="0.3">
      <c r="A38" s="540"/>
      <c r="B38" s="131">
        <v>34</v>
      </c>
      <c r="C38" s="51"/>
      <c r="D38" s="51"/>
      <c r="E38" s="412"/>
      <c r="F38" s="412"/>
      <c r="G38" s="412"/>
      <c r="H38" s="52"/>
      <c r="I38" s="51"/>
      <c r="J38" s="51"/>
      <c r="K38" s="131"/>
      <c r="L38" s="131"/>
      <c r="M38" s="209"/>
      <c r="N38" s="131"/>
      <c r="O38" s="131"/>
      <c r="P38" s="131"/>
      <c r="Q38" s="131"/>
      <c r="R38" s="131"/>
    </row>
    <row r="39" spans="1:18" ht="15" customHeight="1" x14ac:dyDescent="0.3">
      <c r="A39" s="540"/>
      <c r="B39" s="131">
        <v>35</v>
      </c>
      <c r="C39" s="51"/>
      <c r="D39" s="51"/>
      <c r="E39" s="412"/>
      <c r="F39" s="412"/>
      <c r="G39" s="412"/>
      <c r="H39" s="52"/>
      <c r="I39" s="51"/>
      <c r="J39" s="51"/>
      <c r="K39" s="131"/>
      <c r="L39" s="131"/>
      <c r="M39" s="209"/>
      <c r="N39" s="131"/>
      <c r="O39" s="131"/>
      <c r="P39" s="131"/>
      <c r="Q39" s="131"/>
      <c r="R39" s="131"/>
    </row>
    <row r="40" spans="1:18" ht="15" customHeight="1" x14ac:dyDescent="0.3">
      <c r="A40" s="540"/>
      <c r="B40" s="131">
        <v>36</v>
      </c>
      <c r="C40" s="51"/>
      <c r="D40" s="51"/>
      <c r="E40" s="412"/>
      <c r="F40" s="412"/>
      <c r="G40" s="412"/>
      <c r="H40" s="52"/>
      <c r="I40" s="51"/>
      <c r="J40" s="51"/>
      <c r="K40" s="131"/>
      <c r="L40" s="131"/>
      <c r="M40" s="209"/>
      <c r="N40" s="131"/>
      <c r="O40" s="131"/>
      <c r="P40" s="131"/>
      <c r="Q40" s="131"/>
      <c r="R40" s="131"/>
    </row>
    <row r="41" spans="1:18" ht="15" customHeight="1" x14ac:dyDescent="0.3">
      <c r="A41" s="540"/>
      <c r="B41" s="131">
        <v>37</v>
      </c>
      <c r="C41" s="51"/>
      <c r="D41" s="51"/>
      <c r="E41" s="412"/>
      <c r="F41" s="412"/>
      <c r="G41" s="412"/>
      <c r="H41" s="52"/>
      <c r="I41" s="51"/>
      <c r="J41" s="51"/>
      <c r="K41" s="131"/>
      <c r="L41" s="131"/>
      <c r="M41" s="209"/>
      <c r="N41" s="131"/>
      <c r="O41" s="131"/>
      <c r="P41" s="131"/>
      <c r="Q41" s="131"/>
      <c r="R41" s="131"/>
    </row>
    <row r="42" spans="1:18" ht="15" customHeight="1" x14ac:dyDescent="0.3">
      <c r="A42" s="540"/>
      <c r="B42" s="131">
        <v>38</v>
      </c>
      <c r="C42" s="51"/>
      <c r="D42" s="51"/>
      <c r="E42" s="412"/>
      <c r="F42" s="412"/>
      <c r="G42" s="412"/>
      <c r="H42" s="52"/>
      <c r="I42" s="51"/>
      <c r="J42" s="51"/>
      <c r="K42" s="131"/>
      <c r="L42" s="131"/>
      <c r="M42" s="209"/>
      <c r="N42" s="131"/>
      <c r="O42" s="131"/>
      <c r="P42" s="131"/>
      <c r="Q42" s="131"/>
      <c r="R42" s="131"/>
    </row>
    <row r="43" spans="1:18" ht="15" customHeight="1" x14ac:dyDescent="0.3">
      <c r="A43" s="540"/>
      <c r="B43" s="131">
        <v>39</v>
      </c>
      <c r="C43" s="51"/>
      <c r="D43" s="51"/>
      <c r="E43" s="412"/>
      <c r="F43" s="412"/>
      <c r="G43" s="412"/>
      <c r="H43" s="52"/>
      <c r="I43" s="51"/>
      <c r="J43" s="51"/>
      <c r="K43" s="131"/>
      <c r="L43" s="131"/>
      <c r="M43" s="209"/>
      <c r="N43" s="131"/>
      <c r="O43" s="131"/>
      <c r="P43" s="131"/>
      <c r="Q43" s="131"/>
      <c r="R43" s="131"/>
    </row>
    <row r="44" spans="1:18" ht="15" customHeight="1" x14ac:dyDescent="0.3">
      <c r="A44" s="540"/>
      <c r="B44" s="131">
        <v>40</v>
      </c>
      <c r="C44" s="51"/>
      <c r="D44" s="51"/>
      <c r="E44" s="412"/>
      <c r="F44" s="412"/>
      <c r="G44" s="412"/>
      <c r="H44" s="52"/>
      <c r="I44" s="51"/>
      <c r="J44" s="51"/>
      <c r="K44" s="131"/>
      <c r="L44" s="131"/>
      <c r="M44" s="209"/>
      <c r="N44" s="131"/>
      <c r="O44" s="131"/>
      <c r="P44" s="131"/>
      <c r="Q44" s="131"/>
      <c r="R44" s="131"/>
    </row>
    <row r="45" spans="1:18" ht="15" customHeight="1" x14ac:dyDescent="0.3">
      <c r="A45" s="540"/>
      <c r="B45" s="131">
        <v>41</v>
      </c>
      <c r="C45" s="51"/>
      <c r="D45" s="51"/>
      <c r="E45" s="412"/>
      <c r="F45" s="412"/>
      <c r="G45" s="412"/>
      <c r="H45" s="52"/>
      <c r="I45" s="51"/>
      <c r="J45" s="51"/>
      <c r="K45" s="131"/>
      <c r="L45" s="131"/>
      <c r="M45" s="209"/>
      <c r="N45" s="131"/>
      <c r="O45" s="131"/>
      <c r="P45" s="131"/>
      <c r="Q45" s="131"/>
      <c r="R45" s="131"/>
    </row>
    <row r="46" spans="1:18" ht="15" customHeight="1" x14ac:dyDescent="0.3">
      <c r="A46" s="540"/>
      <c r="B46" s="131">
        <v>42</v>
      </c>
      <c r="C46" s="51"/>
      <c r="D46" s="51"/>
      <c r="E46" s="412"/>
      <c r="F46" s="412"/>
      <c r="G46" s="412"/>
      <c r="H46" s="52"/>
      <c r="I46" s="51"/>
      <c r="J46" s="51"/>
      <c r="K46" s="131"/>
      <c r="L46" s="131"/>
      <c r="M46" s="209"/>
      <c r="N46" s="131"/>
      <c r="O46" s="131"/>
      <c r="P46" s="131"/>
      <c r="Q46" s="131"/>
      <c r="R46" s="131"/>
    </row>
    <row r="47" spans="1:18" ht="15" customHeight="1" x14ac:dyDescent="0.3">
      <c r="A47" s="540"/>
      <c r="B47" s="131">
        <v>43</v>
      </c>
      <c r="C47" s="51"/>
      <c r="D47" s="51"/>
      <c r="E47" s="412"/>
      <c r="F47" s="412"/>
      <c r="G47" s="412"/>
      <c r="H47" s="52"/>
      <c r="I47" s="51"/>
      <c r="J47" s="51"/>
      <c r="K47" s="131"/>
      <c r="L47" s="131"/>
      <c r="M47" s="209"/>
      <c r="N47" s="131"/>
      <c r="O47" s="131"/>
      <c r="P47" s="131"/>
      <c r="Q47" s="131"/>
      <c r="R47" s="131"/>
    </row>
    <row r="48" spans="1:18" ht="15" customHeight="1" x14ac:dyDescent="0.3">
      <c r="A48" s="540"/>
      <c r="B48" s="131">
        <v>44</v>
      </c>
      <c r="C48" s="51"/>
      <c r="D48" s="51"/>
      <c r="E48" s="412"/>
      <c r="F48" s="412"/>
      <c r="G48" s="412"/>
      <c r="H48" s="52"/>
      <c r="I48" s="51"/>
      <c r="J48" s="51"/>
      <c r="K48" s="131"/>
      <c r="L48" s="131"/>
      <c r="M48" s="209"/>
      <c r="N48" s="131"/>
      <c r="O48" s="131"/>
      <c r="P48" s="131"/>
      <c r="Q48" s="131"/>
      <c r="R48" s="131"/>
    </row>
    <row r="49" spans="1:18" ht="15" customHeight="1" x14ac:dyDescent="0.3">
      <c r="A49" s="540"/>
      <c r="B49" s="131">
        <v>45</v>
      </c>
      <c r="C49" s="51"/>
      <c r="D49" s="51"/>
      <c r="E49" s="412"/>
      <c r="F49" s="412"/>
      <c r="G49" s="412"/>
      <c r="H49" s="52"/>
      <c r="I49" s="51"/>
      <c r="J49" s="51"/>
      <c r="K49" s="131"/>
      <c r="L49" s="131"/>
      <c r="M49" s="131"/>
      <c r="N49" s="131"/>
      <c r="O49" s="131"/>
      <c r="P49" s="131"/>
      <c r="Q49" s="131"/>
      <c r="R49" s="131"/>
    </row>
    <row r="50" spans="1:18" ht="14.25" customHeight="1" x14ac:dyDescent="0.25">
      <c r="A50" s="540"/>
      <c r="B50" s="540"/>
      <c r="C50" s="540"/>
      <c r="D50" s="540"/>
      <c r="E50" s="540"/>
      <c r="F50" s="540"/>
      <c r="G50" s="540"/>
      <c r="H50" s="540"/>
      <c r="I50" s="540"/>
      <c r="J50" s="540"/>
      <c r="K50" s="540"/>
      <c r="L50" s="540"/>
      <c r="M50" s="540"/>
      <c r="N50" s="540"/>
      <c r="O50" s="540"/>
      <c r="P50" s="540"/>
      <c r="Q50" s="540"/>
      <c r="R50" s="540"/>
    </row>
  </sheetData>
  <sheetProtection algorithmName="SHA-512" hashValue="2IPZK76yH27HDoq5rXceV7PCWeHHMY8wU6EfBiiXHkiGGGbXSDjq7kMpvVrPn+RG6kETJUNpajTbFQicuww0lg==" saltValue="6y1tLe/KUNnVcj7MiLZoPQ==" spinCount="100000" sheet="1" objects="1" scenarios="1" selectLockedCells="1"/>
  <mergeCells count="6">
    <mergeCell ref="B1:XFD1"/>
    <mergeCell ref="A2:A49"/>
    <mergeCell ref="B2:R2"/>
    <mergeCell ref="S2:XFD1048576"/>
    <mergeCell ref="B3:R3"/>
    <mergeCell ref="A50:R50"/>
  </mergeCells>
  <dataValidations disablePrompts="1" count="1">
    <dataValidation type="list" allowBlank="1" showInputMessage="1" showErrorMessage="1" sqref="I5:I49">
      <formula1>"BOY, GIRL"</formula1>
    </dataValidation>
  </dataValidations>
  <hyperlinks>
    <hyperlink ref="A1" location="DASHBOARD!A1" display="D"/>
  </hyperlinks>
  <pageMargins left="0.70866141732283472" right="0.70866141732283472" top="0.74803149606299213" bottom="0.74803149606299213" header="0.31496062992125984" footer="0.31496062992125984"/>
  <pageSetup paperSize="9" scale="44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S54"/>
  <sheetViews>
    <sheetView zoomScale="98" zoomScaleNormal="98" workbookViewId="0">
      <selection activeCell="E6" sqref="E6"/>
    </sheetView>
  </sheetViews>
  <sheetFormatPr defaultColWidth="0" defaultRowHeight="14.4" zeroHeight="1" x14ac:dyDescent="0.3"/>
  <cols>
    <col min="1" max="1" width="3.109375" style="326" bestFit="1" customWidth="1"/>
    <col min="2" max="2" width="4.88671875" style="25" bestFit="1" customWidth="1"/>
    <col min="3" max="3" width="45.5546875" style="25" bestFit="1" customWidth="1"/>
    <col min="4" max="4" width="7.109375" style="25" bestFit="1" customWidth="1"/>
    <col min="5" max="5" width="7.5546875" style="25" bestFit="1" customWidth="1"/>
    <col min="6" max="6" width="5.5546875" style="25" bestFit="1" customWidth="1"/>
    <col min="7" max="7" width="6.5546875" style="25" bestFit="1" customWidth="1"/>
    <col min="8" max="8" width="10.6640625" style="25" bestFit="1" customWidth="1"/>
    <col min="9" max="9" width="3.33203125" style="25" bestFit="1" customWidth="1"/>
    <col min="10" max="10" width="8.33203125" style="25" bestFit="1" customWidth="1"/>
    <col min="11" max="11" width="8.5546875" style="25" bestFit="1" customWidth="1"/>
    <col min="12" max="12" width="1.44140625" style="330" customWidth="1"/>
    <col min="13" max="13" width="7.33203125" style="53" customWidth="1"/>
    <col min="14" max="14" width="7.6640625" style="53" customWidth="1"/>
    <col min="15" max="15" width="8.88671875" style="53" customWidth="1"/>
    <col min="16" max="16" width="7.6640625" style="53" customWidth="1"/>
    <col min="17" max="17" width="2.33203125" style="7" customWidth="1"/>
    <col min="18" max="19" width="0" style="8" hidden="1" customWidth="1"/>
    <col min="20" max="16384" width="9.109375" style="8" hidden="1"/>
  </cols>
  <sheetData>
    <row r="1" spans="1:17" ht="11.25" customHeight="1" thickBot="1" x14ac:dyDescent="0.35">
      <c r="A1" s="321" t="s">
        <v>24</v>
      </c>
      <c r="B1" s="322"/>
      <c r="C1" s="322"/>
      <c r="D1" s="322"/>
      <c r="E1" s="322"/>
      <c r="F1" s="322"/>
      <c r="G1" s="322"/>
      <c r="H1" s="322"/>
      <c r="I1" s="322"/>
      <c r="J1" s="322"/>
      <c r="K1" s="322"/>
      <c r="L1" s="322"/>
      <c r="M1" s="322"/>
      <c r="N1" s="322"/>
      <c r="O1" s="322"/>
      <c r="P1" s="322"/>
      <c r="Q1" s="322"/>
    </row>
    <row r="2" spans="1:17" ht="36.75" customHeight="1" x14ac:dyDescent="0.3">
      <c r="A2" s="323"/>
      <c r="B2" s="553" t="str">
        <f>"SWAMI VIVEKANAND GOVT. MODEL SCHOOL,"&amp;DASHBOARD!C3</f>
        <v>SWAMI VIVEKANAND GOVT. MODEL SCHOOL,AMET,  BLOCK-AMET (RAJSAMAND)</v>
      </c>
      <c r="C2" s="554"/>
      <c r="D2" s="554"/>
      <c r="E2" s="554"/>
      <c r="F2" s="554"/>
      <c r="G2" s="554"/>
      <c r="H2" s="554"/>
      <c r="I2" s="554"/>
      <c r="J2" s="554"/>
      <c r="K2" s="555"/>
      <c r="M2" s="474"/>
      <c r="N2" s="475"/>
      <c r="O2" s="475"/>
      <c r="P2" s="476"/>
    </row>
    <row r="3" spans="1:17" ht="23.25" customHeight="1" thickBot="1" x14ac:dyDescent="0.35">
      <c r="A3" s="323"/>
      <c r="B3" s="556" t="str">
        <f>IF(DASHBOARD!B4="","",DASHBOARD!B4)</f>
        <v>SESSION  -  2025-26</v>
      </c>
      <c r="C3" s="557"/>
      <c r="D3" s="557"/>
      <c r="E3" s="557"/>
      <c r="F3" s="557"/>
      <c r="G3" s="557"/>
      <c r="H3" s="557"/>
      <c r="I3" s="557"/>
      <c r="J3" s="557"/>
      <c r="K3" s="558"/>
      <c r="M3" s="474"/>
      <c r="N3" s="475"/>
      <c r="O3" s="475"/>
      <c r="P3" s="476"/>
    </row>
    <row r="4" spans="1:17" s="19" customFormat="1" ht="27.75" customHeight="1" thickBot="1" x14ac:dyDescent="0.5">
      <c r="A4" s="324"/>
      <c r="B4" s="327"/>
      <c r="C4" s="328" t="s">
        <v>87</v>
      </c>
      <c r="D4" s="329" t="str">
        <f>DASHBOARD!B8&amp;DASHBOARD!C8</f>
        <v>9A</v>
      </c>
      <c r="E4" s="329"/>
      <c r="F4" s="329"/>
      <c r="G4" s="329"/>
      <c r="H4" s="551" t="s">
        <v>85</v>
      </c>
      <c r="I4" s="551"/>
      <c r="J4" s="551"/>
      <c r="K4" s="552"/>
      <c r="L4" s="330"/>
      <c r="M4" s="331"/>
      <c r="N4" s="57"/>
      <c r="O4" s="57"/>
      <c r="P4" s="332"/>
      <c r="Q4" s="17"/>
    </row>
    <row r="5" spans="1:17" ht="75" x14ac:dyDescent="0.3">
      <c r="A5" s="323"/>
      <c r="B5" s="448" t="s">
        <v>97</v>
      </c>
      <c r="C5" s="449" t="s">
        <v>96</v>
      </c>
      <c r="D5" s="449" t="s">
        <v>5</v>
      </c>
      <c r="E5" s="449" t="s">
        <v>93</v>
      </c>
      <c r="F5" s="449" t="s">
        <v>94</v>
      </c>
      <c r="G5" s="449" t="s">
        <v>95</v>
      </c>
      <c r="H5" s="450" t="s">
        <v>141</v>
      </c>
      <c r="I5" s="450" t="s">
        <v>139</v>
      </c>
      <c r="J5" s="450" t="s">
        <v>142</v>
      </c>
      <c r="K5" s="451" t="s">
        <v>22</v>
      </c>
      <c r="L5" s="452"/>
      <c r="M5" s="453" t="s">
        <v>57</v>
      </c>
      <c r="N5" s="454" t="s">
        <v>147</v>
      </c>
      <c r="O5" s="454" t="s">
        <v>153</v>
      </c>
      <c r="P5" s="455" t="s">
        <v>57</v>
      </c>
    </row>
    <row r="6" spans="1:17" ht="20.399999999999999" x14ac:dyDescent="0.3">
      <c r="A6" s="323"/>
      <c r="B6" s="549" t="s">
        <v>23</v>
      </c>
      <c r="C6" s="550"/>
      <c r="D6" s="550"/>
      <c r="E6" s="60">
        <v>10</v>
      </c>
      <c r="F6" s="60">
        <v>80</v>
      </c>
      <c r="G6" s="60">
        <v>10</v>
      </c>
      <c r="H6" s="60">
        <v>5</v>
      </c>
      <c r="I6" s="60">
        <v>5</v>
      </c>
      <c r="J6" s="60">
        <v>5</v>
      </c>
      <c r="K6" s="317">
        <v>80</v>
      </c>
      <c r="M6" s="333">
        <f>'GREEN SHEET'!AA5</f>
        <v>100</v>
      </c>
      <c r="N6" s="61" t="str">
        <f>'GREEN SHEET'!AB5</f>
        <v>A1</v>
      </c>
      <c r="O6" s="60">
        <v>80</v>
      </c>
      <c r="P6" s="334">
        <f>'GREEN SHEET'!AE5</f>
        <v>100</v>
      </c>
    </row>
    <row r="7" spans="1:17" ht="20.399999999999999" x14ac:dyDescent="0.3">
      <c r="A7" s="325"/>
      <c r="B7" s="62">
        <v>1</v>
      </c>
      <c r="C7" s="456" t="str">
        <f>IF(DATA!E5="","",DATA!E5)</f>
        <v>ARTI PRAJAPAT</v>
      </c>
      <c r="D7" s="63">
        <f>IF(DATA!C5="","",DATA!C5)</f>
        <v>901</v>
      </c>
      <c r="E7" s="64">
        <v>0</v>
      </c>
      <c r="F7" s="64">
        <v>22</v>
      </c>
      <c r="G7" s="64">
        <v>7</v>
      </c>
      <c r="H7" s="64">
        <v>5</v>
      </c>
      <c r="I7" s="64">
        <v>5</v>
      </c>
      <c r="J7" s="64">
        <v>5</v>
      </c>
      <c r="K7" s="318">
        <v>33</v>
      </c>
      <c r="M7" s="333">
        <f>'GREEN SHEET'!AA6</f>
        <v>51</v>
      </c>
      <c r="N7" s="61" t="str">
        <f>'GREEN SHEET'!AB6</f>
        <v>C1</v>
      </c>
      <c r="O7" s="60"/>
      <c r="P7" s="334" t="str">
        <f>'GREEN SHEET'!AE6</f>
        <v/>
      </c>
    </row>
    <row r="8" spans="1:17" ht="20.399999999999999" x14ac:dyDescent="0.3">
      <c r="A8" s="325"/>
      <c r="B8" s="62">
        <v>2</v>
      </c>
      <c r="C8" s="456" t="str">
        <f>IF(DATA!E6="","",DATA!E6)</f>
        <v>ARVIND SINGH BALLA</v>
      </c>
      <c r="D8" s="63">
        <f>IF(DATA!C6="","",DATA!C6)</f>
        <v>902</v>
      </c>
      <c r="E8" s="64">
        <v>5</v>
      </c>
      <c r="F8" s="64">
        <v>25</v>
      </c>
      <c r="G8" s="64">
        <v>4</v>
      </c>
      <c r="H8" s="64">
        <v>5</v>
      </c>
      <c r="I8" s="64">
        <v>5</v>
      </c>
      <c r="J8" s="64">
        <v>5</v>
      </c>
      <c r="K8" s="318">
        <v>28</v>
      </c>
      <c r="M8" s="333">
        <f>'GREEN SHEET'!AA7</f>
        <v>46</v>
      </c>
      <c r="N8" s="61" t="str">
        <f>'GREEN SHEET'!AB7</f>
        <v>C2</v>
      </c>
      <c r="O8" s="60"/>
      <c r="P8" s="334" t="str">
        <f>'GREEN SHEET'!AE7</f>
        <v/>
      </c>
    </row>
    <row r="9" spans="1:17" ht="20.399999999999999" x14ac:dyDescent="0.3">
      <c r="A9" s="325"/>
      <c r="B9" s="62">
        <v>3</v>
      </c>
      <c r="C9" s="456" t="str">
        <f>IF(DATA!E7="","",DATA!E7)</f>
        <v>BHAVESH SINGH RAO</v>
      </c>
      <c r="D9" s="63">
        <f>IF(DATA!C7="","",DATA!C7)</f>
        <v>903</v>
      </c>
      <c r="E9" s="64">
        <v>7</v>
      </c>
      <c r="F9" s="64">
        <v>31</v>
      </c>
      <c r="G9" s="64">
        <v>5</v>
      </c>
      <c r="H9" s="64">
        <v>5</v>
      </c>
      <c r="I9" s="64">
        <v>5</v>
      </c>
      <c r="J9" s="64">
        <v>5</v>
      </c>
      <c r="K9" s="318">
        <v>48</v>
      </c>
      <c r="M9" s="333">
        <f>'GREEN SHEET'!AA8</f>
        <v>66</v>
      </c>
      <c r="N9" s="61" t="str">
        <f>'GREEN SHEET'!AB8</f>
        <v>B2</v>
      </c>
      <c r="O9" s="60"/>
      <c r="P9" s="334" t="str">
        <f>'GREEN SHEET'!AE8</f>
        <v/>
      </c>
    </row>
    <row r="10" spans="1:17" ht="20.399999999999999" x14ac:dyDescent="0.3">
      <c r="A10" s="325"/>
      <c r="B10" s="62">
        <v>4</v>
      </c>
      <c r="C10" s="456" t="str">
        <f>IF(DATA!E8="","",DATA!E8)</f>
        <v/>
      </c>
      <c r="D10" s="63" t="str">
        <f>IF(DATA!C8="","",DATA!C8)</f>
        <v/>
      </c>
      <c r="E10" s="64"/>
      <c r="F10" s="64"/>
      <c r="G10" s="64"/>
      <c r="H10" s="64"/>
      <c r="I10" s="64"/>
      <c r="J10" s="64"/>
      <c r="K10" s="318"/>
      <c r="M10" s="333" t="str">
        <f>'GREEN SHEET'!AA9</f>
        <v/>
      </c>
      <c r="N10" s="61" t="str">
        <f>'GREEN SHEET'!AB9</f>
        <v/>
      </c>
      <c r="O10" s="60"/>
      <c r="P10" s="334" t="str">
        <f>'GREEN SHEET'!AE9</f>
        <v/>
      </c>
    </row>
    <row r="11" spans="1:17" ht="20.399999999999999" x14ac:dyDescent="0.3">
      <c r="A11" s="325"/>
      <c r="B11" s="62">
        <v>5</v>
      </c>
      <c r="C11" s="456" t="str">
        <f>IF(DATA!E9="","",DATA!E9)</f>
        <v/>
      </c>
      <c r="D11" s="63" t="str">
        <f>IF(DATA!C9="","",DATA!C9)</f>
        <v/>
      </c>
      <c r="E11" s="64"/>
      <c r="F11" s="64"/>
      <c r="G11" s="64"/>
      <c r="H11" s="64"/>
      <c r="I11" s="64"/>
      <c r="J11" s="64"/>
      <c r="K11" s="318"/>
      <c r="M11" s="333" t="str">
        <f>'GREEN SHEET'!AA10</f>
        <v/>
      </c>
      <c r="N11" s="61" t="str">
        <f>'GREEN SHEET'!AB10</f>
        <v/>
      </c>
      <c r="O11" s="60"/>
      <c r="P11" s="334" t="str">
        <f>'GREEN SHEET'!AE10</f>
        <v/>
      </c>
    </row>
    <row r="12" spans="1:17" ht="20.399999999999999" x14ac:dyDescent="0.3">
      <c r="A12" s="325"/>
      <c r="B12" s="62">
        <v>6</v>
      </c>
      <c r="C12" s="456" t="str">
        <f>IF(DATA!E10="","",DATA!E10)</f>
        <v/>
      </c>
      <c r="D12" s="63" t="str">
        <f>IF(DATA!C10="","",DATA!C10)</f>
        <v/>
      </c>
      <c r="E12" s="64"/>
      <c r="F12" s="64"/>
      <c r="G12" s="64"/>
      <c r="H12" s="64"/>
      <c r="I12" s="64"/>
      <c r="J12" s="64"/>
      <c r="K12" s="318"/>
      <c r="M12" s="333" t="str">
        <f>'GREEN SHEET'!AA11</f>
        <v/>
      </c>
      <c r="N12" s="61" t="str">
        <f>'GREEN SHEET'!AB11</f>
        <v/>
      </c>
      <c r="O12" s="60"/>
      <c r="P12" s="334" t="str">
        <f>'GREEN SHEET'!AE11</f>
        <v/>
      </c>
    </row>
    <row r="13" spans="1:17" ht="20.399999999999999" x14ac:dyDescent="0.3">
      <c r="A13" s="325"/>
      <c r="B13" s="62">
        <v>7</v>
      </c>
      <c r="C13" s="456" t="str">
        <f>IF(DATA!E11="","",DATA!E11)</f>
        <v/>
      </c>
      <c r="D13" s="63" t="str">
        <f>IF(DATA!C11="","",DATA!C11)</f>
        <v/>
      </c>
      <c r="E13" s="64"/>
      <c r="F13" s="64"/>
      <c r="G13" s="64"/>
      <c r="H13" s="64"/>
      <c r="I13" s="64"/>
      <c r="J13" s="64"/>
      <c r="K13" s="318"/>
      <c r="M13" s="333" t="str">
        <f>'GREEN SHEET'!AA12</f>
        <v/>
      </c>
      <c r="N13" s="61" t="str">
        <f>'GREEN SHEET'!AB12</f>
        <v/>
      </c>
      <c r="O13" s="60"/>
      <c r="P13" s="334" t="str">
        <f>'GREEN SHEET'!AE12</f>
        <v/>
      </c>
    </row>
    <row r="14" spans="1:17" ht="20.399999999999999" x14ac:dyDescent="0.3">
      <c r="A14" s="325"/>
      <c r="B14" s="62">
        <v>8</v>
      </c>
      <c r="C14" s="456" t="str">
        <f>IF(DATA!E12="","",DATA!E12)</f>
        <v/>
      </c>
      <c r="D14" s="63" t="str">
        <f>IF(DATA!C12="","",DATA!C12)</f>
        <v/>
      </c>
      <c r="E14" s="64"/>
      <c r="F14" s="64"/>
      <c r="G14" s="64"/>
      <c r="H14" s="64"/>
      <c r="I14" s="64"/>
      <c r="J14" s="64"/>
      <c r="K14" s="318"/>
      <c r="M14" s="333" t="str">
        <f>'GREEN SHEET'!AA13</f>
        <v/>
      </c>
      <c r="N14" s="61" t="str">
        <f>'GREEN SHEET'!AB13</f>
        <v/>
      </c>
      <c r="O14" s="60"/>
      <c r="P14" s="334" t="str">
        <f>'GREEN SHEET'!AE13</f>
        <v/>
      </c>
    </row>
    <row r="15" spans="1:17" ht="20.399999999999999" x14ac:dyDescent="0.3">
      <c r="A15" s="325"/>
      <c r="B15" s="62">
        <v>9</v>
      </c>
      <c r="C15" s="456" t="str">
        <f>IF(DATA!E13="","",DATA!E13)</f>
        <v/>
      </c>
      <c r="D15" s="63" t="str">
        <f>IF(DATA!C13="","",DATA!C13)</f>
        <v/>
      </c>
      <c r="E15" s="64"/>
      <c r="F15" s="64"/>
      <c r="G15" s="64"/>
      <c r="H15" s="64"/>
      <c r="I15" s="64"/>
      <c r="J15" s="64"/>
      <c r="K15" s="318"/>
      <c r="M15" s="333" t="str">
        <f>'GREEN SHEET'!AA14</f>
        <v/>
      </c>
      <c r="N15" s="61" t="str">
        <f>'GREEN SHEET'!AB14</f>
        <v/>
      </c>
      <c r="O15" s="60"/>
      <c r="P15" s="334" t="str">
        <f>'GREEN SHEET'!AE14</f>
        <v/>
      </c>
    </row>
    <row r="16" spans="1:17" ht="20.399999999999999" x14ac:dyDescent="0.3">
      <c r="A16" s="325"/>
      <c r="B16" s="62">
        <v>10</v>
      </c>
      <c r="C16" s="456" t="str">
        <f>IF(DATA!E14="","",DATA!E14)</f>
        <v/>
      </c>
      <c r="D16" s="63" t="str">
        <f>IF(DATA!C14="","",DATA!C14)</f>
        <v/>
      </c>
      <c r="E16" s="64"/>
      <c r="F16" s="64"/>
      <c r="G16" s="64"/>
      <c r="H16" s="64"/>
      <c r="I16" s="64"/>
      <c r="J16" s="64"/>
      <c r="K16" s="318"/>
      <c r="M16" s="333" t="str">
        <f>'GREEN SHEET'!AA15</f>
        <v/>
      </c>
      <c r="N16" s="61" t="str">
        <f>'GREEN SHEET'!AB15</f>
        <v/>
      </c>
      <c r="O16" s="60"/>
      <c r="P16" s="334" t="str">
        <f>'GREEN SHEET'!AE15</f>
        <v/>
      </c>
    </row>
    <row r="17" spans="1:16" ht="20.399999999999999" x14ac:dyDescent="0.3">
      <c r="A17" s="325"/>
      <c r="B17" s="62">
        <v>11</v>
      </c>
      <c r="C17" s="456" t="str">
        <f>IF(DATA!E15="","",DATA!E15)</f>
        <v/>
      </c>
      <c r="D17" s="63" t="str">
        <f>IF(DATA!C15="","",DATA!C15)</f>
        <v/>
      </c>
      <c r="E17" s="64"/>
      <c r="F17" s="64"/>
      <c r="G17" s="64"/>
      <c r="H17" s="64"/>
      <c r="I17" s="64"/>
      <c r="J17" s="64"/>
      <c r="K17" s="318"/>
      <c r="M17" s="333" t="str">
        <f>'GREEN SHEET'!AA16</f>
        <v/>
      </c>
      <c r="N17" s="61" t="str">
        <f>'GREEN SHEET'!AB16</f>
        <v/>
      </c>
      <c r="O17" s="60"/>
      <c r="P17" s="334" t="str">
        <f>'GREEN SHEET'!AE16</f>
        <v/>
      </c>
    </row>
    <row r="18" spans="1:16" ht="20.399999999999999" x14ac:dyDescent="0.3">
      <c r="A18" s="325"/>
      <c r="B18" s="62">
        <v>12</v>
      </c>
      <c r="C18" s="456" t="str">
        <f>IF(DATA!E16="","",DATA!E16)</f>
        <v/>
      </c>
      <c r="D18" s="63" t="str">
        <f>IF(DATA!C16="","",DATA!C16)</f>
        <v/>
      </c>
      <c r="E18" s="64"/>
      <c r="F18" s="64"/>
      <c r="G18" s="64"/>
      <c r="H18" s="64"/>
      <c r="I18" s="64"/>
      <c r="J18" s="64"/>
      <c r="K18" s="318"/>
      <c r="M18" s="333" t="str">
        <f>'GREEN SHEET'!AA17</f>
        <v/>
      </c>
      <c r="N18" s="61" t="str">
        <f>'GREEN SHEET'!AB17</f>
        <v/>
      </c>
      <c r="O18" s="60"/>
      <c r="P18" s="334" t="str">
        <f>'GREEN SHEET'!AE17</f>
        <v/>
      </c>
    </row>
    <row r="19" spans="1:16" ht="20.399999999999999" x14ac:dyDescent="0.3">
      <c r="A19" s="325"/>
      <c r="B19" s="62">
        <v>13</v>
      </c>
      <c r="C19" s="456" t="str">
        <f>IF(DATA!E17="","",DATA!E17)</f>
        <v/>
      </c>
      <c r="D19" s="63" t="str">
        <f>IF(DATA!C17="","",DATA!C17)</f>
        <v/>
      </c>
      <c r="E19" s="64"/>
      <c r="F19" s="64"/>
      <c r="G19" s="64"/>
      <c r="H19" s="64"/>
      <c r="I19" s="64"/>
      <c r="J19" s="64"/>
      <c r="K19" s="318"/>
      <c r="M19" s="333" t="str">
        <f>'GREEN SHEET'!AA18</f>
        <v/>
      </c>
      <c r="N19" s="61" t="str">
        <f>'GREEN SHEET'!AB18</f>
        <v/>
      </c>
      <c r="O19" s="60"/>
      <c r="P19" s="334" t="str">
        <f>'GREEN SHEET'!AE18</f>
        <v/>
      </c>
    </row>
    <row r="20" spans="1:16" ht="20.399999999999999" x14ac:dyDescent="0.3">
      <c r="A20" s="325"/>
      <c r="B20" s="62">
        <v>14</v>
      </c>
      <c r="C20" s="456" t="str">
        <f>IF(DATA!E18="","",DATA!E18)</f>
        <v/>
      </c>
      <c r="D20" s="63" t="str">
        <f>IF(DATA!C18="","",DATA!C18)</f>
        <v/>
      </c>
      <c r="E20" s="64"/>
      <c r="F20" s="64"/>
      <c r="G20" s="64"/>
      <c r="H20" s="64"/>
      <c r="I20" s="64"/>
      <c r="J20" s="64"/>
      <c r="K20" s="318"/>
      <c r="M20" s="333" t="str">
        <f>'GREEN SHEET'!AA19</f>
        <v/>
      </c>
      <c r="N20" s="61" t="str">
        <f>'GREEN SHEET'!AB19</f>
        <v/>
      </c>
      <c r="O20" s="60"/>
      <c r="P20" s="334" t="str">
        <f>'GREEN SHEET'!AE19</f>
        <v/>
      </c>
    </row>
    <row r="21" spans="1:16" ht="20.399999999999999" x14ac:dyDescent="0.3">
      <c r="A21" s="325"/>
      <c r="B21" s="62">
        <v>15</v>
      </c>
      <c r="C21" s="456" t="str">
        <f>IF(DATA!E19="","",DATA!E19)</f>
        <v/>
      </c>
      <c r="D21" s="63" t="str">
        <f>IF(DATA!C19="","",DATA!C19)</f>
        <v/>
      </c>
      <c r="E21" s="64"/>
      <c r="F21" s="64"/>
      <c r="G21" s="64"/>
      <c r="H21" s="64"/>
      <c r="I21" s="64"/>
      <c r="J21" s="64"/>
      <c r="K21" s="318"/>
      <c r="M21" s="333" t="str">
        <f>'GREEN SHEET'!AA20</f>
        <v/>
      </c>
      <c r="N21" s="61" t="str">
        <f>'GREEN SHEET'!AB20</f>
        <v/>
      </c>
      <c r="O21" s="60"/>
      <c r="P21" s="334" t="str">
        <f>'GREEN SHEET'!AE20</f>
        <v/>
      </c>
    </row>
    <row r="22" spans="1:16" ht="20.399999999999999" x14ac:dyDescent="0.3">
      <c r="A22" s="325"/>
      <c r="B22" s="62">
        <v>16</v>
      </c>
      <c r="C22" s="456" t="str">
        <f>IF(DATA!E20="","",DATA!E20)</f>
        <v/>
      </c>
      <c r="D22" s="63" t="str">
        <f>IF(DATA!C20="","",DATA!C20)</f>
        <v/>
      </c>
      <c r="E22" s="64"/>
      <c r="F22" s="64"/>
      <c r="G22" s="64"/>
      <c r="H22" s="64"/>
      <c r="I22" s="64"/>
      <c r="J22" s="64"/>
      <c r="K22" s="318"/>
      <c r="M22" s="333" t="str">
        <f>'GREEN SHEET'!AA21</f>
        <v/>
      </c>
      <c r="N22" s="61" t="str">
        <f>'GREEN SHEET'!AB21</f>
        <v/>
      </c>
      <c r="O22" s="60"/>
      <c r="P22" s="334" t="str">
        <f>'GREEN SHEET'!AE21</f>
        <v/>
      </c>
    </row>
    <row r="23" spans="1:16" ht="20.399999999999999" x14ac:dyDescent="0.3">
      <c r="A23" s="325"/>
      <c r="B23" s="62">
        <v>17</v>
      </c>
      <c r="C23" s="456" t="str">
        <f>IF(DATA!E21="","",DATA!E21)</f>
        <v/>
      </c>
      <c r="D23" s="63" t="str">
        <f>IF(DATA!C21="","",DATA!C21)</f>
        <v/>
      </c>
      <c r="E23" s="64"/>
      <c r="F23" s="64"/>
      <c r="G23" s="64"/>
      <c r="H23" s="64"/>
      <c r="I23" s="64"/>
      <c r="J23" s="64"/>
      <c r="K23" s="318"/>
      <c r="M23" s="333" t="str">
        <f>'GREEN SHEET'!AA22</f>
        <v/>
      </c>
      <c r="N23" s="61" t="str">
        <f>'GREEN SHEET'!AB22</f>
        <v/>
      </c>
      <c r="O23" s="60"/>
      <c r="P23" s="334" t="str">
        <f>'GREEN SHEET'!AE22</f>
        <v/>
      </c>
    </row>
    <row r="24" spans="1:16" ht="20.399999999999999" x14ac:dyDescent="0.3">
      <c r="A24" s="325"/>
      <c r="B24" s="62">
        <v>18</v>
      </c>
      <c r="C24" s="456" t="str">
        <f>IF(DATA!E22="","",DATA!E22)</f>
        <v/>
      </c>
      <c r="D24" s="63" t="str">
        <f>IF(DATA!C22="","",DATA!C22)</f>
        <v/>
      </c>
      <c r="E24" s="64"/>
      <c r="F24" s="64"/>
      <c r="G24" s="64"/>
      <c r="H24" s="64"/>
      <c r="I24" s="64"/>
      <c r="J24" s="64"/>
      <c r="K24" s="318"/>
      <c r="M24" s="333" t="str">
        <f>'GREEN SHEET'!AA23</f>
        <v/>
      </c>
      <c r="N24" s="61" t="str">
        <f>'GREEN SHEET'!AB23</f>
        <v/>
      </c>
      <c r="O24" s="60"/>
      <c r="P24" s="334" t="str">
        <f>'GREEN SHEET'!AE23</f>
        <v/>
      </c>
    </row>
    <row r="25" spans="1:16" ht="20.399999999999999" x14ac:dyDescent="0.3">
      <c r="A25" s="325"/>
      <c r="B25" s="62">
        <v>19</v>
      </c>
      <c r="C25" s="456" t="str">
        <f>IF(DATA!E23="","",DATA!E23)</f>
        <v/>
      </c>
      <c r="D25" s="63" t="str">
        <f>IF(DATA!C23="","",DATA!C23)</f>
        <v/>
      </c>
      <c r="E25" s="64"/>
      <c r="F25" s="64"/>
      <c r="G25" s="64"/>
      <c r="H25" s="64"/>
      <c r="I25" s="64"/>
      <c r="J25" s="64"/>
      <c r="K25" s="318"/>
      <c r="M25" s="333" t="str">
        <f>'GREEN SHEET'!AA24</f>
        <v/>
      </c>
      <c r="N25" s="61" t="str">
        <f>'GREEN SHEET'!AB24</f>
        <v/>
      </c>
      <c r="O25" s="60"/>
      <c r="P25" s="334" t="str">
        <f>'GREEN SHEET'!AE24</f>
        <v/>
      </c>
    </row>
    <row r="26" spans="1:16" ht="20.399999999999999" x14ac:dyDescent="0.3">
      <c r="A26" s="325"/>
      <c r="B26" s="62">
        <v>20</v>
      </c>
      <c r="C26" s="456" t="str">
        <f>IF(DATA!E24="","",DATA!E24)</f>
        <v/>
      </c>
      <c r="D26" s="63" t="str">
        <f>IF(DATA!C24="","",DATA!C24)</f>
        <v/>
      </c>
      <c r="E26" s="64"/>
      <c r="F26" s="64"/>
      <c r="G26" s="64"/>
      <c r="H26" s="64"/>
      <c r="I26" s="64"/>
      <c r="J26" s="64"/>
      <c r="K26" s="318"/>
      <c r="M26" s="333" t="str">
        <f>'GREEN SHEET'!AA25</f>
        <v/>
      </c>
      <c r="N26" s="61" t="str">
        <f>'GREEN SHEET'!AB25</f>
        <v/>
      </c>
      <c r="O26" s="60"/>
      <c r="P26" s="334" t="str">
        <f>'GREEN SHEET'!AE25</f>
        <v/>
      </c>
    </row>
    <row r="27" spans="1:16" ht="20.399999999999999" x14ac:dyDescent="0.3">
      <c r="A27" s="325"/>
      <c r="B27" s="62">
        <v>21</v>
      </c>
      <c r="C27" s="456" t="str">
        <f>IF(DATA!E25="","",DATA!E25)</f>
        <v/>
      </c>
      <c r="D27" s="63" t="str">
        <f>IF(DATA!C25="","",DATA!C25)</f>
        <v/>
      </c>
      <c r="E27" s="64"/>
      <c r="F27" s="64"/>
      <c r="G27" s="64"/>
      <c r="H27" s="64"/>
      <c r="I27" s="64"/>
      <c r="J27" s="64"/>
      <c r="K27" s="318"/>
      <c r="M27" s="333" t="str">
        <f>'GREEN SHEET'!AA26</f>
        <v/>
      </c>
      <c r="N27" s="61" t="str">
        <f>'GREEN SHEET'!AB26</f>
        <v/>
      </c>
      <c r="O27" s="60"/>
      <c r="P27" s="334" t="str">
        <f>'GREEN SHEET'!AE26</f>
        <v/>
      </c>
    </row>
    <row r="28" spans="1:16" ht="20.399999999999999" x14ac:dyDescent="0.3">
      <c r="A28" s="325"/>
      <c r="B28" s="62">
        <v>22</v>
      </c>
      <c r="C28" s="456" t="str">
        <f>IF(DATA!E26="","",DATA!E26)</f>
        <v/>
      </c>
      <c r="D28" s="63" t="str">
        <f>IF(DATA!C26="","",DATA!C26)</f>
        <v/>
      </c>
      <c r="E28" s="64"/>
      <c r="F28" s="64"/>
      <c r="G28" s="64"/>
      <c r="H28" s="64"/>
      <c r="I28" s="64"/>
      <c r="J28" s="64"/>
      <c r="K28" s="318"/>
      <c r="M28" s="333" t="str">
        <f>'GREEN SHEET'!AA27</f>
        <v/>
      </c>
      <c r="N28" s="61" t="str">
        <f>'GREEN SHEET'!AB27</f>
        <v/>
      </c>
      <c r="O28" s="60"/>
      <c r="P28" s="334" t="str">
        <f>'GREEN SHEET'!AE27</f>
        <v/>
      </c>
    </row>
    <row r="29" spans="1:16" ht="20.399999999999999" x14ac:dyDescent="0.3">
      <c r="A29" s="325"/>
      <c r="B29" s="62">
        <v>23</v>
      </c>
      <c r="C29" s="456" t="str">
        <f>IF(DATA!E27="","",DATA!E27)</f>
        <v/>
      </c>
      <c r="D29" s="63" t="str">
        <f>IF(DATA!C27="","",DATA!C27)</f>
        <v/>
      </c>
      <c r="E29" s="64"/>
      <c r="F29" s="64"/>
      <c r="G29" s="64"/>
      <c r="H29" s="64"/>
      <c r="I29" s="64"/>
      <c r="J29" s="64"/>
      <c r="K29" s="318"/>
      <c r="M29" s="333" t="str">
        <f>'GREEN SHEET'!AA28</f>
        <v/>
      </c>
      <c r="N29" s="61" t="str">
        <f>'GREEN SHEET'!AB28</f>
        <v/>
      </c>
      <c r="O29" s="60"/>
      <c r="P29" s="334" t="str">
        <f>'GREEN SHEET'!AE28</f>
        <v/>
      </c>
    </row>
    <row r="30" spans="1:16" ht="20.399999999999999" x14ac:dyDescent="0.3">
      <c r="A30" s="325"/>
      <c r="B30" s="62">
        <v>24</v>
      </c>
      <c r="C30" s="456" t="str">
        <f>IF(DATA!E28="","",DATA!E28)</f>
        <v/>
      </c>
      <c r="D30" s="63" t="str">
        <f>IF(DATA!C28="","",DATA!C28)</f>
        <v/>
      </c>
      <c r="E30" s="64"/>
      <c r="F30" s="64"/>
      <c r="G30" s="64"/>
      <c r="H30" s="64"/>
      <c r="I30" s="64"/>
      <c r="J30" s="64"/>
      <c r="K30" s="318"/>
      <c r="M30" s="333" t="str">
        <f>'GREEN SHEET'!AA29</f>
        <v/>
      </c>
      <c r="N30" s="61" t="str">
        <f>'GREEN SHEET'!AB29</f>
        <v/>
      </c>
      <c r="O30" s="60"/>
      <c r="P30" s="334" t="str">
        <f>'GREEN SHEET'!AE29</f>
        <v/>
      </c>
    </row>
    <row r="31" spans="1:16" ht="20.399999999999999" x14ac:dyDescent="0.3">
      <c r="A31" s="325"/>
      <c r="B31" s="62">
        <v>25</v>
      </c>
      <c r="C31" s="456" t="str">
        <f>IF(DATA!E29="","",DATA!E29)</f>
        <v/>
      </c>
      <c r="D31" s="63" t="str">
        <f>IF(DATA!C29="","",DATA!C29)</f>
        <v/>
      </c>
      <c r="E31" s="64"/>
      <c r="F31" s="64"/>
      <c r="G31" s="64"/>
      <c r="H31" s="64"/>
      <c r="I31" s="64"/>
      <c r="J31" s="64"/>
      <c r="K31" s="318"/>
      <c r="M31" s="333" t="str">
        <f>'GREEN SHEET'!AA30</f>
        <v/>
      </c>
      <c r="N31" s="61" t="str">
        <f>'GREEN SHEET'!AB30</f>
        <v/>
      </c>
      <c r="O31" s="60"/>
      <c r="P31" s="334" t="str">
        <f>'GREEN SHEET'!AE30</f>
        <v/>
      </c>
    </row>
    <row r="32" spans="1:16" ht="20.399999999999999" x14ac:dyDescent="0.3">
      <c r="A32" s="325"/>
      <c r="B32" s="62">
        <v>26</v>
      </c>
      <c r="C32" s="456" t="str">
        <f>IF(DATA!E30="","",DATA!E30)</f>
        <v/>
      </c>
      <c r="D32" s="63" t="str">
        <f>IF(DATA!C30="","",DATA!C30)</f>
        <v/>
      </c>
      <c r="E32" s="64"/>
      <c r="F32" s="64"/>
      <c r="G32" s="64"/>
      <c r="H32" s="64"/>
      <c r="I32" s="64"/>
      <c r="J32" s="64"/>
      <c r="K32" s="318"/>
      <c r="M32" s="333" t="str">
        <f>'GREEN SHEET'!AA31</f>
        <v/>
      </c>
      <c r="N32" s="61" t="str">
        <f>'GREEN SHEET'!AB31</f>
        <v/>
      </c>
      <c r="O32" s="60"/>
      <c r="P32" s="334" t="str">
        <f>'GREEN SHEET'!AE31</f>
        <v/>
      </c>
    </row>
    <row r="33" spans="1:16" ht="20.399999999999999" x14ac:dyDescent="0.3">
      <c r="A33" s="325"/>
      <c r="B33" s="62">
        <v>27</v>
      </c>
      <c r="C33" s="456" t="str">
        <f>IF(DATA!E31="","",DATA!E31)</f>
        <v/>
      </c>
      <c r="D33" s="63" t="str">
        <f>IF(DATA!C31="","",DATA!C31)</f>
        <v/>
      </c>
      <c r="E33" s="64"/>
      <c r="F33" s="64"/>
      <c r="G33" s="64"/>
      <c r="H33" s="64"/>
      <c r="I33" s="64"/>
      <c r="J33" s="64"/>
      <c r="K33" s="318"/>
      <c r="M33" s="333" t="str">
        <f>'GREEN SHEET'!AA32</f>
        <v/>
      </c>
      <c r="N33" s="61" t="str">
        <f>'GREEN SHEET'!AB32</f>
        <v/>
      </c>
      <c r="O33" s="60"/>
      <c r="P33" s="334" t="str">
        <f>'GREEN SHEET'!AE32</f>
        <v/>
      </c>
    </row>
    <row r="34" spans="1:16" ht="20.399999999999999" x14ac:dyDescent="0.3">
      <c r="A34" s="325"/>
      <c r="B34" s="62">
        <v>28</v>
      </c>
      <c r="C34" s="456" t="str">
        <f>IF(DATA!E32="","",DATA!E32)</f>
        <v/>
      </c>
      <c r="D34" s="63" t="str">
        <f>IF(DATA!C32="","",DATA!C32)</f>
        <v/>
      </c>
      <c r="E34" s="64"/>
      <c r="F34" s="64"/>
      <c r="G34" s="64"/>
      <c r="H34" s="64"/>
      <c r="I34" s="64"/>
      <c r="J34" s="64"/>
      <c r="K34" s="318"/>
      <c r="M34" s="333" t="str">
        <f>'GREEN SHEET'!AA33</f>
        <v/>
      </c>
      <c r="N34" s="61" t="str">
        <f>'GREEN SHEET'!AB33</f>
        <v/>
      </c>
      <c r="O34" s="60"/>
      <c r="P34" s="334" t="str">
        <f>'GREEN SHEET'!AE33</f>
        <v/>
      </c>
    </row>
    <row r="35" spans="1:16" ht="20.399999999999999" x14ac:dyDescent="0.3">
      <c r="A35" s="325"/>
      <c r="B35" s="62">
        <v>29</v>
      </c>
      <c r="C35" s="456" t="str">
        <f>IF(DATA!E33="","",DATA!E33)</f>
        <v/>
      </c>
      <c r="D35" s="63" t="str">
        <f>IF(DATA!C33="","",DATA!C33)</f>
        <v/>
      </c>
      <c r="E35" s="64"/>
      <c r="F35" s="64"/>
      <c r="G35" s="64"/>
      <c r="H35" s="64"/>
      <c r="I35" s="64"/>
      <c r="J35" s="64"/>
      <c r="K35" s="318"/>
      <c r="M35" s="333" t="str">
        <f>'GREEN SHEET'!AA34</f>
        <v/>
      </c>
      <c r="N35" s="61" t="str">
        <f>'GREEN SHEET'!AB34</f>
        <v/>
      </c>
      <c r="O35" s="60"/>
      <c r="P35" s="334" t="str">
        <f>'GREEN SHEET'!AE34</f>
        <v/>
      </c>
    </row>
    <row r="36" spans="1:16" ht="20.399999999999999" x14ac:dyDescent="0.3">
      <c r="A36" s="325"/>
      <c r="B36" s="62">
        <v>30</v>
      </c>
      <c r="C36" s="456" t="str">
        <f>IF(DATA!E34="","",DATA!E34)</f>
        <v/>
      </c>
      <c r="D36" s="63" t="str">
        <f>IF(DATA!C34="","",DATA!C34)</f>
        <v/>
      </c>
      <c r="E36" s="64"/>
      <c r="F36" s="64"/>
      <c r="G36" s="64"/>
      <c r="H36" s="64"/>
      <c r="I36" s="64"/>
      <c r="J36" s="64"/>
      <c r="K36" s="318"/>
      <c r="M36" s="333" t="str">
        <f>'GREEN SHEET'!AA35</f>
        <v/>
      </c>
      <c r="N36" s="61" t="str">
        <f>'GREEN SHEET'!AB35</f>
        <v/>
      </c>
      <c r="O36" s="60"/>
      <c r="P36" s="334" t="str">
        <f>'GREEN SHEET'!AE35</f>
        <v/>
      </c>
    </row>
    <row r="37" spans="1:16" ht="20.399999999999999" x14ac:dyDescent="0.3">
      <c r="A37" s="325"/>
      <c r="B37" s="62">
        <v>31</v>
      </c>
      <c r="C37" s="456" t="str">
        <f>IF(DATA!E35="","",DATA!E35)</f>
        <v/>
      </c>
      <c r="D37" s="63" t="str">
        <f>IF(DATA!C35="","",DATA!C35)</f>
        <v/>
      </c>
      <c r="E37" s="64"/>
      <c r="F37" s="64"/>
      <c r="G37" s="64"/>
      <c r="H37" s="64"/>
      <c r="I37" s="64"/>
      <c r="J37" s="64"/>
      <c r="K37" s="318"/>
      <c r="M37" s="333" t="str">
        <f>'GREEN SHEET'!AA36</f>
        <v/>
      </c>
      <c r="N37" s="61" t="str">
        <f>'GREEN SHEET'!AB36</f>
        <v/>
      </c>
      <c r="O37" s="60"/>
      <c r="P37" s="334" t="str">
        <f>'GREEN SHEET'!AE36</f>
        <v/>
      </c>
    </row>
    <row r="38" spans="1:16" ht="20.399999999999999" x14ac:dyDescent="0.3">
      <c r="A38" s="325"/>
      <c r="B38" s="62">
        <v>32</v>
      </c>
      <c r="C38" s="456" t="str">
        <f>IF(DATA!E36="","",DATA!E36)</f>
        <v/>
      </c>
      <c r="D38" s="63" t="str">
        <f>IF(DATA!C36="","",DATA!C36)</f>
        <v/>
      </c>
      <c r="E38" s="64"/>
      <c r="F38" s="64"/>
      <c r="G38" s="64"/>
      <c r="H38" s="64"/>
      <c r="I38" s="64"/>
      <c r="J38" s="64"/>
      <c r="K38" s="318"/>
      <c r="M38" s="333" t="str">
        <f>'GREEN SHEET'!AA37</f>
        <v/>
      </c>
      <c r="N38" s="61" t="str">
        <f>'GREEN SHEET'!AB37</f>
        <v/>
      </c>
      <c r="O38" s="60"/>
      <c r="P38" s="334" t="str">
        <f>'GREEN SHEET'!AE37</f>
        <v/>
      </c>
    </row>
    <row r="39" spans="1:16" ht="20.399999999999999" x14ac:dyDescent="0.3">
      <c r="A39" s="325"/>
      <c r="B39" s="62">
        <v>33</v>
      </c>
      <c r="C39" s="456" t="str">
        <f>IF(DATA!E37="","",DATA!E37)</f>
        <v/>
      </c>
      <c r="D39" s="63" t="str">
        <f>IF(DATA!C37="","",DATA!C37)</f>
        <v/>
      </c>
      <c r="E39" s="64"/>
      <c r="F39" s="64"/>
      <c r="G39" s="64"/>
      <c r="H39" s="64"/>
      <c r="I39" s="64"/>
      <c r="J39" s="64"/>
      <c r="K39" s="318"/>
      <c r="M39" s="333" t="str">
        <f>'GREEN SHEET'!AA38</f>
        <v/>
      </c>
      <c r="N39" s="61" t="str">
        <f>'GREEN SHEET'!AB38</f>
        <v/>
      </c>
      <c r="O39" s="60"/>
      <c r="P39" s="334" t="str">
        <f>'GREEN SHEET'!AE38</f>
        <v/>
      </c>
    </row>
    <row r="40" spans="1:16" ht="20.399999999999999" x14ac:dyDescent="0.3">
      <c r="A40" s="325"/>
      <c r="B40" s="62">
        <v>34</v>
      </c>
      <c r="C40" s="456" t="str">
        <f>IF(DATA!E38="","",DATA!E38)</f>
        <v/>
      </c>
      <c r="D40" s="63" t="str">
        <f>IF(DATA!C38="","",DATA!C38)</f>
        <v/>
      </c>
      <c r="E40" s="64"/>
      <c r="F40" s="64"/>
      <c r="G40" s="64"/>
      <c r="H40" s="64"/>
      <c r="I40" s="64"/>
      <c r="J40" s="64"/>
      <c r="K40" s="318"/>
      <c r="M40" s="333" t="str">
        <f>'GREEN SHEET'!AA39</f>
        <v/>
      </c>
      <c r="N40" s="61" t="str">
        <f>'GREEN SHEET'!AB39</f>
        <v/>
      </c>
      <c r="O40" s="60"/>
      <c r="P40" s="334" t="str">
        <f>'GREEN SHEET'!AE39</f>
        <v/>
      </c>
    </row>
    <row r="41" spans="1:16" ht="20.399999999999999" x14ac:dyDescent="0.3">
      <c r="A41" s="325"/>
      <c r="B41" s="62">
        <v>35</v>
      </c>
      <c r="C41" s="456" t="str">
        <f>IF(DATA!E39="","",DATA!E39)</f>
        <v/>
      </c>
      <c r="D41" s="63" t="str">
        <f>IF(DATA!C39="","",DATA!C39)</f>
        <v/>
      </c>
      <c r="E41" s="64"/>
      <c r="F41" s="64"/>
      <c r="G41" s="64"/>
      <c r="H41" s="64"/>
      <c r="I41" s="64"/>
      <c r="J41" s="64"/>
      <c r="K41" s="318"/>
      <c r="M41" s="333" t="str">
        <f>'GREEN SHEET'!AA40</f>
        <v/>
      </c>
      <c r="N41" s="61" t="str">
        <f>'GREEN SHEET'!AB40</f>
        <v/>
      </c>
      <c r="O41" s="60"/>
      <c r="P41" s="334" t="str">
        <f>'GREEN SHEET'!AE40</f>
        <v/>
      </c>
    </row>
    <row r="42" spans="1:16" ht="20.399999999999999" x14ac:dyDescent="0.3">
      <c r="A42" s="325"/>
      <c r="B42" s="62">
        <v>36</v>
      </c>
      <c r="C42" s="456" t="str">
        <f>IF(DATA!E40="","",DATA!E40)</f>
        <v/>
      </c>
      <c r="D42" s="63" t="str">
        <f>IF(DATA!C40="","",DATA!C40)</f>
        <v/>
      </c>
      <c r="E42" s="64"/>
      <c r="F42" s="64"/>
      <c r="G42" s="64"/>
      <c r="H42" s="64"/>
      <c r="I42" s="64"/>
      <c r="J42" s="64"/>
      <c r="K42" s="318"/>
      <c r="M42" s="333" t="str">
        <f>'GREEN SHEET'!AA41</f>
        <v/>
      </c>
      <c r="N42" s="61" t="str">
        <f>'GREEN SHEET'!AB41</f>
        <v/>
      </c>
      <c r="O42" s="60"/>
      <c r="P42" s="334" t="str">
        <f>'GREEN SHEET'!AE41</f>
        <v/>
      </c>
    </row>
    <row r="43" spans="1:16" ht="20.399999999999999" x14ac:dyDescent="0.3">
      <c r="A43" s="325"/>
      <c r="B43" s="62">
        <v>37</v>
      </c>
      <c r="C43" s="456" t="str">
        <f>IF(DATA!E41="","",DATA!E41)</f>
        <v/>
      </c>
      <c r="D43" s="63" t="str">
        <f>IF(DATA!C41="","",DATA!C41)</f>
        <v/>
      </c>
      <c r="E43" s="64"/>
      <c r="F43" s="64"/>
      <c r="G43" s="64"/>
      <c r="H43" s="64"/>
      <c r="I43" s="64"/>
      <c r="J43" s="64"/>
      <c r="K43" s="318"/>
      <c r="M43" s="333" t="str">
        <f>'GREEN SHEET'!AA42</f>
        <v/>
      </c>
      <c r="N43" s="61" t="str">
        <f>'GREEN SHEET'!AB42</f>
        <v/>
      </c>
      <c r="O43" s="60"/>
      <c r="P43" s="334" t="str">
        <f>'GREEN SHEET'!AE42</f>
        <v/>
      </c>
    </row>
    <row r="44" spans="1:16" ht="20.399999999999999" x14ac:dyDescent="0.3">
      <c r="A44" s="325"/>
      <c r="B44" s="62">
        <v>38</v>
      </c>
      <c r="C44" s="456" t="str">
        <f>IF(DATA!E42="","",DATA!E42)</f>
        <v/>
      </c>
      <c r="D44" s="63" t="str">
        <f>IF(DATA!C42="","",DATA!C42)</f>
        <v/>
      </c>
      <c r="E44" s="64"/>
      <c r="F44" s="64"/>
      <c r="G44" s="64"/>
      <c r="H44" s="64"/>
      <c r="I44" s="64"/>
      <c r="J44" s="64"/>
      <c r="K44" s="318"/>
      <c r="M44" s="333" t="str">
        <f>'GREEN SHEET'!AA43</f>
        <v/>
      </c>
      <c r="N44" s="61" t="str">
        <f>'GREEN SHEET'!AB43</f>
        <v/>
      </c>
      <c r="O44" s="60"/>
      <c r="P44" s="334" t="str">
        <f>'GREEN SHEET'!AE43</f>
        <v/>
      </c>
    </row>
    <row r="45" spans="1:16" ht="20.399999999999999" x14ac:dyDescent="0.3">
      <c r="A45" s="325"/>
      <c r="B45" s="62">
        <v>39</v>
      </c>
      <c r="C45" s="456" t="str">
        <f>IF(DATA!E43="","",DATA!E43)</f>
        <v/>
      </c>
      <c r="D45" s="63" t="str">
        <f>IF(DATA!C43="","",DATA!C43)</f>
        <v/>
      </c>
      <c r="E45" s="64"/>
      <c r="F45" s="64"/>
      <c r="G45" s="64"/>
      <c r="H45" s="64"/>
      <c r="I45" s="64"/>
      <c r="J45" s="64"/>
      <c r="K45" s="318"/>
      <c r="M45" s="333" t="str">
        <f>'GREEN SHEET'!AA44</f>
        <v/>
      </c>
      <c r="N45" s="61" t="str">
        <f>'GREEN SHEET'!AB44</f>
        <v/>
      </c>
      <c r="O45" s="60"/>
      <c r="P45" s="334" t="str">
        <f>'GREEN SHEET'!AE44</f>
        <v/>
      </c>
    </row>
    <row r="46" spans="1:16" ht="20.399999999999999" x14ac:dyDescent="0.3">
      <c r="A46" s="325"/>
      <c r="B46" s="62">
        <v>40</v>
      </c>
      <c r="C46" s="456" t="str">
        <f>IF(DATA!E44="","",DATA!E44)</f>
        <v/>
      </c>
      <c r="D46" s="63" t="str">
        <f>IF(DATA!C44="","",DATA!C44)</f>
        <v/>
      </c>
      <c r="E46" s="64"/>
      <c r="F46" s="64"/>
      <c r="G46" s="64"/>
      <c r="H46" s="64"/>
      <c r="I46" s="64"/>
      <c r="J46" s="64"/>
      <c r="K46" s="318"/>
      <c r="M46" s="333" t="str">
        <f>'GREEN SHEET'!AA45</f>
        <v/>
      </c>
      <c r="N46" s="61" t="str">
        <f>'GREEN SHEET'!AB45</f>
        <v/>
      </c>
      <c r="O46" s="60"/>
      <c r="P46" s="334" t="str">
        <f>'GREEN SHEET'!AE45</f>
        <v/>
      </c>
    </row>
    <row r="47" spans="1:16" ht="20.399999999999999" x14ac:dyDescent="0.3">
      <c r="A47" s="325"/>
      <c r="B47" s="62">
        <v>41</v>
      </c>
      <c r="C47" s="456" t="str">
        <f>IF(DATA!E45="","",DATA!E45)</f>
        <v/>
      </c>
      <c r="D47" s="63" t="str">
        <f>IF(DATA!C45="","",DATA!C45)</f>
        <v/>
      </c>
      <c r="E47" s="64"/>
      <c r="F47" s="64"/>
      <c r="G47" s="64"/>
      <c r="H47" s="64"/>
      <c r="I47" s="64"/>
      <c r="J47" s="64"/>
      <c r="K47" s="318"/>
      <c r="M47" s="333" t="str">
        <f>'GREEN SHEET'!AA46</f>
        <v/>
      </c>
      <c r="N47" s="61" t="str">
        <f>'GREEN SHEET'!AB46</f>
        <v/>
      </c>
      <c r="O47" s="60"/>
      <c r="P47" s="334" t="str">
        <f>'GREEN SHEET'!AE46</f>
        <v/>
      </c>
    </row>
    <row r="48" spans="1:16" ht="20.399999999999999" x14ac:dyDescent="0.3">
      <c r="A48" s="325"/>
      <c r="B48" s="62">
        <v>42</v>
      </c>
      <c r="C48" s="456" t="str">
        <f>IF(DATA!E46="","",DATA!E46)</f>
        <v/>
      </c>
      <c r="D48" s="63" t="str">
        <f>IF(DATA!C46="","",DATA!C46)</f>
        <v/>
      </c>
      <c r="E48" s="64"/>
      <c r="F48" s="64"/>
      <c r="G48" s="64"/>
      <c r="H48" s="64"/>
      <c r="I48" s="64"/>
      <c r="J48" s="64"/>
      <c r="K48" s="318"/>
      <c r="M48" s="333" t="str">
        <f>'GREEN SHEET'!AA47</f>
        <v/>
      </c>
      <c r="N48" s="61" t="str">
        <f>'GREEN SHEET'!AB47</f>
        <v/>
      </c>
      <c r="O48" s="60"/>
      <c r="P48" s="334" t="str">
        <f>'GREEN SHEET'!AE47</f>
        <v/>
      </c>
    </row>
    <row r="49" spans="1:17" ht="20.399999999999999" x14ac:dyDescent="0.3">
      <c r="A49" s="325"/>
      <c r="B49" s="62">
        <v>43</v>
      </c>
      <c r="C49" s="456" t="str">
        <f>IF(DATA!E47="","",DATA!E47)</f>
        <v/>
      </c>
      <c r="D49" s="63" t="str">
        <f>IF(DATA!C47="","",DATA!C47)</f>
        <v/>
      </c>
      <c r="E49" s="64"/>
      <c r="F49" s="64"/>
      <c r="G49" s="64"/>
      <c r="H49" s="64"/>
      <c r="I49" s="64"/>
      <c r="J49" s="64"/>
      <c r="K49" s="318"/>
      <c r="M49" s="333" t="str">
        <f>'GREEN SHEET'!AA48</f>
        <v/>
      </c>
      <c r="N49" s="61" t="str">
        <f>'GREEN SHEET'!AB48</f>
        <v/>
      </c>
      <c r="O49" s="60"/>
      <c r="P49" s="334" t="str">
        <f>'GREEN SHEET'!AE48</f>
        <v/>
      </c>
    </row>
    <row r="50" spans="1:17" ht="20.399999999999999" x14ac:dyDescent="0.3">
      <c r="A50" s="325"/>
      <c r="B50" s="62">
        <v>44</v>
      </c>
      <c r="C50" s="456" t="str">
        <f>IF(DATA!E48="","",DATA!E48)</f>
        <v/>
      </c>
      <c r="D50" s="63" t="str">
        <f>IF(DATA!C48="","",DATA!C48)</f>
        <v/>
      </c>
      <c r="E50" s="64"/>
      <c r="F50" s="64"/>
      <c r="G50" s="64"/>
      <c r="H50" s="64"/>
      <c r="I50" s="64"/>
      <c r="J50" s="64"/>
      <c r="K50" s="318"/>
      <c r="M50" s="333" t="str">
        <f>'GREEN SHEET'!AA49</f>
        <v/>
      </c>
      <c r="N50" s="61" t="str">
        <f>'GREEN SHEET'!AB49</f>
        <v/>
      </c>
      <c r="O50" s="60"/>
      <c r="P50" s="334" t="str">
        <f>'GREEN SHEET'!AE49</f>
        <v/>
      </c>
    </row>
    <row r="51" spans="1:17" ht="21" thickBot="1" x14ac:dyDescent="0.35">
      <c r="A51" s="325"/>
      <c r="B51" s="65">
        <v>45</v>
      </c>
      <c r="C51" s="457" t="str">
        <f>IF(DATA!E49="","",DATA!E49)</f>
        <v/>
      </c>
      <c r="D51" s="319" t="str">
        <f>IF(DATA!C49="","",DATA!C49)</f>
        <v/>
      </c>
      <c r="E51" s="66"/>
      <c r="F51" s="66"/>
      <c r="G51" s="66"/>
      <c r="H51" s="66"/>
      <c r="I51" s="66"/>
      <c r="J51" s="66"/>
      <c r="K51" s="320"/>
      <c r="M51" s="333" t="str">
        <f>'GREEN SHEET'!AA74</f>
        <v/>
      </c>
      <c r="N51" s="61" t="str">
        <f>'GREEN SHEET'!AB74</f>
        <v/>
      </c>
      <c r="O51" s="60"/>
      <c r="P51" s="334" t="str">
        <f>'GREEN SHEET'!AE50</f>
        <v/>
      </c>
    </row>
    <row r="52" spans="1:17" ht="59.25" customHeight="1" thickBot="1" x14ac:dyDescent="0.35">
      <c r="A52" s="325"/>
      <c r="B52" s="547" t="s">
        <v>227</v>
      </c>
      <c r="C52" s="548"/>
      <c r="D52" s="548"/>
      <c r="E52" s="559"/>
      <c r="F52" s="560"/>
      <c r="G52" s="560"/>
      <c r="H52" s="560"/>
      <c r="I52" s="560"/>
      <c r="J52" s="560"/>
      <c r="K52" s="561"/>
      <c r="M52" s="544"/>
      <c r="N52" s="545"/>
      <c r="O52" s="545"/>
      <c r="P52" s="546"/>
    </row>
    <row r="53" spans="1:17" ht="15" customHeight="1" x14ac:dyDescent="0.3">
      <c r="A53" s="323"/>
      <c r="B53" s="70"/>
      <c r="C53" s="70"/>
      <c r="D53" s="70"/>
      <c r="E53" s="70"/>
      <c r="F53" s="70"/>
      <c r="G53" s="70"/>
      <c r="H53" s="70"/>
      <c r="I53" s="70"/>
      <c r="J53" s="70"/>
      <c r="K53" s="70"/>
      <c r="L53" s="70"/>
      <c r="M53" s="70"/>
      <c r="N53" s="70"/>
      <c r="O53" s="54"/>
      <c r="P53" s="54"/>
    </row>
    <row r="54" spans="1:17" ht="15" hidden="1" customHeight="1" x14ac:dyDescent="0.3">
      <c r="Q54" s="8"/>
    </row>
  </sheetData>
  <sheetProtection algorithmName="SHA-512" hashValue="fAZNUzbTj9Pn6KO4YmYBD1wZF64Wf5L3c9IzlXm+luI7RB/XYA2tHpvZCRRKL8ejaou6Iwf5UcDp2sr2hvtsug==" saltValue="R17uIkIyNAez6IyOC2lK7g==" spinCount="100000" sheet="1" objects="1" scenarios="1" selectLockedCells="1"/>
  <mergeCells count="7">
    <mergeCell ref="M52:P52"/>
    <mergeCell ref="B52:D52"/>
    <mergeCell ref="B6:D6"/>
    <mergeCell ref="H4:K4"/>
    <mergeCell ref="B2:K2"/>
    <mergeCell ref="B3:K3"/>
    <mergeCell ref="E52:K52"/>
  </mergeCells>
  <hyperlinks>
    <hyperlink ref="A1" location="DASHBOARD!A1" display="D"/>
  </hyperlinks>
  <pageMargins left="0.59055118110236227" right="0.17" top="0.28999999999999998" bottom="0.25" header="0.17" footer="0.31496062992125984"/>
  <pageSetup scale="65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S54"/>
  <sheetViews>
    <sheetView workbookViewId="0">
      <selection activeCell="E6" sqref="E6"/>
    </sheetView>
  </sheetViews>
  <sheetFormatPr defaultColWidth="0" defaultRowHeight="15" customHeight="1" zeroHeight="1" x14ac:dyDescent="0.3"/>
  <cols>
    <col min="1" max="1" width="3.109375" style="326" bestFit="1" customWidth="1"/>
    <col min="2" max="2" width="4.88671875" style="25" bestFit="1" customWidth="1"/>
    <col min="3" max="3" width="45.5546875" style="25" bestFit="1" customWidth="1"/>
    <col min="4" max="4" width="7.109375" style="25" bestFit="1" customWidth="1"/>
    <col min="5" max="5" width="7.5546875" style="25" bestFit="1" customWidth="1"/>
    <col min="6" max="6" width="5.5546875" style="25" bestFit="1" customWidth="1"/>
    <col min="7" max="7" width="6.5546875" style="25" bestFit="1" customWidth="1"/>
    <col min="8" max="8" width="10.6640625" style="25" bestFit="1" customWidth="1"/>
    <col min="9" max="9" width="3.33203125" style="25" bestFit="1" customWidth="1"/>
    <col min="10" max="10" width="8.33203125" style="25" bestFit="1" customWidth="1"/>
    <col min="11" max="11" width="8.5546875" style="25" bestFit="1" customWidth="1"/>
    <col min="12" max="12" width="1.44140625" style="330" customWidth="1"/>
    <col min="13" max="13" width="7.33203125" style="53" customWidth="1"/>
    <col min="14" max="14" width="7.6640625" style="53" customWidth="1"/>
    <col min="15" max="15" width="8.88671875" style="53" customWidth="1"/>
    <col min="16" max="16" width="7.6640625" style="53" customWidth="1"/>
    <col min="17" max="17" width="2.33203125" style="7" customWidth="1"/>
    <col min="18" max="19" width="0" style="8" hidden="1" customWidth="1"/>
    <col min="20" max="16384" width="9.109375" style="8" hidden="1"/>
  </cols>
  <sheetData>
    <row r="1" spans="1:17" ht="11.25" customHeight="1" thickBot="1" x14ac:dyDescent="0.35">
      <c r="A1" s="321" t="s">
        <v>24</v>
      </c>
      <c r="B1" s="322"/>
      <c r="C1" s="322"/>
      <c r="D1" s="322"/>
      <c r="E1" s="322"/>
      <c r="F1" s="322"/>
      <c r="G1" s="322"/>
      <c r="H1" s="322"/>
      <c r="I1" s="322"/>
      <c r="J1" s="322"/>
      <c r="K1" s="322"/>
      <c r="L1" s="322"/>
      <c r="M1" s="322"/>
      <c r="N1" s="322"/>
      <c r="O1" s="322"/>
      <c r="P1" s="322"/>
      <c r="Q1" s="322"/>
    </row>
    <row r="2" spans="1:17" ht="36.75" customHeight="1" x14ac:dyDescent="0.3">
      <c r="A2" s="323"/>
      <c r="B2" s="553" t="str">
        <f>"SWAMI VIVEKANAND GOVT. MODEL SCHOOL,"&amp;DASHBOARD!C3</f>
        <v>SWAMI VIVEKANAND GOVT. MODEL SCHOOL,AMET,  BLOCK-AMET (RAJSAMAND)</v>
      </c>
      <c r="C2" s="554"/>
      <c r="D2" s="554"/>
      <c r="E2" s="554"/>
      <c r="F2" s="554"/>
      <c r="G2" s="554"/>
      <c r="H2" s="554"/>
      <c r="I2" s="554"/>
      <c r="J2" s="554"/>
      <c r="K2" s="555"/>
      <c r="M2" s="474"/>
      <c r="N2" s="475"/>
      <c r="O2" s="475"/>
      <c r="P2" s="476"/>
    </row>
    <row r="3" spans="1:17" ht="23.25" customHeight="1" thickBot="1" x14ac:dyDescent="0.35">
      <c r="A3" s="323"/>
      <c r="B3" s="556" t="str">
        <f>IF(DASHBOARD!B4="","",DASHBOARD!B4)</f>
        <v>SESSION  -  2025-26</v>
      </c>
      <c r="C3" s="557"/>
      <c r="D3" s="557"/>
      <c r="E3" s="557"/>
      <c r="F3" s="557"/>
      <c r="G3" s="557"/>
      <c r="H3" s="557"/>
      <c r="I3" s="557"/>
      <c r="J3" s="557"/>
      <c r="K3" s="558"/>
      <c r="M3" s="474"/>
      <c r="N3" s="475"/>
      <c r="O3" s="475"/>
      <c r="P3" s="476"/>
    </row>
    <row r="4" spans="1:17" s="19" customFormat="1" ht="27.75" customHeight="1" thickBot="1" x14ac:dyDescent="0.5">
      <c r="A4" s="324"/>
      <c r="B4" s="327"/>
      <c r="C4" s="328" t="s">
        <v>87</v>
      </c>
      <c r="D4" s="329" t="str">
        <f>DASHBOARD!B8&amp;DASHBOARD!C8</f>
        <v>9A</v>
      </c>
      <c r="E4" s="329"/>
      <c r="F4" s="329"/>
      <c r="G4" s="329"/>
      <c r="H4" s="551" t="s">
        <v>150</v>
      </c>
      <c r="I4" s="551"/>
      <c r="J4" s="551"/>
      <c r="K4" s="552"/>
      <c r="L4" s="330"/>
      <c r="M4" s="331"/>
      <c r="N4" s="57"/>
      <c r="O4" s="57"/>
      <c r="P4" s="332"/>
      <c r="Q4" s="17"/>
    </row>
    <row r="5" spans="1:17" ht="75" x14ac:dyDescent="0.3">
      <c r="A5" s="323"/>
      <c r="B5" s="448" t="s">
        <v>97</v>
      </c>
      <c r="C5" s="449" t="s">
        <v>96</v>
      </c>
      <c r="D5" s="449" t="s">
        <v>5</v>
      </c>
      <c r="E5" s="449" t="s">
        <v>93</v>
      </c>
      <c r="F5" s="449" t="s">
        <v>94</v>
      </c>
      <c r="G5" s="449" t="s">
        <v>95</v>
      </c>
      <c r="H5" s="450" t="s">
        <v>141</v>
      </c>
      <c r="I5" s="450" t="s">
        <v>139</v>
      </c>
      <c r="J5" s="450" t="s">
        <v>142</v>
      </c>
      <c r="K5" s="451" t="s">
        <v>22</v>
      </c>
      <c r="L5" s="452"/>
      <c r="M5" s="453" t="s">
        <v>57</v>
      </c>
      <c r="N5" s="454" t="s">
        <v>147</v>
      </c>
      <c r="O5" s="454" t="s">
        <v>153</v>
      </c>
      <c r="P5" s="455" t="s">
        <v>57</v>
      </c>
    </row>
    <row r="6" spans="1:17" ht="20.399999999999999" x14ac:dyDescent="0.3">
      <c r="A6" s="323"/>
      <c r="B6" s="549" t="s">
        <v>23</v>
      </c>
      <c r="C6" s="550"/>
      <c r="D6" s="550"/>
      <c r="E6" s="60">
        <v>10</v>
      </c>
      <c r="F6" s="60">
        <v>80</v>
      </c>
      <c r="G6" s="60">
        <v>10</v>
      </c>
      <c r="H6" s="60">
        <v>5</v>
      </c>
      <c r="I6" s="60">
        <v>5</v>
      </c>
      <c r="J6" s="60">
        <v>5</v>
      </c>
      <c r="K6" s="317">
        <v>80</v>
      </c>
      <c r="M6" s="333">
        <f>'GREEN SHEET'!AV5</f>
        <v>100</v>
      </c>
      <c r="N6" s="61" t="str">
        <f>'GREEN SHEET'!AW5</f>
        <v>A1</v>
      </c>
      <c r="O6" s="60">
        <v>80</v>
      </c>
      <c r="P6" s="334">
        <f>'GREEN SHEET'!AZ5</f>
        <v>100</v>
      </c>
    </row>
    <row r="7" spans="1:17" ht="20.399999999999999" x14ac:dyDescent="0.3">
      <c r="A7" s="325"/>
      <c r="B7" s="62">
        <v>1</v>
      </c>
      <c r="C7" s="456" t="str">
        <f>IF(DATA!E5="","",DATA!E5)</f>
        <v>ARTI PRAJAPAT</v>
      </c>
      <c r="D7" s="63">
        <f>IF(DATA!C5="","",DATA!C5)</f>
        <v>901</v>
      </c>
      <c r="E7" s="64">
        <v>0</v>
      </c>
      <c r="F7" s="64">
        <v>38</v>
      </c>
      <c r="G7" s="64">
        <v>9</v>
      </c>
      <c r="H7" s="64">
        <v>5</v>
      </c>
      <c r="I7" s="64">
        <v>5</v>
      </c>
      <c r="J7" s="64">
        <v>5</v>
      </c>
      <c r="K7" s="318">
        <v>40</v>
      </c>
      <c r="M7" s="333">
        <f>'GREEN SHEET'!AV6</f>
        <v>59</v>
      </c>
      <c r="N7" s="61" t="str">
        <f>'GREEN SHEET'!AW6</f>
        <v>C1</v>
      </c>
      <c r="O7" s="60"/>
      <c r="P7" s="334" t="str">
        <f>'GREEN SHEET'!AZ6</f>
        <v/>
      </c>
    </row>
    <row r="8" spans="1:17" ht="20.399999999999999" x14ac:dyDescent="0.3">
      <c r="A8" s="325"/>
      <c r="B8" s="62">
        <v>2</v>
      </c>
      <c r="C8" s="456" t="str">
        <f>IF(DATA!E6="","",DATA!E6)</f>
        <v>ARVIND SINGH BALLA</v>
      </c>
      <c r="D8" s="63">
        <f>IF(DATA!C6="","",DATA!C6)</f>
        <v>902</v>
      </c>
      <c r="E8" s="64">
        <v>10</v>
      </c>
      <c r="F8" s="64">
        <v>39</v>
      </c>
      <c r="G8" s="64">
        <v>8</v>
      </c>
      <c r="H8" s="64">
        <v>5</v>
      </c>
      <c r="I8" s="64">
        <v>5</v>
      </c>
      <c r="J8" s="64">
        <v>5</v>
      </c>
      <c r="K8" s="318">
        <v>31</v>
      </c>
      <c r="M8" s="333">
        <f>'GREEN SHEET'!AV7</f>
        <v>51</v>
      </c>
      <c r="N8" s="61" t="str">
        <f>'GREEN SHEET'!AW7</f>
        <v>C1</v>
      </c>
      <c r="O8" s="60"/>
      <c r="P8" s="334" t="str">
        <f>'GREEN SHEET'!AZ7</f>
        <v/>
      </c>
    </row>
    <row r="9" spans="1:17" ht="20.399999999999999" x14ac:dyDescent="0.3">
      <c r="A9" s="325"/>
      <c r="B9" s="62">
        <v>3</v>
      </c>
      <c r="C9" s="456" t="str">
        <f>IF(DATA!E7="","",DATA!E7)</f>
        <v>BHAVESH SINGH RAO</v>
      </c>
      <c r="D9" s="63">
        <f>IF(DATA!C7="","",DATA!C7)</f>
        <v>903</v>
      </c>
      <c r="E9" s="64">
        <v>8</v>
      </c>
      <c r="F9" s="64">
        <v>46</v>
      </c>
      <c r="G9" s="64">
        <v>7</v>
      </c>
      <c r="H9" s="64">
        <v>5</v>
      </c>
      <c r="I9" s="64">
        <v>5</v>
      </c>
      <c r="J9" s="64">
        <v>5</v>
      </c>
      <c r="K9" s="318">
        <v>34</v>
      </c>
      <c r="M9" s="333">
        <f>'GREEN SHEET'!AV8</f>
        <v>53</v>
      </c>
      <c r="N9" s="61" t="str">
        <f>'GREEN SHEET'!AW8</f>
        <v>C1</v>
      </c>
      <c r="O9" s="60"/>
      <c r="P9" s="334" t="str">
        <f>'GREEN SHEET'!AZ8</f>
        <v/>
      </c>
    </row>
    <row r="10" spans="1:17" ht="20.399999999999999" x14ac:dyDescent="0.3">
      <c r="A10" s="325"/>
      <c r="B10" s="62">
        <v>4</v>
      </c>
      <c r="C10" s="456" t="str">
        <f>IF(DATA!E8="","",DATA!E8)</f>
        <v/>
      </c>
      <c r="D10" s="63" t="str">
        <f>IF(DATA!C8="","",DATA!C8)</f>
        <v/>
      </c>
      <c r="E10" s="64"/>
      <c r="F10" s="64"/>
      <c r="G10" s="64"/>
      <c r="H10" s="64"/>
      <c r="I10" s="64"/>
      <c r="J10" s="64"/>
      <c r="K10" s="318"/>
      <c r="M10" s="333" t="str">
        <f>'GREEN SHEET'!AV9</f>
        <v/>
      </c>
      <c r="N10" s="61" t="str">
        <f>'GREEN SHEET'!AW9</f>
        <v/>
      </c>
      <c r="O10" s="60"/>
      <c r="P10" s="334" t="str">
        <f>'GREEN SHEET'!AZ9</f>
        <v/>
      </c>
    </row>
    <row r="11" spans="1:17" ht="20.399999999999999" x14ac:dyDescent="0.3">
      <c r="A11" s="325"/>
      <c r="B11" s="62">
        <v>5</v>
      </c>
      <c r="C11" s="456" t="str">
        <f>IF(DATA!E9="","",DATA!E9)</f>
        <v/>
      </c>
      <c r="D11" s="63" t="str">
        <f>IF(DATA!C9="","",DATA!C9)</f>
        <v/>
      </c>
      <c r="E11" s="64"/>
      <c r="F11" s="64"/>
      <c r="G11" s="64"/>
      <c r="H11" s="64"/>
      <c r="I11" s="64"/>
      <c r="J11" s="64"/>
      <c r="K11" s="318"/>
      <c r="M11" s="333" t="str">
        <f>'GREEN SHEET'!AV10</f>
        <v/>
      </c>
      <c r="N11" s="61" t="str">
        <f>'GREEN SHEET'!AW10</f>
        <v/>
      </c>
      <c r="O11" s="60"/>
      <c r="P11" s="334" t="str">
        <f>'GREEN SHEET'!AZ10</f>
        <v/>
      </c>
    </row>
    <row r="12" spans="1:17" ht="20.399999999999999" x14ac:dyDescent="0.3">
      <c r="A12" s="325"/>
      <c r="B12" s="62">
        <v>6</v>
      </c>
      <c r="C12" s="456" t="str">
        <f>IF(DATA!E10="","",DATA!E10)</f>
        <v/>
      </c>
      <c r="D12" s="63" t="str">
        <f>IF(DATA!C10="","",DATA!C10)</f>
        <v/>
      </c>
      <c r="E12" s="64"/>
      <c r="F12" s="64"/>
      <c r="G12" s="64"/>
      <c r="H12" s="64"/>
      <c r="I12" s="64"/>
      <c r="J12" s="64"/>
      <c r="K12" s="318"/>
      <c r="M12" s="333" t="str">
        <f>'GREEN SHEET'!AV11</f>
        <v/>
      </c>
      <c r="N12" s="61" t="str">
        <f>'GREEN SHEET'!AW11</f>
        <v/>
      </c>
      <c r="O12" s="60"/>
      <c r="P12" s="334" t="str">
        <f>'GREEN SHEET'!AZ11</f>
        <v/>
      </c>
    </row>
    <row r="13" spans="1:17" ht="20.399999999999999" x14ac:dyDescent="0.3">
      <c r="A13" s="325"/>
      <c r="B13" s="62">
        <v>7</v>
      </c>
      <c r="C13" s="456" t="str">
        <f>IF(DATA!E11="","",DATA!E11)</f>
        <v/>
      </c>
      <c r="D13" s="63" t="str">
        <f>IF(DATA!C11="","",DATA!C11)</f>
        <v/>
      </c>
      <c r="E13" s="64"/>
      <c r="F13" s="64"/>
      <c r="G13" s="64"/>
      <c r="H13" s="64"/>
      <c r="I13" s="64"/>
      <c r="J13" s="64"/>
      <c r="K13" s="318"/>
      <c r="M13" s="333" t="str">
        <f>'GREEN SHEET'!AV12</f>
        <v/>
      </c>
      <c r="N13" s="61" t="str">
        <f>'GREEN SHEET'!AW12</f>
        <v/>
      </c>
      <c r="O13" s="60"/>
      <c r="P13" s="334" t="str">
        <f>'GREEN SHEET'!AZ12</f>
        <v/>
      </c>
    </row>
    <row r="14" spans="1:17" ht="20.399999999999999" x14ac:dyDescent="0.3">
      <c r="A14" s="325"/>
      <c r="B14" s="62">
        <v>8</v>
      </c>
      <c r="C14" s="456" t="str">
        <f>IF(DATA!E12="","",DATA!E12)</f>
        <v/>
      </c>
      <c r="D14" s="63" t="str">
        <f>IF(DATA!C12="","",DATA!C12)</f>
        <v/>
      </c>
      <c r="E14" s="64"/>
      <c r="F14" s="64"/>
      <c r="G14" s="64"/>
      <c r="H14" s="64"/>
      <c r="I14" s="64"/>
      <c r="J14" s="64"/>
      <c r="K14" s="318"/>
      <c r="M14" s="333" t="str">
        <f>'GREEN SHEET'!AV13</f>
        <v/>
      </c>
      <c r="N14" s="61" t="str">
        <f>'GREEN SHEET'!AW13</f>
        <v/>
      </c>
      <c r="O14" s="60"/>
      <c r="P14" s="334" t="str">
        <f>'GREEN SHEET'!AZ13</f>
        <v/>
      </c>
    </row>
    <row r="15" spans="1:17" ht="20.399999999999999" x14ac:dyDescent="0.3">
      <c r="A15" s="325"/>
      <c r="B15" s="62">
        <v>9</v>
      </c>
      <c r="C15" s="456" t="str">
        <f>IF(DATA!E13="","",DATA!E13)</f>
        <v/>
      </c>
      <c r="D15" s="63" t="str">
        <f>IF(DATA!C13="","",DATA!C13)</f>
        <v/>
      </c>
      <c r="E15" s="64"/>
      <c r="F15" s="64"/>
      <c r="G15" s="64"/>
      <c r="H15" s="64"/>
      <c r="I15" s="64"/>
      <c r="J15" s="64"/>
      <c r="K15" s="318"/>
      <c r="M15" s="333" t="str">
        <f>'GREEN SHEET'!AV14</f>
        <v/>
      </c>
      <c r="N15" s="61" t="str">
        <f>'GREEN SHEET'!AW14</f>
        <v/>
      </c>
      <c r="O15" s="60"/>
      <c r="P15" s="334" t="str">
        <f>'GREEN SHEET'!AZ14</f>
        <v/>
      </c>
    </row>
    <row r="16" spans="1:17" ht="20.399999999999999" x14ac:dyDescent="0.3">
      <c r="A16" s="325"/>
      <c r="B16" s="62">
        <v>10</v>
      </c>
      <c r="C16" s="456" t="str">
        <f>IF(DATA!E14="","",DATA!E14)</f>
        <v/>
      </c>
      <c r="D16" s="63" t="str">
        <f>IF(DATA!C14="","",DATA!C14)</f>
        <v/>
      </c>
      <c r="E16" s="64"/>
      <c r="F16" s="64"/>
      <c r="G16" s="64"/>
      <c r="H16" s="64"/>
      <c r="I16" s="64"/>
      <c r="J16" s="64"/>
      <c r="K16" s="318"/>
      <c r="M16" s="333" t="str">
        <f>'GREEN SHEET'!AV15</f>
        <v/>
      </c>
      <c r="N16" s="61" t="str">
        <f>'GREEN SHEET'!AW15</f>
        <v/>
      </c>
      <c r="O16" s="60"/>
      <c r="P16" s="334" t="str">
        <f>'GREEN SHEET'!AZ15</f>
        <v/>
      </c>
    </row>
    <row r="17" spans="1:16" ht="20.399999999999999" x14ac:dyDescent="0.3">
      <c r="A17" s="325"/>
      <c r="B17" s="62">
        <v>11</v>
      </c>
      <c r="C17" s="456" t="str">
        <f>IF(DATA!E15="","",DATA!E15)</f>
        <v/>
      </c>
      <c r="D17" s="63" t="str">
        <f>IF(DATA!C15="","",DATA!C15)</f>
        <v/>
      </c>
      <c r="E17" s="64"/>
      <c r="F17" s="64"/>
      <c r="G17" s="64"/>
      <c r="H17" s="64"/>
      <c r="I17" s="64"/>
      <c r="J17" s="64"/>
      <c r="K17" s="318"/>
      <c r="M17" s="333" t="str">
        <f>'GREEN SHEET'!AV16</f>
        <v/>
      </c>
      <c r="N17" s="61" t="str">
        <f>'GREEN SHEET'!AW16</f>
        <v/>
      </c>
      <c r="O17" s="60"/>
      <c r="P17" s="334" t="str">
        <f>'GREEN SHEET'!AZ16</f>
        <v/>
      </c>
    </row>
    <row r="18" spans="1:16" ht="20.399999999999999" x14ac:dyDescent="0.3">
      <c r="A18" s="325"/>
      <c r="B18" s="62">
        <v>12</v>
      </c>
      <c r="C18" s="456" t="str">
        <f>IF(DATA!E16="","",DATA!E16)</f>
        <v/>
      </c>
      <c r="D18" s="63" t="str">
        <f>IF(DATA!C16="","",DATA!C16)</f>
        <v/>
      </c>
      <c r="E18" s="64"/>
      <c r="F18" s="64"/>
      <c r="G18" s="64"/>
      <c r="H18" s="64"/>
      <c r="I18" s="64"/>
      <c r="J18" s="64"/>
      <c r="K18" s="318"/>
      <c r="M18" s="333" t="str">
        <f>'GREEN SHEET'!AV17</f>
        <v/>
      </c>
      <c r="N18" s="61" t="str">
        <f>'GREEN SHEET'!AW17</f>
        <v/>
      </c>
      <c r="O18" s="60"/>
      <c r="P18" s="334" t="str">
        <f>'GREEN SHEET'!AZ17</f>
        <v/>
      </c>
    </row>
    <row r="19" spans="1:16" ht="20.399999999999999" x14ac:dyDescent="0.3">
      <c r="A19" s="325"/>
      <c r="B19" s="62">
        <v>13</v>
      </c>
      <c r="C19" s="456" t="str">
        <f>IF(DATA!E17="","",DATA!E17)</f>
        <v/>
      </c>
      <c r="D19" s="63" t="str">
        <f>IF(DATA!C17="","",DATA!C17)</f>
        <v/>
      </c>
      <c r="E19" s="64"/>
      <c r="F19" s="64"/>
      <c r="G19" s="64"/>
      <c r="H19" s="64"/>
      <c r="I19" s="64"/>
      <c r="J19" s="64"/>
      <c r="K19" s="318"/>
      <c r="M19" s="333" t="str">
        <f>'GREEN SHEET'!AV18</f>
        <v/>
      </c>
      <c r="N19" s="61" t="str">
        <f>'GREEN SHEET'!AW18</f>
        <v/>
      </c>
      <c r="O19" s="60"/>
      <c r="P19" s="334" t="str">
        <f>'GREEN SHEET'!AZ18</f>
        <v/>
      </c>
    </row>
    <row r="20" spans="1:16" ht="20.399999999999999" x14ac:dyDescent="0.3">
      <c r="A20" s="325"/>
      <c r="B20" s="62">
        <v>14</v>
      </c>
      <c r="C20" s="456" t="str">
        <f>IF(DATA!E18="","",DATA!E18)</f>
        <v/>
      </c>
      <c r="D20" s="63" t="str">
        <f>IF(DATA!C18="","",DATA!C18)</f>
        <v/>
      </c>
      <c r="E20" s="64"/>
      <c r="F20" s="64"/>
      <c r="G20" s="64"/>
      <c r="H20" s="64"/>
      <c r="I20" s="64"/>
      <c r="J20" s="64"/>
      <c r="K20" s="318"/>
      <c r="M20" s="333" t="str">
        <f>'GREEN SHEET'!AV19</f>
        <v/>
      </c>
      <c r="N20" s="61" t="str">
        <f>'GREEN SHEET'!AW19</f>
        <v/>
      </c>
      <c r="O20" s="60"/>
      <c r="P20" s="334" t="str">
        <f>'GREEN SHEET'!AZ19</f>
        <v/>
      </c>
    </row>
    <row r="21" spans="1:16" ht="20.399999999999999" x14ac:dyDescent="0.3">
      <c r="A21" s="325"/>
      <c r="B21" s="62">
        <v>15</v>
      </c>
      <c r="C21" s="456" t="str">
        <f>IF(DATA!E19="","",DATA!E19)</f>
        <v/>
      </c>
      <c r="D21" s="63" t="str">
        <f>IF(DATA!C19="","",DATA!C19)</f>
        <v/>
      </c>
      <c r="E21" s="64"/>
      <c r="F21" s="64"/>
      <c r="G21" s="64"/>
      <c r="H21" s="64"/>
      <c r="I21" s="64"/>
      <c r="J21" s="64"/>
      <c r="K21" s="318"/>
      <c r="M21" s="333" t="str">
        <f>'GREEN SHEET'!AV20</f>
        <v/>
      </c>
      <c r="N21" s="61" t="str">
        <f>'GREEN SHEET'!AW20</f>
        <v/>
      </c>
      <c r="O21" s="60"/>
      <c r="P21" s="334" t="str">
        <f>'GREEN SHEET'!AZ20</f>
        <v/>
      </c>
    </row>
    <row r="22" spans="1:16" ht="20.399999999999999" x14ac:dyDescent="0.3">
      <c r="A22" s="325"/>
      <c r="B22" s="62">
        <v>16</v>
      </c>
      <c r="C22" s="456" t="str">
        <f>IF(DATA!E20="","",DATA!E20)</f>
        <v/>
      </c>
      <c r="D22" s="63" t="str">
        <f>IF(DATA!C20="","",DATA!C20)</f>
        <v/>
      </c>
      <c r="E22" s="64"/>
      <c r="F22" s="64"/>
      <c r="G22" s="64"/>
      <c r="H22" s="64"/>
      <c r="I22" s="64"/>
      <c r="J22" s="64"/>
      <c r="K22" s="318"/>
      <c r="M22" s="333" t="str">
        <f>'GREEN SHEET'!AV21</f>
        <v/>
      </c>
      <c r="N22" s="61" t="str">
        <f>'GREEN SHEET'!AW21</f>
        <v/>
      </c>
      <c r="O22" s="60"/>
      <c r="P22" s="334" t="str">
        <f>'GREEN SHEET'!AZ21</f>
        <v/>
      </c>
    </row>
    <row r="23" spans="1:16" ht="20.399999999999999" x14ac:dyDescent="0.3">
      <c r="A23" s="325"/>
      <c r="B23" s="62">
        <v>17</v>
      </c>
      <c r="C23" s="456" t="str">
        <f>IF(DATA!E21="","",DATA!E21)</f>
        <v/>
      </c>
      <c r="D23" s="63" t="str">
        <f>IF(DATA!C21="","",DATA!C21)</f>
        <v/>
      </c>
      <c r="E23" s="64"/>
      <c r="F23" s="64"/>
      <c r="G23" s="64"/>
      <c r="H23" s="64"/>
      <c r="I23" s="64"/>
      <c r="J23" s="64"/>
      <c r="K23" s="318"/>
      <c r="M23" s="333" t="str">
        <f>'GREEN SHEET'!AV22</f>
        <v/>
      </c>
      <c r="N23" s="61" t="str">
        <f>'GREEN SHEET'!AW22</f>
        <v/>
      </c>
      <c r="O23" s="60"/>
      <c r="P23" s="334" t="str">
        <f>'GREEN SHEET'!AZ22</f>
        <v/>
      </c>
    </row>
    <row r="24" spans="1:16" ht="20.399999999999999" x14ac:dyDescent="0.3">
      <c r="A24" s="325"/>
      <c r="B24" s="62">
        <v>18</v>
      </c>
      <c r="C24" s="456" t="str">
        <f>IF(DATA!E22="","",DATA!E22)</f>
        <v/>
      </c>
      <c r="D24" s="63" t="str">
        <f>IF(DATA!C22="","",DATA!C22)</f>
        <v/>
      </c>
      <c r="E24" s="64"/>
      <c r="F24" s="64"/>
      <c r="G24" s="64"/>
      <c r="H24" s="64"/>
      <c r="I24" s="64"/>
      <c r="J24" s="64"/>
      <c r="K24" s="318"/>
      <c r="M24" s="333" t="str">
        <f>'GREEN SHEET'!AV23</f>
        <v/>
      </c>
      <c r="N24" s="61" t="str">
        <f>'GREEN SHEET'!AW23</f>
        <v/>
      </c>
      <c r="O24" s="60"/>
      <c r="P24" s="334" t="str">
        <f>'GREEN SHEET'!AZ23</f>
        <v/>
      </c>
    </row>
    <row r="25" spans="1:16" ht="20.399999999999999" x14ac:dyDescent="0.3">
      <c r="A25" s="325"/>
      <c r="B25" s="62">
        <v>19</v>
      </c>
      <c r="C25" s="456" t="str">
        <f>IF(DATA!E23="","",DATA!E23)</f>
        <v/>
      </c>
      <c r="D25" s="63" t="str">
        <f>IF(DATA!C23="","",DATA!C23)</f>
        <v/>
      </c>
      <c r="E25" s="64"/>
      <c r="F25" s="64"/>
      <c r="G25" s="64"/>
      <c r="H25" s="64"/>
      <c r="I25" s="64"/>
      <c r="J25" s="64"/>
      <c r="K25" s="318"/>
      <c r="M25" s="333" t="str">
        <f>'GREEN SHEET'!AV24</f>
        <v/>
      </c>
      <c r="N25" s="61" t="str">
        <f>'GREEN SHEET'!AW24</f>
        <v/>
      </c>
      <c r="O25" s="60"/>
      <c r="P25" s="334" t="str">
        <f>'GREEN SHEET'!AZ24</f>
        <v/>
      </c>
    </row>
    <row r="26" spans="1:16" ht="20.399999999999999" x14ac:dyDescent="0.3">
      <c r="A26" s="325"/>
      <c r="B26" s="62">
        <v>20</v>
      </c>
      <c r="C26" s="456" t="str">
        <f>IF(DATA!E24="","",DATA!E24)</f>
        <v/>
      </c>
      <c r="D26" s="63" t="str">
        <f>IF(DATA!C24="","",DATA!C24)</f>
        <v/>
      </c>
      <c r="E26" s="64"/>
      <c r="F26" s="64"/>
      <c r="G26" s="64"/>
      <c r="H26" s="64"/>
      <c r="I26" s="64"/>
      <c r="J26" s="64"/>
      <c r="K26" s="318"/>
      <c r="M26" s="333" t="str">
        <f>'GREEN SHEET'!AV25</f>
        <v/>
      </c>
      <c r="N26" s="61" t="str">
        <f>'GREEN SHEET'!AW25</f>
        <v/>
      </c>
      <c r="O26" s="60"/>
      <c r="P26" s="334" t="str">
        <f>'GREEN SHEET'!AZ25</f>
        <v/>
      </c>
    </row>
    <row r="27" spans="1:16" ht="20.399999999999999" x14ac:dyDescent="0.3">
      <c r="A27" s="325"/>
      <c r="B27" s="62">
        <v>21</v>
      </c>
      <c r="C27" s="456" t="str">
        <f>IF(DATA!E25="","",DATA!E25)</f>
        <v/>
      </c>
      <c r="D27" s="63" t="str">
        <f>IF(DATA!C25="","",DATA!C25)</f>
        <v/>
      </c>
      <c r="E27" s="64"/>
      <c r="F27" s="64"/>
      <c r="G27" s="64"/>
      <c r="H27" s="64"/>
      <c r="I27" s="64"/>
      <c r="J27" s="64"/>
      <c r="K27" s="318"/>
      <c r="M27" s="333" t="str">
        <f>'GREEN SHEET'!AV26</f>
        <v/>
      </c>
      <c r="N27" s="61" t="str">
        <f>'GREEN SHEET'!AW26</f>
        <v/>
      </c>
      <c r="O27" s="60"/>
      <c r="P27" s="334" t="str">
        <f>'GREEN SHEET'!AZ26</f>
        <v/>
      </c>
    </row>
    <row r="28" spans="1:16" ht="20.399999999999999" x14ac:dyDescent="0.3">
      <c r="A28" s="325"/>
      <c r="B28" s="62">
        <v>22</v>
      </c>
      <c r="C28" s="456" t="str">
        <f>IF(DATA!E26="","",DATA!E26)</f>
        <v/>
      </c>
      <c r="D28" s="63" t="str">
        <f>IF(DATA!C26="","",DATA!C26)</f>
        <v/>
      </c>
      <c r="E28" s="64"/>
      <c r="F28" s="64"/>
      <c r="G28" s="64"/>
      <c r="H28" s="64"/>
      <c r="I28" s="64"/>
      <c r="J28" s="64"/>
      <c r="K28" s="318"/>
      <c r="M28" s="333" t="str">
        <f>'GREEN SHEET'!AV27</f>
        <v/>
      </c>
      <c r="N28" s="61" t="str">
        <f>'GREEN SHEET'!AW27</f>
        <v/>
      </c>
      <c r="O28" s="60"/>
      <c r="P28" s="334" t="str">
        <f>'GREEN SHEET'!AZ27</f>
        <v/>
      </c>
    </row>
    <row r="29" spans="1:16" ht="20.399999999999999" x14ac:dyDescent="0.3">
      <c r="A29" s="325"/>
      <c r="B29" s="62">
        <v>23</v>
      </c>
      <c r="C29" s="456" t="str">
        <f>IF(DATA!E27="","",DATA!E27)</f>
        <v/>
      </c>
      <c r="D29" s="63" t="str">
        <f>IF(DATA!C27="","",DATA!C27)</f>
        <v/>
      </c>
      <c r="E29" s="64"/>
      <c r="F29" s="64"/>
      <c r="G29" s="64"/>
      <c r="H29" s="64"/>
      <c r="I29" s="64"/>
      <c r="J29" s="64"/>
      <c r="K29" s="318"/>
      <c r="M29" s="333" t="str">
        <f>'GREEN SHEET'!AV28</f>
        <v/>
      </c>
      <c r="N29" s="61" t="str">
        <f>'GREEN SHEET'!AW28</f>
        <v/>
      </c>
      <c r="O29" s="60"/>
      <c r="P29" s="334" t="str">
        <f>'GREEN SHEET'!AZ28</f>
        <v/>
      </c>
    </row>
    <row r="30" spans="1:16" ht="20.399999999999999" x14ac:dyDescent="0.3">
      <c r="A30" s="325"/>
      <c r="B30" s="62">
        <v>24</v>
      </c>
      <c r="C30" s="456" t="str">
        <f>IF(DATA!E28="","",DATA!E28)</f>
        <v/>
      </c>
      <c r="D30" s="63" t="str">
        <f>IF(DATA!C28="","",DATA!C28)</f>
        <v/>
      </c>
      <c r="E30" s="64"/>
      <c r="F30" s="64"/>
      <c r="G30" s="64"/>
      <c r="H30" s="64"/>
      <c r="I30" s="64"/>
      <c r="J30" s="64"/>
      <c r="K30" s="318"/>
      <c r="M30" s="333" t="str">
        <f>'GREEN SHEET'!AV29</f>
        <v/>
      </c>
      <c r="N30" s="61" t="str">
        <f>'GREEN SHEET'!AW29</f>
        <v/>
      </c>
      <c r="O30" s="60"/>
      <c r="P30" s="334" t="str">
        <f>'GREEN SHEET'!AZ29</f>
        <v/>
      </c>
    </row>
    <row r="31" spans="1:16" ht="20.399999999999999" x14ac:dyDescent="0.3">
      <c r="A31" s="325"/>
      <c r="B31" s="62">
        <v>25</v>
      </c>
      <c r="C31" s="456" t="str">
        <f>IF(DATA!E29="","",DATA!E29)</f>
        <v/>
      </c>
      <c r="D31" s="63" t="str">
        <f>IF(DATA!C29="","",DATA!C29)</f>
        <v/>
      </c>
      <c r="E31" s="64"/>
      <c r="F31" s="64"/>
      <c r="G31" s="64"/>
      <c r="H31" s="64"/>
      <c r="I31" s="64"/>
      <c r="J31" s="64"/>
      <c r="K31" s="318"/>
      <c r="M31" s="333" t="str">
        <f>'GREEN SHEET'!AV30</f>
        <v/>
      </c>
      <c r="N31" s="61" t="str">
        <f>'GREEN SHEET'!AW30</f>
        <v/>
      </c>
      <c r="O31" s="60"/>
      <c r="P31" s="334" t="str">
        <f>'GREEN SHEET'!AZ30</f>
        <v/>
      </c>
    </row>
    <row r="32" spans="1:16" ht="20.399999999999999" x14ac:dyDescent="0.3">
      <c r="A32" s="325"/>
      <c r="B32" s="62">
        <v>26</v>
      </c>
      <c r="C32" s="456" t="str">
        <f>IF(DATA!E30="","",DATA!E30)</f>
        <v/>
      </c>
      <c r="D32" s="63" t="str">
        <f>IF(DATA!C30="","",DATA!C30)</f>
        <v/>
      </c>
      <c r="E32" s="64"/>
      <c r="F32" s="64"/>
      <c r="G32" s="64"/>
      <c r="H32" s="64"/>
      <c r="I32" s="64"/>
      <c r="J32" s="64"/>
      <c r="K32" s="318"/>
      <c r="M32" s="333" t="str">
        <f>'GREEN SHEET'!AV31</f>
        <v/>
      </c>
      <c r="N32" s="61" t="str">
        <f>'GREEN SHEET'!AW31</f>
        <v/>
      </c>
      <c r="O32" s="60"/>
      <c r="P32" s="334" t="str">
        <f>'GREEN SHEET'!AZ31</f>
        <v/>
      </c>
    </row>
    <row r="33" spans="1:16" ht="20.399999999999999" x14ac:dyDescent="0.3">
      <c r="A33" s="325"/>
      <c r="B33" s="62">
        <v>27</v>
      </c>
      <c r="C33" s="456" t="str">
        <f>IF(DATA!E31="","",DATA!E31)</f>
        <v/>
      </c>
      <c r="D33" s="63" t="str">
        <f>IF(DATA!C31="","",DATA!C31)</f>
        <v/>
      </c>
      <c r="E33" s="64"/>
      <c r="F33" s="64"/>
      <c r="G33" s="64"/>
      <c r="H33" s="64"/>
      <c r="I33" s="64"/>
      <c r="J33" s="64"/>
      <c r="K33" s="318"/>
      <c r="M33" s="333" t="str">
        <f>'GREEN SHEET'!AV32</f>
        <v/>
      </c>
      <c r="N33" s="61" t="str">
        <f>'GREEN SHEET'!AW32</f>
        <v/>
      </c>
      <c r="O33" s="60"/>
      <c r="P33" s="334" t="str">
        <f>'GREEN SHEET'!AZ32</f>
        <v/>
      </c>
    </row>
    <row r="34" spans="1:16" ht="20.399999999999999" x14ac:dyDescent="0.3">
      <c r="A34" s="325"/>
      <c r="B34" s="62">
        <v>28</v>
      </c>
      <c r="C34" s="456" t="str">
        <f>IF(DATA!E32="","",DATA!E32)</f>
        <v/>
      </c>
      <c r="D34" s="63" t="str">
        <f>IF(DATA!C32="","",DATA!C32)</f>
        <v/>
      </c>
      <c r="E34" s="64"/>
      <c r="F34" s="64"/>
      <c r="G34" s="64"/>
      <c r="H34" s="64"/>
      <c r="I34" s="64"/>
      <c r="J34" s="64"/>
      <c r="K34" s="318"/>
      <c r="M34" s="333" t="str">
        <f>'GREEN SHEET'!AV33</f>
        <v/>
      </c>
      <c r="N34" s="61" t="str">
        <f>'GREEN SHEET'!AW33</f>
        <v/>
      </c>
      <c r="O34" s="60"/>
      <c r="P34" s="334" t="str">
        <f>'GREEN SHEET'!AZ33</f>
        <v/>
      </c>
    </row>
    <row r="35" spans="1:16" ht="20.399999999999999" x14ac:dyDescent="0.3">
      <c r="A35" s="325"/>
      <c r="B35" s="62">
        <v>29</v>
      </c>
      <c r="C35" s="456" t="str">
        <f>IF(DATA!E33="","",DATA!E33)</f>
        <v/>
      </c>
      <c r="D35" s="63" t="str">
        <f>IF(DATA!C33="","",DATA!C33)</f>
        <v/>
      </c>
      <c r="E35" s="64"/>
      <c r="F35" s="64"/>
      <c r="G35" s="64"/>
      <c r="H35" s="64"/>
      <c r="I35" s="64"/>
      <c r="J35" s="64"/>
      <c r="K35" s="318"/>
      <c r="M35" s="333" t="str">
        <f>'GREEN SHEET'!AV34</f>
        <v/>
      </c>
      <c r="N35" s="61" t="str">
        <f>'GREEN SHEET'!AW34</f>
        <v/>
      </c>
      <c r="O35" s="60"/>
      <c r="P35" s="334" t="str">
        <f>'GREEN SHEET'!AZ34</f>
        <v/>
      </c>
    </row>
    <row r="36" spans="1:16" ht="20.399999999999999" x14ac:dyDescent="0.3">
      <c r="A36" s="325"/>
      <c r="B36" s="62">
        <v>30</v>
      </c>
      <c r="C36" s="456" t="str">
        <f>IF(DATA!E34="","",DATA!E34)</f>
        <v/>
      </c>
      <c r="D36" s="63" t="str">
        <f>IF(DATA!C34="","",DATA!C34)</f>
        <v/>
      </c>
      <c r="E36" s="64"/>
      <c r="F36" s="64"/>
      <c r="G36" s="64"/>
      <c r="H36" s="64"/>
      <c r="I36" s="64"/>
      <c r="J36" s="64"/>
      <c r="K36" s="318"/>
      <c r="M36" s="333" t="str">
        <f>'GREEN SHEET'!AV35</f>
        <v/>
      </c>
      <c r="N36" s="61" t="str">
        <f>'GREEN SHEET'!AW35</f>
        <v/>
      </c>
      <c r="O36" s="60"/>
      <c r="P36" s="334" t="str">
        <f>'GREEN SHEET'!AZ35</f>
        <v/>
      </c>
    </row>
    <row r="37" spans="1:16" ht="20.399999999999999" x14ac:dyDescent="0.3">
      <c r="A37" s="325"/>
      <c r="B37" s="62">
        <v>31</v>
      </c>
      <c r="C37" s="456" t="str">
        <f>IF(DATA!E35="","",DATA!E35)</f>
        <v/>
      </c>
      <c r="D37" s="63" t="str">
        <f>IF(DATA!C35="","",DATA!C35)</f>
        <v/>
      </c>
      <c r="E37" s="64"/>
      <c r="F37" s="64"/>
      <c r="G37" s="64"/>
      <c r="H37" s="64"/>
      <c r="I37" s="64"/>
      <c r="J37" s="64"/>
      <c r="K37" s="318"/>
      <c r="M37" s="333" t="str">
        <f>'GREEN SHEET'!AV36</f>
        <v/>
      </c>
      <c r="N37" s="61" t="str">
        <f>'GREEN SHEET'!AW36</f>
        <v/>
      </c>
      <c r="O37" s="60"/>
      <c r="P37" s="334" t="str">
        <f>'GREEN SHEET'!AZ36</f>
        <v/>
      </c>
    </row>
    <row r="38" spans="1:16" ht="20.399999999999999" x14ac:dyDescent="0.3">
      <c r="A38" s="325"/>
      <c r="B38" s="62">
        <v>32</v>
      </c>
      <c r="C38" s="456" t="str">
        <f>IF(DATA!E36="","",DATA!E36)</f>
        <v/>
      </c>
      <c r="D38" s="63" t="str">
        <f>IF(DATA!C36="","",DATA!C36)</f>
        <v/>
      </c>
      <c r="E38" s="64"/>
      <c r="F38" s="64"/>
      <c r="G38" s="64"/>
      <c r="H38" s="64"/>
      <c r="I38" s="64"/>
      <c r="J38" s="64"/>
      <c r="K38" s="318"/>
      <c r="M38" s="333" t="str">
        <f>'GREEN SHEET'!AV37</f>
        <v/>
      </c>
      <c r="N38" s="61" t="str">
        <f>'GREEN SHEET'!AW37</f>
        <v/>
      </c>
      <c r="O38" s="60"/>
      <c r="P38" s="334" t="str">
        <f>'GREEN SHEET'!AZ37</f>
        <v/>
      </c>
    </row>
    <row r="39" spans="1:16" ht="20.399999999999999" x14ac:dyDescent="0.3">
      <c r="A39" s="325"/>
      <c r="B39" s="62">
        <v>33</v>
      </c>
      <c r="C39" s="456" t="str">
        <f>IF(DATA!E37="","",DATA!E37)</f>
        <v/>
      </c>
      <c r="D39" s="63" t="str">
        <f>IF(DATA!C37="","",DATA!C37)</f>
        <v/>
      </c>
      <c r="E39" s="64"/>
      <c r="F39" s="64"/>
      <c r="G39" s="64"/>
      <c r="H39" s="64"/>
      <c r="I39" s="64"/>
      <c r="J39" s="64"/>
      <c r="K39" s="318"/>
      <c r="M39" s="333" t="str">
        <f>'GREEN SHEET'!AV38</f>
        <v/>
      </c>
      <c r="N39" s="61" t="str">
        <f>'GREEN SHEET'!AW38</f>
        <v/>
      </c>
      <c r="O39" s="60"/>
      <c r="P39" s="334" t="str">
        <f>'GREEN SHEET'!AZ38</f>
        <v/>
      </c>
    </row>
    <row r="40" spans="1:16" ht="20.399999999999999" x14ac:dyDescent="0.3">
      <c r="A40" s="325"/>
      <c r="B40" s="62">
        <v>34</v>
      </c>
      <c r="C40" s="456" t="str">
        <f>IF(DATA!E38="","",DATA!E38)</f>
        <v/>
      </c>
      <c r="D40" s="63" t="str">
        <f>IF(DATA!C38="","",DATA!C38)</f>
        <v/>
      </c>
      <c r="E40" s="64"/>
      <c r="F40" s="64"/>
      <c r="G40" s="64"/>
      <c r="H40" s="64"/>
      <c r="I40" s="64"/>
      <c r="J40" s="64"/>
      <c r="K40" s="318"/>
      <c r="M40" s="333" t="str">
        <f>'GREEN SHEET'!AV39</f>
        <v/>
      </c>
      <c r="N40" s="61" t="str">
        <f>'GREEN SHEET'!AW39</f>
        <v/>
      </c>
      <c r="O40" s="60"/>
      <c r="P40" s="334" t="str">
        <f>'GREEN SHEET'!AZ39</f>
        <v/>
      </c>
    </row>
    <row r="41" spans="1:16" ht="20.399999999999999" x14ac:dyDescent="0.3">
      <c r="A41" s="325"/>
      <c r="B41" s="62">
        <v>35</v>
      </c>
      <c r="C41" s="456" t="str">
        <f>IF(DATA!E39="","",DATA!E39)</f>
        <v/>
      </c>
      <c r="D41" s="63" t="str">
        <f>IF(DATA!C39="","",DATA!C39)</f>
        <v/>
      </c>
      <c r="E41" s="64"/>
      <c r="F41" s="64"/>
      <c r="G41" s="64"/>
      <c r="H41" s="64"/>
      <c r="I41" s="64"/>
      <c r="J41" s="64"/>
      <c r="K41" s="318"/>
      <c r="M41" s="333" t="str">
        <f>'GREEN SHEET'!AV40</f>
        <v/>
      </c>
      <c r="N41" s="61" t="str">
        <f>'GREEN SHEET'!AW40</f>
        <v/>
      </c>
      <c r="O41" s="60"/>
      <c r="P41" s="334" t="str">
        <f>'GREEN SHEET'!AZ40</f>
        <v/>
      </c>
    </row>
    <row r="42" spans="1:16" ht="20.399999999999999" x14ac:dyDescent="0.3">
      <c r="A42" s="325"/>
      <c r="B42" s="62">
        <v>36</v>
      </c>
      <c r="C42" s="456" t="str">
        <f>IF(DATA!E40="","",DATA!E40)</f>
        <v/>
      </c>
      <c r="D42" s="63" t="str">
        <f>IF(DATA!C40="","",DATA!C40)</f>
        <v/>
      </c>
      <c r="E42" s="64"/>
      <c r="F42" s="64"/>
      <c r="G42" s="64"/>
      <c r="H42" s="64"/>
      <c r="I42" s="64"/>
      <c r="J42" s="64"/>
      <c r="K42" s="318"/>
      <c r="M42" s="333" t="str">
        <f>'GREEN SHEET'!AV41</f>
        <v/>
      </c>
      <c r="N42" s="61" t="str">
        <f>'GREEN SHEET'!AW41</f>
        <v/>
      </c>
      <c r="O42" s="60"/>
      <c r="P42" s="334" t="str">
        <f>'GREEN SHEET'!AZ41</f>
        <v/>
      </c>
    </row>
    <row r="43" spans="1:16" ht="20.399999999999999" x14ac:dyDescent="0.3">
      <c r="A43" s="325"/>
      <c r="B43" s="62">
        <v>37</v>
      </c>
      <c r="C43" s="456" t="str">
        <f>IF(DATA!E41="","",DATA!E41)</f>
        <v/>
      </c>
      <c r="D43" s="63" t="str">
        <f>IF(DATA!C41="","",DATA!C41)</f>
        <v/>
      </c>
      <c r="E43" s="64"/>
      <c r="F43" s="64"/>
      <c r="G43" s="64"/>
      <c r="H43" s="64"/>
      <c r="I43" s="64"/>
      <c r="J43" s="64"/>
      <c r="K43" s="318"/>
      <c r="M43" s="333" t="str">
        <f>'GREEN SHEET'!AV42</f>
        <v/>
      </c>
      <c r="N43" s="61" t="str">
        <f>'GREEN SHEET'!AW42</f>
        <v/>
      </c>
      <c r="O43" s="60"/>
      <c r="P43" s="334" t="str">
        <f>'GREEN SHEET'!AZ42</f>
        <v/>
      </c>
    </row>
    <row r="44" spans="1:16" ht="20.399999999999999" x14ac:dyDescent="0.3">
      <c r="A44" s="325"/>
      <c r="B44" s="62">
        <v>38</v>
      </c>
      <c r="C44" s="456" t="str">
        <f>IF(DATA!E42="","",DATA!E42)</f>
        <v/>
      </c>
      <c r="D44" s="63" t="str">
        <f>IF(DATA!C42="","",DATA!C42)</f>
        <v/>
      </c>
      <c r="E44" s="64"/>
      <c r="F44" s="64"/>
      <c r="G44" s="64"/>
      <c r="H44" s="64"/>
      <c r="I44" s="64"/>
      <c r="J44" s="64"/>
      <c r="K44" s="318"/>
      <c r="M44" s="333" t="str">
        <f>'GREEN SHEET'!AV43</f>
        <v/>
      </c>
      <c r="N44" s="61" t="str">
        <f>'GREEN SHEET'!AW43</f>
        <v/>
      </c>
      <c r="O44" s="60"/>
      <c r="P44" s="334" t="str">
        <f>'GREEN SHEET'!AZ43</f>
        <v/>
      </c>
    </row>
    <row r="45" spans="1:16" ht="20.399999999999999" x14ac:dyDescent="0.3">
      <c r="A45" s="325"/>
      <c r="B45" s="62">
        <v>39</v>
      </c>
      <c r="C45" s="456" t="str">
        <f>IF(DATA!E43="","",DATA!E43)</f>
        <v/>
      </c>
      <c r="D45" s="63" t="str">
        <f>IF(DATA!C43="","",DATA!C43)</f>
        <v/>
      </c>
      <c r="E45" s="64"/>
      <c r="F45" s="64"/>
      <c r="G45" s="64"/>
      <c r="H45" s="64"/>
      <c r="I45" s="64"/>
      <c r="J45" s="64"/>
      <c r="K45" s="318"/>
      <c r="M45" s="333" t="str">
        <f>'GREEN SHEET'!AV44</f>
        <v/>
      </c>
      <c r="N45" s="61" t="str">
        <f>'GREEN SHEET'!AW44</f>
        <v/>
      </c>
      <c r="O45" s="60"/>
      <c r="P45" s="334" t="str">
        <f>'GREEN SHEET'!AZ44</f>
        <v/>
      </c>
    </row>
    <row r="46" spans="1:16" ht="20.399999999999999" x14ac:dyDescent="0.3">
      <c r="A46" s="325"/>
      <c r="B46" s="62">
        <v>40</v>
      </c>
      <c r="C46" s="456" t="str">
        <f>IF(DATA!E44="","",DATA!E44)</f>
        <v/>
      </c>
      <c r="D46" s="63" t="str">
        <f>IF(DATA!C44="","",DATA!C44)</f>
        <v/>
      </c>
      <c r="E46" s="64"/>
      <c r="F46" s="64"/>
      <c r="G46" s="64"/>
      <c r="H46" s="64"/>
      <c r="I46" s="64"/>
      <c r="J46" s="64"/>
      <c r="K46" s="318"/>
      <c r="M46" s="333" t="str">
        <f>'GREEN SHEET'!AV45</f>
        <v/>
      </c>
      <c r="N46" s="61" t="str">
        <f>'GREEN SHEET'!AW45</f>
        <v/>
      </c>
      <c r="O46" s="60"/>
      <c r="P46" s="334" t="str">
        <f>'GREEN SHEET'!AZ45</f>
        <v/>
      </c>
    </row>
    <row r="47" spans="1:16" ht="20.399999999999999" x14ac:dyDescent="0.3">
      <c r="A47" s="325"/>
      <c r="B47" s="62">
        <v>41</v>
      </c>
      <c r="C47" s="456" t="str">
        <f>IF(DATA!E45="","",DATA!E45)</f>
        <v/>
      </c>
      <c r="D47" s="63" t="str">
        <f>IF(DATA!C45="","",DATA!C45)</f>
        <v/>
      </c>
      <c r="E47" s="64"/>
      <c r="F47" s="64"/>
      <c r="G47" s="64"/>
      <c r="H47" s="64"/>
      <c r="I47" s="64"/>
      <c r="J47" s="64"/>
      <c r="K47" s="318"/>
      <c r="M47" s="333" t="str">
        <f>'GREEN SHEET'!AV46</f>
        <v/>
      </c>
      <c r="N47" s="61" t="str">
        <f>'GREEN SHEET'!AW46</f>
        <v/>
      </c>
      <c r="O47" s="60"/>
      <c r="P47" s="334" t="str">
        <f>'GREEN SHEET'!AZ46</f>
        <v/>
      </c>
    </row>
    <row r="48" spans="1:16" ht="20.399999999999999" x14ac:dyDescent="0.3">
      <c r="A48" s="325"/>
      <c r="B48" s="62">
        <v>42</v>
      </c>
      <c r="C48" s="456" t="str">
        <f>IF(DATA!E46="","",DATA!E46)</f>
        <v/>
      </c>
      <c r="D48" s="63" t="str">
        <f>IF(DATA!C46="","",DATA!C46)</f>
        <v/>
      </c>
      <c r="E48" s="64"/>
      <c r="F48" s="64"/>
      <c r="G48" s="64"/>
      <c r="H48" s="64"/>
      <c r="I48" s="64"/>
      <c r="J48" s="64"/>
      <c r="K48" s="318"/>
      <c r="M48" s="333" t="str">
        <f>'GREEN SHEET'!AV47</f>
        <v/>
      </c>
      <c r="N48" s="61" t="str">
        <f>'GREEN SHEET'!AW47</f>
        <v/>
      </c>
      <c r="O48" s="60"/>
      <c r="P48" s="334" t="str">
        <f>'GREEN SHEET'!AZ47</f>
        <v/>
      </c>
    </row>
    <row r="49" spans="1:17" ht="20.399999999999999" x14ac:dyDescent="0.3">
      <c r="A49" s="325"/>
      <c r="B49" s="62">
        <v>43</v>
      </c>
      <c r="C49" s="456" t="str">
        <f>IF(DATA!E47="","",DATA!E47)</f>
        <v/>
      </c>
      <c r="D49" s="63" t="str">
        <f>IF(DATA!C47="","",DATA!C47)</f>
        <v/>
      </c>
      <c r="E49" s="64"/>
      <c r="F49" s="64"/>
      <c r="G49" s="64"/>
      <c r="H49" s="64"/>
      <c r="I49" s="64"/>
      <c r="J49" s="64"/>
      <c r="K49" s="318"/>
      <c r="M49" s="333" t="str">
        <f>'GREEN SHEET'!AV48</f>
        <v/>
      </c>
      <c r="N49" s="61" t="str">
        <f>'GREEN SHEET'!AW48</f>
        <v/>
      </c>
      <c r="O49" s="60"/>
      <c r="P49" s="334" t="str">
        <f>'GREEN SHEET'!AZ48</f>
        <v/>
      </c>
    </row>
    <row r="50" spans="1:17" ht="20.399999999999999" x14ac:dyDescent="0.3">
      <c r="A50" s="325"/>
      <c r="B50" s="62">
        <v>44</v>
      </c>
      <c r="C50" s="456" t="str">
        <f>IF(DATA!E48="","",DATA!E48)</f>
        <v/>
      </c>
      <c r="D50" s="63" t="str">
        <f>IF(DATA!C48="","",DATA!C48)</f>
        <v/>
      </c>
      <c r="E50" s="64"/>
      <c r="F50" s="64"/>
      <c r="G50" s="64"/>
      <c r="H50" s="64"/>
      <c r="I50" s="64"/>
      <c r="J50" s="64"/>
      <c r="K50" s="318"/>
      <c r="M50" s="333" t="str">
        <f>'GREEN SHEET'!AV49</f>
        <v/>
      </c>
      <c r="N50" s="61" t="str">
        <f>'GREEN SHEET'!AW49</f>
        <v/>
      </c>
      <c r="O50" s="60"/>
      <c r="P50" s="334" t="str">
        <f>'GREEN SHEET'!AZ49</f>
        <v/>
      </c>
    </row>
    <row r="51" spans="1:17" ht="21" thickBot="1" x14ac:dyDescent="0.35">
      <c r="A51" s="325"/>
      <c r="B51" s="65">
        <v>45</v>
      </c>
      <c r="C51" s="457" t="str">
        <f>IF(DATA!E49="","",DATA!E49)</f>
        <v/>
      </c>
      <c r="D51" s="319" t="str">
        <f>IF(DATA!C49="","",DATA!C49)</f>
        <v/>
      </c>
      <c r="E51" s="66"/>
      <c r="F51" s="66"/>
      <c r="G51" s="66"/>
      <c r="H51" s="66"/>
      <c r="I51" s="66"/>
      <c r="J51" s="66"/>
      <c r="K51" s="320"/>
      <c r="M51" s="333" t="str">
        <f>'GREEN SHEET'!AV50</f>
        <v/>
      </c>
      <c r="N51" s="61" t="str">
        <f>'GREEN SHEET'!AW74</f>
        <v/>
      </c>
      <c r="O51" s="60"/>
      <c r="P51" s="334" t="str">
        <f>'GREEN SHEET'!AZ50</f>
        <v/>
      </c>
    </row>
    <row r="52" spans="1:17" ht="59.25" customHeight="1" thickBot="1" x14ac:dyDescent="0.35">
      <c r="A52" s="325"/>
      <c r="B52" s="547" t="s">
        <v>227</v>
      </c>
      <c r="C52" s="548"/>
      <c r="D52" s="548"/>
      <c r="E52" s="559"/>
      <c r="F52" s="560"/>
      <c r="G52" s="560"/>
      <c r="H52" s="560"/>
      <c r="I52" s="560"/>
      <c r="J52" s="560"/>
      <c r="K52" s="561"/>
      <c r="M52" s="544"/>
      <c r="N52" s="545"/>
      <c r="O52" s="545"/>
      <c r="P52" s="546"/>
    </row>
    <row r="53" spans="1:17" ht="15" customHeight="1" x14ac:dyDescent="0.3">
      <c r="A53" s="323"/>
      <c r="B53" s="70"/>
      <c r="C53" s="70"/>
      <c r="D53" s="70"/>
      <c r="E53" s="70"/>
      <c r="F53" s="70"/>
      <c r="G53" s="70"/>
      <c r="H53" s="70"/>
      <c r="I53" s="70"/>
      <c r="J53" s="70"/>
      <c r="K53" s="70"/>
      <c r="L53" s="70"/>
      <c r="M53" s="70"/>
      <c r="N53" s="70"/>
      <c r="O53" s="54"/>
      <c r="P53" s="54"/>
    </row>
    <row r="54" spans="1:17" ht="15" hidden="1" customHeight="1" x14ac:dyDescent="0.3">
      <c r="Q54" s="8"/>
    </row>
  </sheetData>
  <sheetProtection algorithmName="SHA-512" hashValue="MpvZJVWUsnwBnDKxBXl2akuE0sJ5GWsr0GZwooCggfYcGjlrVxdupa+YMpkQXchmfptK4MVGyWewAW8kb9L48Q==" saltValue="jMq2RTaLd2f1jSuC+39PLg==" spinCount="100000" sheet="1" objects="1" scenarios="1" selectLockedCells="1"/>
  <mergeCells count="7">
    <mergeCell ref="M52:P52"/>
    <mergeCell ref="B52:D52"/>
    <mergeCell ref="H4:K4"/>
    <mergeCell ref="B6:D6"/>
    <mergeCell ref="B2:K2"/>
    <mergeCell ref="B3:K3"/>
    <mergeCell ref="E52:K52"/>
  </mergeCells>
  <hyperlinks>
    <hyperlink ref="A1" location="DASHBOARD!A1" display="D"/>
  </hyperlinks>
  <pageMargins left="0.59055118110236227" right="0.17" top="0.23" bottom="0.19" header="0.17" footer="0.17"/>
  <pageSetup scale="66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S54"/>
  <sheetViews>
    <sheetView workbookViewId="0">
      <selection activeCell="E6" sqref="E6"/>
    </sheetView>
  </sheetViews>
  <sheetFormatPr defaultColWidth="0" defaultRowHeight="15" customHeight="1" zeroHeight="1" x14ac:dyDescent="0.3"/>
  <cols>
    <col min="1" max="1" width="3.109375" style="326" bestFit="1" customWidth="1"/>
    <col min="2" max="2" width="4.88671875" style="25" bestFit="1" customWidth="1"/>
    <col min="3" max="3" width="45.5546875" style="25" bestFit="1" customWidth="1"/>
    <col min="4" max="4" width="7.109375" style="25" bestFit="1" customWidth="1"/>
    <col min="5" max="5" width="7.5546875" style="25" bestFit="1" customWidth="1"/>
    <col min="6" max="6" width="5.5546875" style="25" bestFit="1" customWidth="1"/>
    <col min="7" max="7" width="6.5546875" style="25" bestFit="1" customWidth="1"/>
    <col min="8" max="8" width="10.6640625" style="25" bestFit="1" customWidth="1"/>
    <col min="9" max="9" width="3.33203125" style="25" bestFit="1" customWidth="1"/>
    <col min="10" max="10" width="8.33203125" style="25" bestFit="1" customWidth="1"/>
    <col min="11" max="11" width="8.5546875" style="25" bestFit="1" customWidth="1"/>
    <col min="12" max="12" width="1.44140625" style="330" customWidth="1"/>
    <col min="13" max="13" width="7.33203125" style="53" customWidth="1"/>
    <col min="14" max="14" width="7.6640625" style="53" customWidth="1"/>
    <col min="15" max="15" width="8.88671875" style="53" customWidth="1"/>
    <col min="16" max="16" width="7.6640625" style="53" customWidth="1"/>
    <col min="17" max="17" width="2.33203125" style="7" customWidth="1"/>
    <col min="18" max="19" width="0" style="8" hidden="1" customWidth="1"/>
    <col min="20" max="16384" width="9.109375" style="8" hidden="1"/>
  </cols>
  <sheetData>
    <row r="1" spans="1:17" ht="11.25" customHeight="1" thickBot="1" x14ac:dyDescent="0.35">
      <c r="A1" s="321" t="s">
        <v>24</v>
      </c>
      <c r="B1" s="322"/>
      <c r="C1" s="322"/>
      <c r="D1" s="322"/>
      <c r="E1" s="322"/>
      <c r="F1" s="322"/>
      <c r="G1" s="322"/>
      <c r="H1" s="322"/>
      <c r="I1" s="322"/>
      <c r="J1" s="322"/>
      <c r="K1" s="322"/>
      <c r="L1" s="322"/>
      <c r="M1" s="322"/>
      <c r="N1" s="322"/>
      <c r="O1" s="322"/>
      <c r="P1" s="322"/>
      <c r="Q1" s="322"/>
    </row>
    <row r="2" spans="1:17" ht="36.75" customHeight="1" x14ac:dyDescent="0.3">
      <c r="A2" s="323"/>
      <c r="B2" s="553" t="str">
        <f>"SWAMI VIVEKANAND GOVT. MODEL SCHOOL,"&amp;DASHBOARD!C3</f>
        <v>SWAMI VIVEKANAND GOVT. MODEL SCHOOL,AMET,  BLOCK-AMET (RAJSAMAND)</v>
      </c>
      <c r="C2" s="554"/>
      <c r="D2" s="554"/>
      <c r="E2" s="554"/>
      <c r="F2" s="554"/>
      <c r="G2" s="554"/>
      <c r="H2" s="554"/>
      <c r="I2" s="554"/>
      <c r="J2" s="554"/>
      <c r="K2" s="555"/>
      <c r="M2" s="474"/>
      <c r="N2" s="475"/>
      <c r="O2" s="475"/>
      <c r="P2" s="476"/>
    </row>
    <row r="3" spans="1:17" ht="23.25" customHeight="1" thickBot="1" x14ac:dyDescent="0.35">
      <c r="A3" s="323"/>
      <c r="B3" s="556" t="str">
        <f>IF(DASHBOARD!B4="","",DASHBOARD!B4)</f>
        <v>SESSION  -  2025-26</v>
      </c>
      <c r="C3" s="557"/>
      <c r="D3" s="557"/>
      <c r="E3" s="557"/>
      <c r="F3" s="557"/>
      <c r="G3" s="557"/>
      <c r="H3" s="557"/>
      <c r="I3" s="557"/>
      <c r="J3" s="557"/>
      <c r="K3" s="558"/>
      <c r="M3" s="474"/>
      <c r="N3" s="475"/>
      <c r="O3" s="475"/>
      <c r="P3" s="476"/>
    </row>
    <row r="4" spans="1:17" s="19" customFormat="1" ht="27.75" customHeight="1" thickBot="1" x14ac:dyDescent="0.5">
      <c r="A4" s="324"/>
      <c r="B4" s="327"/>
      <c r="C4" s="328" t="s">
        <v>87</v>
      </c>
      <c r="D4" s="329" t="str">
        <f>DASHBOARD!B8&amp;DASHBOARD!C8</f>
        <v>9A</v>
      </c>
      <c r="E4" s="329"/>
      <c r="F4" s="329"/>
      <c r="G4" s="329"/>
      <c r="H4" s="551" t="s">
        <v>98</v>
      </c>
      <c r="I4" s="551"/>
      <c r="J4" s="551"/>
      <c r="K4" s="552"/>
      <c r="L4" s="330"/>
      <c r="M4" s="331"/>
      <c r="N4" s="57"/>
      <c r="O4" s="57"/>
      <c r="P4" s="332"/>
      <c r="Q4" s="17"/>
    </row>
    <row r="5" spans="1:17" ht="75" x14ac:dyDescent="0.3">
      <c r="A5" s="323"/>
      <c r="B5" s="448" t="s">
        <v>97</v>
      </c>
      <c r="C5" s="449" t="s">
        <v>96</v>
      </c>
      <c r="D5" s="449" t="s">
        <v>5</v>
      </c>
      <c r="E5" s="449" t="s">
        <v>93</v>
      </c>
      <c r="F5" s="449" t="s">
        <v>94</v>
      </c>
      <c r="G5" s="449" t="s">
        <v>95</v>
      </c>
      <c r="H5" s="450" t="s">
        <v>141</v>
      </c>
      <c r="I5" s="450" t="s">
        <v>139</v>
      </c>
      <c r="J5" s="450" t="s">
        <v>142</v>
      </c>
      <c r="K5" s="451" t="s">
        <v>22</v>
      </c>
      <c r="L5" s="452"/>
      <c r="M5" s="453" t="s">
        <v>57</v>
      </c>
      <c r="N5" s="454" t="s">
        <v>147</v>
      </c>
      <c r="O5" s="454" t="s">
        <v>153</v>
      </c>
      <c r="P5" s="455" t="s">
        <v>57</v>
      </c>
    </row>
    <row r="6" spans="1:17" ht="20.399999999999999" x14ac:dyDescent="0.3">
      <c r="A6" s="323"/>
      <c r="B6" s="549" t="s">
        <v>23</v>
      </c>
      <c r="C6" s="550"/>
      <c r="D6" s="550"/>
      <c r="E6" s="60">
        <v>10</v>
      </c>
      <c r="F6" s="60">
        <v>80</v>
      </c>
      <c r="G6" s="60">
        <v>10</v>
      </c>
      <c r="H6" s="60">
        <v>5</v>
      </c>
      <c r="I6" s="60">
        <v>5</v>
      </c>
      <c r="J6" s="60">
        <v>5</v>
      </c>
      <c r="K6" s="317">
        <v>80</v>
      </c>
      <c r="M6" s="333">
        <f>'GREEN SHEET'!BQ5</f>
        <v>100</v>
      </c>
      <c r="N6" s="61" t="str">
        <f>'GREEN SHEET'!BR5</f>
        <v>A1</v>
      </c>
      <c r="O6" s="60">
        <v>80</v>
      </c>
      <c r="P6" s="334">
        <f>'GREEN SHEET'!BU5</f>
        <v>100</v>
      </c>
    </row>
    <row r="7" spans="1:17" ht="20.399999999999999" x14ac:dyDescent="0.3">
      <c r="A7" s="325"/>
      <c r="B7" s="62">
        <v>1</v>
      </c>
      <c r="C7" s="456" t="str">
        <f>IF(DATA!E5="","",DATA!E5)</f>
        <v>ARTI PRAJAPAT</v>
      </c>
      <c r="D7" s="63">
        <f>IF(DATA!C5="","",DATA!C5)</f>
        <v>901</v>
      </c>
      <c r="E7" s="64">
        <v>0</v>
      </c>
      <c r="F7" s="64">
        <v>20</v>
      </c>
      <c r="G7" s="64">
        <v>7</v>
      </c>
      <c r="H7" s="64">
        <v>3</v>
      </c>
      <c r="I7" s="64">
        <v>3</v>
      </c>
      <c r="J7" s="64">
        <v>3</v>
      </c>
      <c r="K7" s="318">
        <v>20</v>
      </c>
      <c r="M7" s="333">
        <f>'GREEN SHEET'!BQ6</f>
        <v>32</v>
      </c>
      <c r="N7" s="61" t="str">
        <f>'GREEN SHEET'!BR6</f>
        <v>E</v>
      </c>
      <c r="O7" s="60"/>
      <c r="P7" s="334" t="str">
        <f>'GREEN SHEET'!BU6</f>
        <v/>
      </c>
    </row>
    <row r="8" spans="1:17" ht="20.399999999999999" x14ac:dyDescent="0.3">
      <c r="A8" s="325"/>
      <c r="B8" s="62">
        <v>2</v>
      </c>
      <c r="C8" s="456" t="str">
        <f>IF(DATA!E6="","",DATA!E6)</f>
        <v>ARVIND SINGH BALLA</v>
      </c>
      <c r="D8" s="63">
        <f>IF(DATA!C6="","",DATA!C6)</f>
        <v>902</v>
      </c>
      <c r="E8" s="64">
        <v>3</v>
      </c>
      <c r="F8" s="64">
        <v>30</v>
      </c>
      <c r="G8" s="64">
        <v>4</v>
      </c>
      <c r="H8" s="64">
        <v>4</v>
      </c>
      <c r="I8" s="64">
        <v>4</v>
      </c>
      <c r="J8" s="64">
        <v>4</v>
      </c>
      <c r="K8" s="318">
        <v>25</v>
      </c>
      <c r="M8" s="333">
        <f>'GREEN SHEET'!BQ7</f>
        <v>39</v>
      </c>
      <c r="N8" s="61" t="str">
        <f>'GREEN SHEET'!BR7</f>
        <v>D</v>
      </c>
      <c r="O8" s="60"/>
      <c r="P8" s="334" t="str">
        <f>'GREEN SHEET'!BU7</f>
        <v/>
      </c>
    </row>
    <row r="9" spans="1:17" ht="20.399999999999999" x14ac:dyDescent="0.3">
      <c r="A9" s="325"/>
      <c r="B9" s="62">
        <v>3</v>
      </c>
      <c r="C9" s="456" t="str">
        <f>IF(DATA!E7="","",DATA!E7)</f>
        <v>BHAVESH SINGH RAO</v>
      </c>
      <c r="D9" s="63">
        <f>IF(DATA!C7="","",DATA!C7)</f>
        <v>903</v>
      </c>
      <c r="E9" s="64">
        <v>6</v>
      </c>
      <c r="F9" s="64">
        <v>36</v>
      </c>
      <c r="G9" s="64">
        <v>7</v>
      </c>
      <c r="H9" s="64">
        <v>5</v>
      </c>
      <c r="I9" s="64">
        <v>5</v>
      </c>
      <c r="J9" s="64">
        <v>5</v>
      </c>
      <c r="K9" s="318">
        <v>58</v>
      </c>
      <c r="M9" s="333">
        <f>'GREEN SHEET'!BQ8</f>
        <v>77</v>
      </c>
      <c r="N9" s="61" t="str">
        <f>'GREEN SHEET'!BR8</f>
        <v>B1</v>
      </c>
      <c r="O9" s="60"/>
      <c r="P9" s="334" t="str">
        <f>'GREEN SHEET'!BU8</f>
        <v/>
      </c>
    </row>
    <row r="10" spans="1:17" ht="20.399999999999999" x14ac:dyDescent="0.3">
      <c r="A10" s="325"/>
      <c r="B10" s="62">
        <v>4</v>
      </c>
      <c r="C10" s="456" t="str">
        <f>IF(DATA!E8="","",DATA!E8)</f>
        <v/>
      </c>
      <c r="D10" s="63" t="str">
        <f>IF(DATA!C8="","",DATA!C8)</f>
        <v/>
      </c>
      <c r="E10" s="64"/>
      <c r="F10" s="64"/>
      <c r="G10" s="64"/>
      <c r="H10" s="64"/>
      <c r="I10" s="64"/>
      <c r="J10" s="64"/>
      <c r="K10" s="318"/>
      <c r="M10" s="333" t="str">
        <f>'GREEN SHEET'!BQ9</f>
        <v/>
      </c>
      <c r="N10" s="61" t="str">
        <f>'GREEN SHEET'!BR9</f>
        <v/>
      </c>
      <c r="O10" s="60"/>
      <c r="P10" s="334" t="str">
        <f>'GREEN SHEET'!BU9</f>
        <v/>
      </c>
    </row>
    <row r="11" spans="1:17" ht="20.399999999999999" x14ac:dyDescent="0.3">
      <c r="A11" s="325"/>
      <c r="B11" s="62">
        <v>5</v>
      </c>
      <c r="C11" s="456" t="str">
        <f>IF(DATA!E9="","",DATA!E9)</f>
        <v/>
      </c>
      <c r="D11" s="63" t="str">
        <f>IF(DATA!C9="","",DATA!C9)</f>
        <v/>
      </c>
      <c r="E11" s="64"/>
      <c r="F11" s="64"/>
      <c r="G11" s="64"/>
      <c r="H11" s="64"/>
      <c r="I11" s="64"/>
      <c r="J11" s="64"/>
      <c r="K11" s="318"/>
      <c r="M11" s="333" t="str">
        <f>'GREEN SHEET'!BQ10</f>
        <v/>
      </c>
      <c r="N11" s="61" t="str">
        <f>'GREEN SHEET'!BR10</f>
        <v/>
      </c>
      <c r="O11" s="60"/>
      <c r="P11" s="334" t="str">
        <f>'GREEN SHEET'!BU10</f>
        <v/>
      </c>
    </row>
    <row r="12" spans="1:17" ht="20.399999999999999" x14ac:dyDescent="0.3">
      <c r="A12" s="325"/>
      <c r="B12" s="62">
        <v>6</v>
      </c>
      <c r="C12" s="456" t="str">
        <f>IF(DATA!E10="","",DATA!E10)</f>
        <v/>
      </c>
      <c r="D12" s="63" t="str">
        <f>IF(DATA!C10="","",DATA!C10)</f>
        <v/>
      </c>
      <c r="E12" s="64"/>
      <c r="F12" s="64"/>
      <c r="G12" s="64"/>
      <c r="H12" s="64"/>
      <c r="I12" s="64"/>
      <c r="J12" s="64"/>
      <c r="K12" s="318"/>
      <c r="M12" s="333" t="str">
        <f>'GREEN SHEET'!BQ11</f>
        <v/>
      </c>
      <c r="N12" s="61" t="str">
        <f>'GREEN SHEET'!BR11</f>
        <v/>
      </c>
      <c r="O12" s="60"/>
      <c r="P12" s="334" t="str">
        <f>'GREEN SHEET'!BU11</f>
        <v/>
      </c>
    </row>
    <row r="13" spans="1:17" ht="20.399999999999999" x14ac:dyDescent="0.3">
      <c r="A13" s="325"/>
      <c r="B13" s="62">
        <v>7</v>
      </c>
      <c r="C13" s="456" t="str">
        <f>IF(DATA!E11="","",DATA!E11)</f>
        <v/>
      </c>
      <c r="D13" s="63" t="str">
        <f>IF(DATA!C11="","",DATA!C11)</f>
        <v/>
      </c>
      <c r="E13" s="64"/>
      <c r="F13" s="64"/>
      <c r="G13" s="64"/>
      <c r="H13" s="64"/>
      <c r="I13" s="64"/>
      <c r="J13" s="64"/>
      <c r="K13" s="318"/>
      <c r="M13" s="333" t="str">
        <f>'GREEN SHEET'!BQ12</f>
        <v/>
      </c>
      <c r="N13" s="61" t="str">
        <f>'GREEN SHEET'!BR12</f>
        <v/>
      </c>
      <c r="O13" s="60"/>
      <c r="P13" s="334" t="str">
        <f>'GREEN SHEET'!BU12</f>
        <v/>
      </c>
    </row>
    <row r="14" spans="1:17" ht="20.399999999999999" x14ac:dyDescent="0.3">
      <c r="A14" s="325"/>
      <c r="B14" s="62">
        <v>8</v>
      </c>
      <c r="C14" s="456" t="str">
        <f>IF(DATA!E12="","",DATA!E12)</f>
        <v/>
      </c>
      <c r="D14" s="63" t="str">
        <f>IF(DATA!C12="","",DATA!C12)</f>
        <v/>
      </c>
      <c r="E14" s="64"/>
      <c r="F14" s="64"/>
      <c r="G14" s="64"/>
      <c r="H14" s="64"/>
      <c r="I14" s="64"/>
      <c r="J14" s="64"/>
      <c r="K14" s="318"/>
      <c r="M14" s="333" t="str">
        <f>'GREEN SHEET'!BQ13</f>
        <v/>
      </c>
      <c r="N14" s="61" t="str">
        <f>'GREEN SHEET'!BR13</f>
        <v/>
      </c>
      <c r="O14" s="60"/>
      <c r="P14" s="334" t="str">
        <f>'GREEN SHEET'!BU13</f>
        <v/>
      </c>
    </row>
    <row r="15" spans="1:17" ht="20.399999999999999" x14ac:dyDescent="0.3">
      <c r="A15" s="325"/>
      <c r="B15" s="62">
        <v>9</v>
      </c>
      <c r="C15" s="456" t="str">
        <f>IF(DATA!E13="","",DATA!E13)</f>
        <v/>
      </c>
      <c r="D15" s="63" t="str">
        <f>IF(DATA!C13="","",DATA!C13)</f>
        <v/>
      </c>
      <c r="E15" s="64"/>
      <c r="F15" s="64"/>
      <c r="G15" s="64"/>
      <c r="H15" s="64"/>
      <c r="I15" s="64"/>
      <c r="J15" s="64"/>
      <c r="K15" s="318"/>
      <c r="M15" s="333" t="str">
        <f>'GREEN SHEET'!BQ14</f>
        <v/>
      </c>
      <c r="N15" s="61" t="str">
        <f>'GREEN SHEET'!BR14</f>
        <v/>
      </c>
      <c r="O15" s="60"/>
      <c r="P15" s="334" t="str">
        <f>'GREEN SHEET'!BU14</f>
        <v/>
      </c>
    </row>
    <row r="16" spans="1:17" ht="20.399999999999999" x14ac:dyDescent="0.3">
      <c r="A16" s="325"/>
      <c r="B16" s="62">
        <v>10</v>
      </c>
      <c r="C16" s="456" t="str">
        <f>IF(DATA!E14="","",DATA!E14)</f>
        <v/>
      </c>
      <c r="D16" s="63" t="str">
        <f>IF(DATA!C14="","",DATA!C14)</f>
        <v/>
      </c>
      <c r="E16" s="64"/>
      <c r="F16" s="64"/>
      <c r="G16" s="64"/>
      <c r="H16" s="64"/>
      <c r="I16" s="64"/>
      <c r="J16" s="64"/>
      <c r="K16" s="318"/>
      <c r="M16" s="333" t="str">
        <f>'GREEN SHEET'!BQ15</f>
        <v/>
      </c>
      <c r="N16" s="61" t="str">
        <f>'GREEN SHEET'!BR15</f>
        <v/>
      </c>
      <c r="O16" s="60"/>
      <c r="P16" s="334" t="str">
        <f>'GREEN SHEET'!BU15</f>
        <v/>
      </c>
    </row>
    <row r="17" spans="1:16" ht="20.399999999999999" x14ac:dyDescent="0.3">
      <c r="A17" s="325"/>
      <c r="B17" s="62">
        <v>11</v>
      </c>
      <c r="C17" s="456" t="str">
        <f>IF(DATA!E15="","",DATA!E15)</f>
        <v/>
      </c>
      <c r="D17" s="63" t="str">
        <f>IF(DATA!C15="","",DATA!C15)</f>
        <v/>
      </c>
      <c r="E17" s="64"/>
      <c r="F17" s="64"/>
      <c r="G17" s="64"/>
      <c r="H17" s="64"/>
      <c r="I17" s="64"/>
      <c r="J17" s="64"/>
      <c r="K17" s="318"/>
      <c r="M17" s="333" t="str">
        <f>'GREEN SHEET'!BQ16</f>
        <v/>
      </c>
      <c r="N17" s="61" t="str">
        <f>'GREEN SHEET'!BR16</f>
        <v/>
      </c>
      <c r="O17" s="60"/>
      <c r="P17" s="334" t="str">
        <f>'GREEN SHEET'!BU16</f>
        <v/>
      </c>
    </row>
    <row r="18" spans="1:16" ht="20.399999999999999" x14ac:dyDescent="0.3">
      <c r="A18" s="325"/>
      <c r="B18" s="62">
        <v>12</v>
      </c>
      <c r="C18" s="456" t="str">
        <f>IF(DATA!E16="","",DATA!E16)</f>
        <v/>
      </c>
      <c r="D18" s="63" t="str">
        <f>IF(DATA!C16="","",DATA!C16)</f>
        <v/>
      </c>
      <c r="E18" s="64"/>
      <c r="F18" s="64"/>
      <c r="G18" s="64"/>
      <c r="H18" s="64"/>
      <c r="I18" s="64"/>
      <c r="J18" s="64"/>
      <c r="K18" s="318"/>
      <c r="M18" s="333" t="str">
        <f>'GREEN SHEET'!BQ17</f>
        <v/>
      </c>
      <c r="N18" s="61" t="str">
        <f>'GREEN SHEET'!BR17</f>
        <v/>
      </c>
      <c r="O18" s="60"/>
      <c r="P18" s="334" t="str">
        <f>'GREEN SHEET'!BU17</f>
        <v/>
      </c>
    </row>
    <row r="19" spans="1:16" ht="20.399999999999999" x14ac:dyDescent="0.3">
      <c r="A19" s="325"/>
      <c r="B19" s="62">
        <v>13</v>
      </c>
      <c r="C19" s="456" t="str">
        <f>IF(DATA!E17="","",DATA!E17)</f>
        <v/>
      </c>
      <c r="D19" s="63" t="str">
        <f>IF(DATA!C17="","",DATA!C17)</f>
        <v/>
      </c>
      <c r="E19" s="64"/>
      <c r="F19" s="64"/>
      <c r="G19" s="64"/>
      <c r="H19" s="64"/>
      <c r="I19" s="64"/>
      <c r="J19" s="64"/>
      <c r="K19" s="318"/>
      <c r="M19" s="333" t="str">
        <f>'GREEN SHEET'!BQ18</f>
        <v/>
      </c>
      <c r="N19" s="61" t="str">
        <f>'GREEN SHEET'!BR18</f>
        <v/>
      </c>
      <c r="O19" s="60"/>
      <c r="P19" s="334" t="str">
        <f>'GREEN SHEET'!BU18</f>
        <v/>
      </c>
    </row>
    <row r="20" spans="1:16" ht="20.399999999999999" x14ac:dyDescent="0.3">
      <c r="A20" s="325"/>
      <c r="B20" s="62">
        <v>14</v>
      </c>
      <c r="C20" s="456" t="str">
        <f>IF(DATA!E18="","",DATA!E18)</f>
        <v/>
      </c>
      <c r="D20" s="63" t="str">
        <f>IF(DATA!C18="","",DATA!C18)</f>
        <v/>
      </c>
      <c r="E20" s="64"/>
      <c r="F20" s="64"/>
      <c r="G20" s="64"/>
      <c r="H20" s="64"/>
      <c r="I20" s="64"/>
      <c r="J20" s="64"/>
      <c r="K20" s="318"/>
      <c r="M20" s="333" t="str">
        <f>'GREEN SHEET'!BQ19</f>
        <v/>
      </c>
      <c r="N20" s="61" t="str">
        <f>'GREEN SHEET'!BR19</f>
        <v/>
      </c>
      <c r="O20" s="60"/>
      <c r="P20" s="334" t="str">
        <f>'GREEN SHEET'!BU19</f>
        <v/>
      </c>
    </row>
    <row r="21" spans="1:16" ht="20.399999999999999" x14ac:dyDescent="0.3">
      <c r="A21" s="325"/>
      <c r="B21" s="62">
        <v>15</v>
      </c>
      <c r="C21" s="456" t="str">
        <f>IF(DATA!E19="","",DATA!E19)</f>
        <v/>
      </c>
      <c r="D21" s="63" t="str">
        <f>IF(DATA!C19="","",DATA!C19)</f>
        <v/>
      </c>
      <c r="E21" s="64"/>
      <c r="F21" s="64"/>
      <c r="G21" s="64"/>
      <c r="H21" s="64"/>
      <c r="I21" s="64"/>
      <c r="J21" s="64"/>
      <c r="K21" s="318"/>
      <c r="M21" s="333" t="str">
        <f>'GREEN SHEET'!BQ20</f>
        <v/>
      </c>
      <c r="N21" s="61" t="str">
        <f>'GREEN SHEET'!BR20</f>
        <v/>
      </c>
      <c r="O21" s="60"/>
      <c r="P21" s="334" t="str">
        <f>'GREEN SHEET'!BU20</f>
        <v/>
      </c>
    </row>
    <row r="22" spans="1:16" ht="20.399999999999999" x14ac:dyDescent="0.3">
      <c r="A22" s="325"/>
      <c r="B22" s="62">
        <v>16</v>
      </c>
      <c r="C22" s="456" t="str">
        <f>IF(DATA!E20="","",DATA!E20)</f>
        <v/>
      </c>
      <c r="D22" s="63" t="str">
        <f>IF(DATA!C20="","",DATA!C20)</f>
        <v/>
      </c>
      <c r="E22" s="64"/>
      <c r="F22" s="64"/>
      <c r="G22" s="64"/>
      <c r="H22" s="64"/>
      <c r="I22" s="64"/>
      <c r="J22" s="64"/>
      <c r="K22" s="318"/>
      <c r="M22" s="333" t="str">
        <f>'GREEN SHEET'!BQ21</f>
        <v/>
      </c>
      <c r="N22" s="61" t="str">
        <f>'GREEN SHEET'!BR21</f>
        <v/>
      </c>
      <c r="O22" s="60"/>
      <c r="P22" s="334" t="str">
        <f>'GREEN SHEET'!BU21</f>
        <v/>
      </c>
    </row>
    <row r="23" spans="1:16" ht="20.399999999999999" x14ac:dyDescent="0.3">
      <c r="A23" s="325"/>
      <c r="B23" s="62">
        <v>17</v>
      </c>
      <c r="C23" s="456" t="str">
        <f>IF(DATA!E21="","",DATA!E21)</f>
        <v/>
      </c>
      <c r="D23" s="63" t="str">
        <f>IF(DATA!C21="","",DATA!C21)</f>
        <v/>
      </c>
      <c r="E23" s="64"/>
      <c r="F23" s="64"/>
      <c r="G23" s="64"/>
      <c r="H23" s="64"/>
      <c r="I23" s="64"/>
      <c r="J23" s="64"/>
      <c r="K23" s="318"/>
      <c r="M23" s="333" t="str">
        <f>'GREEN SHEET'!BQ22</f>
        <v/>
      </c>
      <c r="N23" s="61" t="str">
        <f>'GREEN SHEET'!BR22</f>
        <v/>
      </c>
      <c r="O23" s="60"/>
      <c r="P23" s="334" t="str">
        <f>'GREEN SHEET'!BU22</f>
        <v/>
      </c>
    </row>
    <row r="24" spans="1:16" ht="20.399999999999999" x14ac:dyDescent="0.3">
      <c r="A24" s="325"/>
      <c r="B24" s="62">
        <v>18</v>
      </c>
      <c r="C24" s="456" t="str">
        <f>IF(DATA!E22="","",DATA!E22)</f>
        <v/>
      </c>
      <c r="D24" s="63" t="str">
        <f>IF(DATA!C22="","",DATA!C22)</f>
        <v/>
      </c>
      <c r="E24" s="64"/>
      <c r="F24" s="64"/>
      <c r="G24" s="64"/>
      <c r="H24" s="64"/>
      <c r="I24" s="64"/>
      <c r="J24" s="64"/>
      <c r="K24" s="318"/>
      <c r="M24" s="333" t="str">
        <f>'GREEN SHEET'!BQ23</f>
        <v/>
      </c>
      <c r="N24" s="61" t="str">
        <f>'GREEN SHEET'!BR23</f>
        <v/>
      </c>
      <c r="O24" s="60"/>
      <c r="P24" s="334" t="str">
        <f>'GREEN SHEET'!BU23</f>
        <v/>
      </c>
    </row>
    <row r="25" spans="1:16" ht="20.399999999999999" x14ac:dyDescent="0.3">
      <c r="A25" s="325"/>
      <c r="B25" s="62">
        <v>19</v>
      </c>
      <c r="C25" s="456" t="str">
        <f>IF(DATA!E23="","",DATA!E23)</f>
        <v/>
      </c>
      <c r="D25" s="63" t="str">
        <f>IF(DATA!C23="","",DATA!C23)</f>
        <v/>
      </c>
      <c r="E25" s="64"/>
      <c r="F25" s="64"/>
      <c r="G25" s="64"/>
      <c r="H25" s="64"/>
      <c r="I25" s="64"/>
      <c r="J25" s="64"/>
      <c r="K25" s="318"/>
      <c r="M25" s="333" t="str">
        <f>'GREEN SHEET'!BQ24</f>
        <v/>
      </c>
      <c r="N25" s="61" t="str">
        <f>'GREEN SHEET'!BR24</f>
        <v/>
      </c>
      <c r="O25" s="60"/>
      <c r="P25" s="334" t="str">
        <f>'GREEN SHEET'!BU24</f>
        <v/>
      </c>
    </row>
    <row r="26" spans="1:16" ht="20.399999999999999" x14ac:dyDescent="0.3">
      <c r="A26" s="325"/>
      <c r="B26" s="62">
        <v>20</v>
      </c>
      <c r="C26" s="456" t="str">
        <f>IF(DATA!E24="","",DATA!E24)</f>
        <v/>
      </c>
      <c r="D26" s="63" t="str">
        <f>IF(DATA!C24="","",DATA!C24)</f>
        <v/>
      </c>
      <c r="E26" s="64"/>
      <c r="F26" s="64"/>
      <c r="G26" s="64"/>
      <c r="H26" s="64"/>
      <c r="I26" s="64"/>
      <c r="J26" s="64"/>
      <c r="K26" s="318"/>
      <c r="M26" s="333" t="str">
        <f>'GREEN SHEET'!BQ25</f>
        <v/>
      </c>
      <c r="N26" s="61" t="str">
        <f>'GREEN SHEET'!BR25</f>
        <v/>
      </c>
      <c r="O26" s="60"/>
      <c r="P26" s="334" t="str">
        <f>'GREEN SHEET'!BU25</f>
        <v/>
      </c>
    </row>
    <row r="27" spans="1:16" ht="20.399999999999999" x14ac:dyDescent="0.3">
      <c r="A27" s="325"/>
      <c r="B27" s="62">
        <v>21</v>
      </c>
      <c r="C27" s="456" t="str">
        <f>IF(DATA!E25="","",DATA!E25)</f>
        <v/>
      </c>
      <c r="D27" s="63" t="str">
        <f>IF(DATA!C25="","",DATA!C25)</f>
        <v/>
      </c>
      <c r="E27" s="64"/>
      <c r="F27" s="64"/>
      <c r="G27" s="64"/>
      <c r="H27" s="64"/>
      <c r="I27" s="64"/>
      <c r="J27" s="64"/>
      <c r="K27" s="318"/>
      <c r="M27" s="333" t="str">
        <f>'GREEN SHEET'!BQ26</f>
        <v/>
      </c>
      <c r="N27" s="61" t="str">
        <f>'GREEN SHEET'!BR26</f>
        <v/>
      </c>
      <c r="O27" s="60"/>
      <c r="P27" s="334" t="str">
        <f>'GREEN SHEET'!BU26</f>
        <v/>
      </c>
    </row>
    <row r="28" spans="1:16" ht="20.399999999999999" x14ac:dyDescent="0.3">
      <c r="A28" s="325"/>
      <c r="B28" s="62">
        <v>22</v>
      </c>
      <c r="C28" s="456" t="str">
        <f>IF(DATA!E26="","",DATA!E26)</f>
        <v/>
      </c>
      <c r="D28" s="63" t="str">
        <f>IF(DATA!C26="","",DATA!C26)</f>
        <v/>
      </c>
      <c r="E28" s="64"/>
      <c r="F28" s="64"/>
      <c r="G28" s="64"/>
      <c r="H28" s="64"/>
      <c r="I28" s="64"/>
      <c r="J28" s="64"/>
      <c r="K28" s="318"/>
      <c r="M28" s="333" t="str">
        <f>'GREEN SHEET'!BQ27</f>
        <v/>
      </c>
      <c r="N28" s="61" t="str">
        <f>'GREEN SHEET'!BR27</f>
        <v/>
      </c>
      <c r="O28" s="60"/>
      <c r="P28" s="334" t="str">
        <f>'GREEN SHEET'!BU27</f>
        <v/>
      </c>
    </row>
    <row r="29" spans="1:16" ht="20.399999999999999" x14ac:dyDescent="0.3">
      <c r="A29" s="325"/>
      <c r="B29" s="62">
        <v>23</v>
      </c>
      <c r="C29" s="456" t="str">
        <f>IF(DATA!E27="","",DATA!E27)</f>
        <v/>
      </c>
      <c r="D29" s="63" t="str">
        <f>IF(DATA!C27="","",DATA!C27)</f>
        <v/>
      </c>
      <c r="E29" s="64"/>
      <c r="F29" s="64"/>
      <c r="G29" s="64"/>
      <c r="H29" s="64"/>
      <c r="I29" s="64"/>
      <c r="J29" s="64"/>
      <c r="K29" s="318"/>
      <c r="M29" s="333" t="str">
        <f>'GREEN SHEET'!BQ28</f>
        <v/>
      </c>
      <c r="N29" s="61" t="str">
        <f>'GREEN SHEET'!BR28</f>
        <v/>
      </c>
      <c r="O29" s="60"/>
      <c r="P29" s="334" t="str">
        <f>'GREEN SHEET'!BU28</f>
        <v/>
      </c>
    </row>
    <row r="30" spans="1:16" ht="20.399999999999999" x14ac:dyDescent="0.3">
      <c r="A30" s="325"/>
      <c r="B30" s="62">
        <v>24</v>
      </c>
      <c r="C30" s="456" t="str">
        <f>IF(DATA!E28="","",DATA!E28)</f>
        <v/>
      </c>
      <c r="D30" s="63" t="str">
        <f>IF(DATA!C28="","",DATA!C28)</f>
        <v/>
      </c>
      <c r="E30" s="64"/>
      <c r="F30" s="64"/>
      <c r="G30" s="64"/>
      <c r="H30" s="64"/>
      <c r="I30" s="64"/>
      <c r="J30" s="64"/>
      <c r="K30" s="318"/>
      <c r="M30" s="333" t="str">
        <f>'GREEN SHEET'!BQ29</f>
        <v/>
      </c>
      <c r="N30" s="61" t="str">
        <f>'GREEN SHEET'!BR29</f>
        <v/>
      </c>
      <c r="O30" s="60"/>
      <c r="P30" s="334" t="str">
        <f>'GREEN SHEET'!BU29</f>
        <v/>
      </c>
    </row>
    <row r="31" spans="1:16" ht="20.399999999999999" x14ac:dyDescent="0.3">
      <c r="A31" s="325"/>
      <c r="B31" s="62">
        <v>25</v>
      </c>
      <c r="C31" s="456" t="str">
        <f>IF(DATA!E29="","",DATA!E29)</f>
        <v/>
      </c>
      <c r="D31" s="63" t="str">
        <f>IF(DATA!C29="","",DATA!C29)</f>
        <v/>
      </c>
      <c r="E31" s="64"/>
      <c r="F31" s="64"/>
      <c r="G31" s="64"/>
      <c r="H31" s="64"/>
      <c r="I31" s="64"/>
      <c r="J31" s="64"/>
      <c r="K31" s="318"/>
      <c r="M31" s="333" t="str">
        <f>'GREEN SHEET'!BQ30</f>
        <v/>
      </c>
      <c r="N31" s="61" t="str">
        <f>'GREEN SHEET'!BR30</f>
        <v/>
      </c>
      <c r="O31" s="60"/>
      <c r="P31" s="334" t="str">
        <f>'GREEN SHEET'!BU30</f>
        <v/>
      </c>
    </row>
    <row r="32" spans="1:16" ht="20.399999999999999" x14ac:dyDescent="0.3">
      <c r="A32" s="325"/>
      <c r="B32" s="62">
        <v>26</v>
      </c>
      <c r="C32" s="456" t="str">
        <f>IF(DATA!E30="","",DATA!E30)</f>
        <v/>
      </c>
      <c r="D32" s="63" t="str">
        <f>IF(DATA!C30="","",DATA!C30)</f>
        <v/>
      </c>
      <c r="E32" s="64"/>
      <c r="F32" s="64"/>
      <c r="G32" s="64"/>
      <c r="H32" s="64"/>
      <c r="I32" s="64"/>
      <c r="J32" s="64"/>
      <c r="K32" s="318"/>
      <c r="M32" s="333" t="str">
        <f>'GREEN SHEET'!BQ31</f>
        <v/>
      </c>
      <c r="N32" s="61" t="str">
        <f>'GREEN SHEET'!BR31</f>
        <v/>
      </c>
      <c r="O32" s="60"/>
      <c r="P32" s="334" t="str">
        <f>'GREEN SHEET'!BU31</f>
        <v/>
      </c>
    </row>
    <row r="33" spans="1:16" ht="20.399999999999999" x14ac:dyDescent="0.3">
      <c r="A33" s="325"/>
      <c r="B33" s="62">
        <v>27</v>
      </c>
      <c r="C33" s="456" t="str">
        <f>IF(DATA!E31="","",DATA!E31)</f>
        <v/>
      </c>
      <c r="D33" s="63" t="str">
        <f>IF(DATA!C31="","",DATA!C31)</f>
        <v/>
      </c>
      <c r="E33" s="64"/>
      <c r="F33" s="64"/>
      <c r="G33" s="64"/>
      <c r="H33" s="64"/>
      <c r="I33" s="64"/>
      <c r="J33" s="64"/>
      <c r="K33" s="318"/>
      <c r="M33" s="333" t="str">
        <f>'GREEN SHEET'!BQ32</f>
        <v/>
      </c>
      <c r="N33" s="61" t="str">
        <f>'GREEN SHEET'!BR32</f>
        <v/>
      </c>
      <c r="O33" s="60"/>
      <c r="P33" s="334" t="str">
        <f>'GREEN SHEET'!BU32</f>
        <v/>
      </c>
    </row>
    <row r="34" spans="1:16" ht="20.399999999999999" x14ac:dyDescent="0.3">
      <c r="A34" s="325"/>
      <c r="B34" s="62">
        <v>28</v>
      </c>
      <c r="C34" s="456" t="str">
        <f>IF(DATA!E32="","",DATA!E32)</f>
        <v/>
      </c>
      <c r="D34" s="63" t="str">
        <f>IF(DATA!C32="","",DATA!C32)</f>
        <v/>
      </c>
      <c r="E34" s="64"/>
      <c r="F34" s="64"/>
      <c r="G34" s="64"/>
      <c r="H34" s="64"/>
      <c r="I34" s="64"/>
      <c r="J34" s="64"/>
      <c r="K34" s="318"/>
      <c r="M34" s="333" t="str">
        <f>'GREEN SHEET'!BQ33</f>
        <v/>
      </c>
      <c r="N34" s="61" t="str">
        <f>'GREEN SHEET'!BR33</f>
        <v/>
      </c>
      <c r="O34" s="60"/>
      <c r="P34" s="334" t="str">
        <f>'GREEN SHEET'!BU33</f>
        <v/>
      </c>
    </row>
    <row r="35" spans="1:16" ht="20.399999999999999" x14ac:dyDescent="0.3">
      <c r="A35" s="325"/>
      <c r="B35" s="62">
        <v>29</v>
      </c>
      <c r="C35" s="456" t="str">
        <f>IF(DATA!E33="","",DATA!E33)</f>
        <v/>
      </c>
      <c r="D35" s="63" t="str">
        <f>IF(DATA!C33="","",DATA!C33)</f>
        <v/>
      </c>
      <c r="E35" s="64"/>
      <c r="F35" s="64"/>
      <c r="G35" s="64"/>
      <c r="H35" s="64"/>
      <c r="I35" s="64"/>
      <c r="J35" s="64"/>
      <c r="K35" s="318"/>
      <c r="M35" s="333" t="str">
        <f>'GREEN SHEET'!BQ34</f>
        <v/>
      </c>
      <c r="N35" s="61" t="str">
        <f>'GREEN SHEET'!BR34</f>
        <v/>
      </c>
      <c r="O35" s="60"/>
      <c r="P35" s="334" t="str">
        <f>'GREEN SHEET'!BU34</f>
        <v/>
      </c>
    </row>
    <row r="36" spans="1:16" ht="20.399999999999999" x14ac:dyDescent="0.3">
      <c r="A36" s="325"/>
      <c r="B36" s="62">
        <v>30</v>
      </c>
      <c r="C36" s="456" t="str">
        <f>IF(DATA!E34="","",DATA!E34)</f>
        <v/>
      </c>
      <c r="D36" s="63" t="str">
        <f>IF(DATA!C34="","",DATA!C34)</f>
        <v/>
      </c>
      <c r="E36" s="64"/>
      <c r="F36" s="64"/>
      <c r="G36" s="64"/>
      <c r="H36" s="64"/>
      <c r="I36" s="64"/>
      <c r="J36" s="64"/>
      <c r="K36" s="318"/>
      <c r="M36" s="333" t="str">
        <f>'GREEN SHEET'!BQ35</f>
        <v/>
      </c>
      <c r="N36" s="61" t="str">
        <f>'GREEN SHEET'!BR35</f>
        <v/>
      </c>
      <c r="O36" s="60"/>
      <c r="P36" s="334" t="str">
        <f>'GREEN SHEET'!BU35</f>
        <v/>
      </c>
    </row>
    <row r="37" spans="1:16" ht="20.399999999999999" x14ac:dyDescent="0.3">
      <c r="A37" s="325"/>
      <c r="B37" s="62">
        <v>31</v>
      </c>
      <c r="C37" s="456" t="str">
        <f>IF(DATA!E35="","",DATA!E35)</f>
        <v/>
      </c>
      <c r="D37" s="63" t="str">
        <f>IF(DATA!C35="","",DATA!C35)</f>
        <v/>
      </c>
      <c r="E37" s="64"/>
      <c r="F37" s="64"/>
      <c r="G37" s="64"/>
      <c r="H37" s="64"/>
      <c r="I37" s="64"/>
      <c r="J37" s="64"/>
      <c r="K37" s="318"/>
      <c r="M37" s="333" t="str">
        <f>'GREEN SHEET'!BQ36</f>
        <v/>
      </c>
      <c r="N37" s="61" t="str">
        <f>'GREEN SHEET'!BR36</f>
        <v/>
      </c>
      <c r="O37" s="60"/>
      <c r="P37" s="334" t="str">
        <f>'GREEN SHEET'!BU36</f>
        <v/>
      </c>
    </row>
    <row r="38" spans="1:16" ht="20.399999999999999" x14ac:dyDescent="0.3">
      <c r="A38" s="325"/>
      <c r="B38" s="62">
        <v>32</v>
      </c>
      <c r="C38" s="456" t="str">
        <f>IF(DATA!E36="","",DATA!E36)</f>
        <v/>
      </c>
      <c r="D38" s="63" t="str">
        <f>IF(DATA!C36="","",DATA!C36)</f>
        <v/>
      </c>
      <c r="E38" s="64"/>
      <c r="F38" s="64"/>
      <c r="G38" s="64"/>
      <c r="H38" s="64"/>
      <c r="I38" s="64"/>
      <c r="J38" s="64"/>
      <c r="K38" s="318"/>
      <c r="M38" s="333" t="str">
        <f>'GREEN SHEET'!BQ37</f>
        <v/>
      </c>
      <c r="N38" s="61" t="str">
        <f>'GREEN SHEET'!BR37</f>
        <v/>
      </c>
      <c r="O38" s="60"/>
      <c r="P38" s="334" t="str">
        <f>'GREEN SHEET'!BU37</f>
        <v/>
      </c>
    </row>
    <row r="39" spans="1:16" ht="20.399999999999999" x14ac:dyDescent="0.3">
      <c r="A39" s="325"/>
      <c r="B39" s="62">
        <v>33</v>
      </c>
      <c r="C39" s="456" t="str">
        <f>IF(DATA!E37="","",DATA!E37)</f>
        <v/>
      </c>
      <c r="D39" s="63" t="str">
        <f>IF(DATA!C37="","",DATA!C37)</f>
        <v/>
      </c>
      <c r="E39" s="64"/>
      <c r="F39" s="64"/>
      <c r="G39" s="64"/>
      <c r="H39" s="64"/>
      <c r="I39" s="64"/>
      <c r="J39" s="64"/>
      <c r="K39" s="318"/>
      <c r="M39" s="333" t="str">
        <f>'GREEN SHEET'!BQ38</f>
        <v/>
      </c>
      <c r="N39" s="61" t="str">
        <f>'GREEN SHEET'!BR38</f>
        <v/>
      </c>
      <c r="O39" s="60"/>
      <c r="P39" s="334" t="str">
        <f>'GREEN SHEET'!BU38</f>
        <v/>
      </c>
    </row>
    <row r="40" spans="1:16" ht="20.399999999999999" x14ac:dyDescent="0.3">
      <c r="A40" s="325"/>
      <c r="B40" s="62">
        <v>34</v>
      </c>
      <c r="C40" s="456" t="str">
        <f>IF(DATA!E38="","",DATA!E38)</f>
        <v/>
      </c>
      <c r="D40" s="63" t="str">
        <f>IF(DATA!C38="","",DATA!C38)</f>
        <v/>
      </c>
      <c r="E40" s="64"/>
      <c r="F40" s="64"/>
      <c r="G40" s="64"/>
      <c r="H40" s="64"/>
      <c r="I40" s="64"/>
      <c r="J40" s="64"/>
      <c r="K40" s="318"/>
      <c r="M40" s="333" t="str">
        <f>'GREEN SHEET'!BQ39</f>
        <v/>
      </c>
      <c r="N40" s="61" t="str">
        <f>'GREEN SHEET'!BR39</f>
        <v/>
      </c>
      <c r="O40" s="60"/>
      <c r="P40" s="334" t="str">
        <f>'GREEN SHEET'!BU39</f>
        <v/>
      </c>
    </row>
    <row r="41" spans="1:16" ht="20.399999999999999" x14ac:dyDescent="0.3">
      <c r="A41" s="325"/>
      <c r="B41" s="62">
        <v>35</v>
      </c>
      <c r="C41" s="456" t="str">
        <f>IF(DATA!E39="","",DATA!E39)</f>
        <v/>
      </c>
      <c r="D41" s="63" t="str">
        <f>IF(DATA!C39="","",DATA!C39)</f>
        <v/>
      </c>
      <c r="E41" s="64"/>
      <c r="F41" s="64"/>
      <c r="G41" s="64"/>
      <c r="H41" s="64"/>
      <c r="I41" s="64"/>
      <c r="J41" s="64"/>
      <c r="K41" s="318"/>
      <c r="M41" s="333" t="str">
        <f>'GREEN SHEET'!BQ40</f>
        <v/>
      </c>
      <c r="N41" s="61" t="str">
        <f>'GREEN SHEET'!BR40</f>
        <v/>
      </c>
      <c r="O41" s="60"/>
      <c r="P41" s="334" t="str">
        <f>'GREEN SHEET'!BU40</f>
        <v/>
      </c>
    </row>
    <row r="42" spans="1:16" ht="20.399999999999999" x14ac:dyDescent="0.3">
      <c r="A42" s="325"/>
      <c r="B42" s="62">
        <v>36</v>
      </c>
      <c r="C42" s="456" t="str">
        <f>IF(DATA!E40="","",DATA!E40)</f>
        <v/>
      </c>
      <c r="D42" s="63" t="str">
        <f>IF(DATA!C40="","",DATA!C40)</f>
        <v/>
      </c>
      <c r="E42" s="64"/>
      <c r="F42" s="64"/>
      <c r="G42" s="64"/>
      <c r="H42" s="64"/>
      <c r="I42" s="64"/>
      <c r="J42" s="64"/>
      <c r="K42" s="318"/>
      <c r="M42" s="333" t="str">
        <f>'GREEN SHEET'!BQ41</f>
        <v/>
      </c>
      <c r="N42" s="61" t="str">
        <f>'GREEN SHEET'!BR41</f>
        <v/>
      </c>
      <c r="O42" s="60"/>
      <c r="P42" s="334" t="str">
        <f>'GREEN SHEET'!BU41</f>
        <v/>
      </c>
    </row>
    <row r="43" spans="1:16" ht="20.399999999999999" x14ac:dyDescent="0.3">
      <c r="A43" s="325"/>
      <c r="B43" s="62">
        <v>37</v>
      </c>
      <c r="C43" s="456" t="str">
        <f>IF(DATA!E41="","",DATA!E41)</f>
        <v/>
      </c>
      <c r="D43" s="63" t="str">
        <f>IF(DATA!C41="","",DATA!C41)</f>
        <v/>
      </c>
      <c r="E43" s="64"/>
      <c r="F43" s="64"/>
      <c r="G43" s="64"/>
      <c r="H43" s="64"/>
      <c r="I43" s="64"/>
      <c r="J43" s="64"/>
      <c r="K43" s="318"/>
      <c r="M43" s="333" t="str">
        <f>'GREEN SHEET'!BQ42</f>
        <v/>
      </c>
      <c r="N43" s="61" t="str">
        <f>'GREEN SHEET'!BR42</f>
        <v/>
      </c>
      <c r="O43" s="60"/>
      <c r="P43" s="334" t="str">
        <f>'GREEN SHEET'!BU42</f>
        <v/>
      </c>
    </row>
    <row r="44" spans="1:16" ht="20.399999999999999" x14ac:dyDescent="0.3">
      <c r="A44" s="325"/>
      <c r="B44" s="62">
        <v>38</v>
      </c>
      <c r="C44" s="456" t="str">
        <f>IF(DATA!E42="","",DATA!E42)</f>
        <v/>
      </c>
      <c r="D44" s="63" t="str">
        <f>IF(DATA!C42="","",DATA!C42)</f>
        <v/>
      </c>
      <c r="E44" s="64"/>
      <c r="F44" s="64"/>
      <c r="G44" s="64"/>
      <c r="H44" s="64"/>
      <c r="I44" s="64"/>
      <c r="J44" s="64"/>
      <c r="K44" s="318"/>
      <c r="M44" s="333" t="str">
        <f>'GREEN SHEET'!BQ43</f>
        <v/>
      </c>
      <c r="N44" s="61" t="str">
        <f>'GREEN SHEET'!BR43</f>
        <v/>
      </c>
      <c r="O44" s="60"/>
      <c r="P44" s="334" t="str">
        <f>'GREEN SHEET'!BU43</f>
        <v/>
      </c>
    </row>
    <row r="45" spans="1:16" ht="20.399999999999999" x14ac:dyDescent="0.3">
      <c r="A45" s="325"/>
      <c r="B45" s="62">
        <v>39</v>
      </c>
      <c r="C45" s="456" t="str">
        <f>IF(DATA!E43="","",DATA!E43)</f>
        <v/>
      </c>
      <c r="D45" s="63" t="str">
        <f>IF(DATA!C43="","",DATA!C43)</f>
        <v/>
      </c>
      <c r="E45" s="64"/>
      <c r="F45" s="64"/>
      <c r="G45" s="64"/>
      <c r="H45" s="64"/>
      <c r="I45" s="64"/>
      <c r="J45" s="64"/>
      <c r="K45" s="318"/>
      <c r="M45" s="333" t="str">
        <f>'GREEN SHEET'!BQ44</f>
        <v/>
      </c>
      <c r="N45" s="61" t="str">
        <f>'GREEN SHEET'!BR44</f>
        <v/>
      </c>
      <c r="O45" s="60"/>
      <c r="P45" s="334" t="str">
        <f>'GREEN SHEET'!BU44</f>
        <v/>
      </c>
    </row>
    <row r="46" spans="1:16" ht="20.399999999999999" x14ac:dyDescent="0.3">
      <c r="A46" s="325"/>
      <c r="B46" s="62">
        <v>40</v>
      </c>
      <c r="C46" s="456" t="str">
        <f>IF(DATA!E44="","",DATA!E44)</f>
        <v/>
      </c>
      <c r="D46" s="63" t="str">
        <f>IF(DATA!C44="","",DATA!C44)</f>
        <v/>
      </c>
      <c r="E46" s="64"/>
      <c r="F46" s="64"/>
      <c r="G46" s="64"/>
      <c r="H46" s="64"/>
      <c r="I46" s="64"/>
      <c r="J46" s="64"/>
      <c r="K46" s="318"/>
      <c r="M46" s="333" t="str">
        <f>'GREEN SHEET'!BQ45</f>
        <v/>
      </c>
      <c r="N46" s="61" t="str">
        <f>'GREEN SHEET'!BR45</f>
        <v/>
      </c>
      <c r="O46" s="60"/>
      <c r="P46" s="334" t="str">
        <f>'GREEN SHEET'!BU45</f>
        <v/>
      </c>
    </row>
    <row r="47" spans="1:16" ht="20.399999999999999" x14ac:dyDescent="0.3">
      <c r="A47" s="325"/>
      <c r="B47" s="62">
        <v>41</v>
      </c>
      <c r="C47" s="456" t="str">
        <f>IF(DATA!E45="","",DATA!E45)</f>
        <v/>
      </c>
      <c r="D47" s="63" t="str">
        <f>IF(DATA!C45="","",DATA!C45)</f>
        <v/>
      </c>
      <c r="E47" s="64"/>
      <c r="F47" s="64"/>
      <c r="G47" s="64"/>
      <c r="H47" s="64"/>
      <c r="I47" s="64"/>
      <c r="J47" s="64"/>
      <c r="K47" s="318"/>
      <c r="M47" s="333" t="str">
        <f>'GREEN SHEET'!BQ46</f>
        <v/>
      </c>
      <c r="N47" s="61" t="str">
        <f>'GREEN SHEET'!BR46</f>
        <v/>
      </c>
      <c r="O47" s="60"/>
      <c r="P47" s="334" t="str">
        <f>'GREEN SHEET'!BU46</f>
        <v/>
      </c>
    </row>
    <row r="48" spans="1:16" ht="20.399999999999999" x14ac:dyDescent="0.3">
      <c r="A48" s="325"/>
      <c r="B48" s="62">
        <v>42</v>
      </c>
      <c r="C48" s="456" t="str">
        <f>IF(DATA!E46="","",DATA!E46)</f>
        <v/>
      </c>
      <c r="D48" s="63" t="str">
        <f>IF(DATA!C46="","",DATA!C46)</f>
        <v/>
      </c>
      <c r="E48" s="64"/>
      <c r="F48" s="64"/>
      <c r="G48" s="64"/>
      <c r="H48" s="64"/>
      <c r="I48" s="64"/>
      <c r="J48" s="64"/>
      <c r="K48" s="318"/>
      <c r="M48" s="333" t="str">
        <f>'GREEN SHEET'!BQ47</f>
        <v/>
      </c>
      <c r="N48" s="61" t="str">
        <f>'GREEN SHEET'!BR47</f>
        <v/>
      </c>
      <c r="O48" s="60"/>
      <c r="P48" s="334" t="str">
        <f>'GREEN SHEET'!BU47</f>
        <v/>
      </c>
    </row>
    <row r="49" spans="1:17" ht="20.399999999999999" x14ac:dyDescent="0.3">
      <c r="A49" s="325"/>
      <c r="B49" s="62">
        <v>43</v>
      </c>
      <c r="C49" s="456" t="str">
        <f>IF(DATA!E47="","",DATA!E47)</f>
        <v/>
      </c>
      <c r="D49" s="63" t="str">
        <f>IF(DATA!C47="","",DATA!C47)</f>
        <v/>
      </c>
      <c r="E49" s="64"/>
      <c r="F49" s="64"/>
      <c r="G49" s="64"/>
      <c r="H49" s="64"/>
      <c r="I49" s="64"/>
      <c r="J49" s="64"/>
      <c r="K49" s="318"/>
      <c r="M49" s="333" t="str">
        <f>'GREEN SHEET'!BQ48</f>
        <v/>
      </c>
      <c r="N49" s="61" t="str">
        <f>'GREEN SHEET'!BR48</f>
        <v/>
      </c>
      <c r="O49" s="60"/>
      <c r="P49" s="334" t="str">
        <f>'GREEN SHEET'!BU48</f>
        <v/>
      </c>
    </row>
    <row r="50" spans="1:17" ht="20.399999999999999" x14ac:dyDescent="0.3">
      <c r="A50" s="325"/>
      <c r="B50" s="62">
        <v>44</v>
      </c>
      <c r="C50" s="456" t="str">
        <f>IF(DATA!E48="","",DATA!E48)</f>
        <v/>
      </c>
      <c r="D50" s="63" t="str">
        <f>IF(DATA!C48="","",DATA!C48)</f>
        <v/>
      </c>
      <c r="E50" s="64"/>
      <c r="F50" s="64"/>
      <c r="G50" s="64"/>
      <c r="H50" s="64"/>
      <c r="I50" s="64"/>
      <c r="J50" s="64"/>
      <c r="K50" s="318"/>
      <c r="M50" s="333" t="str">
        <f>'GREEN SHEET'!BQ49</f>
        <v/>
      </c>
      <c r="N50" s="61" t="str">
        <f>'GREEN SHEET'!BR49</f>
        <v/>
      </c>
      <c r="O50" s="60"/>
      <c r="P50" s="334" t="str">
        <f>'GREEN SHEET'!BU49</f>
        <v/>
      </c>
    </row>
    <row r="51" spans="1:17" ht="21" thickBot="1" x14ac:dyDescent="0.35">
      <c r="A51" s="325"/>
      <c r="B51" s="65">
        <v>45</v>
      </c>
      <c r="C51" s="457" t="str">
        <f>IF(DATA!E49="","",DATA!E49)</f>
        <v/>
      </c>
      <c r="D51" s="319" t="str">
        <f>IF(DATA!C49="","",DATA!C49)</f>
        <v/>
      </c>
      <c r="E51" s="66"/>
      <c r="F51" s="66"/>
      <c r="G51" s="66"/>
      <c r="H51" s="66"/>
      <c r="I51" s="66"/>
      <c r="J51" s="66"/>
      <c r="K51" s="320"/>
      <c r="M51" s="333" t="str">
        <f>'GREEN SHEET'!BQ74</f>
        <v/>
      </c>
      <c r="N51" s="61" t="str">
        <f>'GREEN SHEET'!BR74</f>
        <v/>
      </c>
      <c r="O51" s="60"/>
      <c r="P51" s="334" t="str">
        <f>'GREEN SHEET'!BU50</f>
        <v/>
      </c>
    </row>
    <row r="52" spans="1:17" ht="59.25" customHeight="1" thickBot="1" x14ac:dyDescent="0.35">
      <c r="A52" s="325"/>
      <c r="B52" s="547" t="s">
        <v>227</v>
      </c>
      <c r="C52" s="548"/>
      <c r="D52" s="548"/>
      <c r="E52" s="559"/>
      <c r="F52" s="560"/>
      <c r="G52" s="560"/>
      <c r="H52" s="560"/>
      <c r="I52" s="560"/>
      <c r="J52" s="560"/>
      <c r="K52" s="561"/>
      <c r="M52" s="544"/>
      <c r="N52" s="545"/>
      <c r="O52" s="545"/>
      <c r="P52" s="546"/>
    </row>
    <row r="53" spans="1:17" ht="15" customHeight="1" x14ac:dyDescent="0.3">
      <c r="A53" s="323"/>
      <c r="B53" s="70"/>
      <c r="C53" s="70"/>
      <c r="D53" s="70"/>
      <c r="E53" s="70"/>
      <c r="F53" s="70"/>
      <c r="G53" s="70"/>
      <c r="H53" s="70"/>
      <c r="I53" s="70"/>
      <c r="J53" s="70"/>
      <c r="K53" s="70"/>
      <c r="L53" s="70"/>
      <c r="M53" s="70"/>
      <c r="N53" s="70"/>
      <c r="O53" s="54"/>
      <c r="P53" s="54"/>
    </row>
    <row r="54" spans="1:17" ht="15" hidden="1" customHeight="1" x14ac:dyDescent="0.3">
      <c r="Q54" s="8"/>
    </row>
  </sheetData>
  <sheetProtection algorithmName="SHA-512" hashValue="q7hIn7okEoFRKQLKHZltbw38PuU+2F/O6aYIFKgWLwJ3t/MSgh8ilR6e/IDqYJwjL1sutwsDhbmOvX0JN0h9IA==" saltValue="NG7VibEnSJ7Vl5jIfbOfeg==" spinCount="100000" sheet="1" objects="1" scenarios="1" selectLockedCells="1"/>
  <mergeCells count="7">
    <mergeCell ref="M52:P52"/>
    <mergeCell ref="B52:D52"/>
    <mergeCell ref="H4:K4"/>
    <mergeCell ref="B6:D6"/>
    <mergeCell ref="B2:K2"/>
    <mergeCell ref="B3:K3"/>
    <mergeCell ref="E52:K52"/>
  </mergeCells>
  <hyperlinks>
    <hyperlink ref="A1" location="DASHBOARD!A1" display="D"/>
  </hyperlinks>
  <pageMargins left="0.59055118110236227" right="0.23" top="0.36" bottom="0.27" header="0.31496062992125984" footer="0.31496062992125984"/>
  <pageSetup scale="64" orientation="portrait" r:id="rId1"/>
  <ignoredErrors>
    <ignoredError sqref="C7:D51 M6:N51" unlockedFormula="1"/>
  </ignoredErrors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S54"/>
  <sheetViews>
    <sheetView workbookViewId="0">
      <selection activeCell="E6" sqref="E6"/>
    </sheetView>
  </sheetViews>
  <sheetFormatPr defaultColWidth="0" defaultRowHeight="15" customHeight="1" zeroHeight="1" x14ac:dyDescent="0.3"/>
  <cols>
    <col min="1" max="1" width="3.109375" style="326" bestFit="1" customWidth="1"/>
    <col min="2" max="2" width="4.88671875" style="25" bestFit="1" customWidth="1"/>
    <col min="3" max="3" width="45.5546875" style="25" bestFit="1" customWidth="1"/>
    <col min="4" max="4" width="7.109375" style="25" bestFit="1" customWidth="1"/>
    <col min="5" max="5" width="7.5546875" style="25" bestFit="1" customWidth="1"/>
    <col min="6" max="6" width="5.5546875" style="25" bestFit="1" customWidth="1"/>
    <col min="7" max="7" width="6.5546875" style="25" bestFit="1" customWidth="1"/>
    <col min="8" max="8" width="10.6640625" style="25" bestFit="1" customWidth="1"/>
    <col min="9" max="9" width="3.33203125" style="25" bestFit="1" customWidth="1"/>
    <col min="10" max="10" width="8.33203125" style="25" bestFit="1" customWidth="1"/>
    <col min="11" max="11" width="8.5546875" style="25" bestFit="1" customWidth="1"/>
    <col min="12" max="12" width="1.44140625" style="330" customWidth="1"/>
    <col min="13" max="13" width="7.33203125" style="53" customWidth="1"/>
    <col min="14" max="14" width="7.6640625" style="53" customWidth="1"/>
    <col min="15" max="15" width="8.88671875" style="53" customWidth="1"/>
    <col min="16" max="16" width="7.6640625" style="53" customWidth="1"/>
    <col min="17" max="17" width="2.33203125" style="7" customWidth="1"/>
    <col min="18" max="19" width="0" style="8" hidden="1" customWidth="1"/>
    <col min="20" max="16384" width="9.109375" style="8" hidden="1"/>
  </cols>
  <sheetData>
    <row r="1" spans="1:17" ht="11.25" customHeight="1" thickBot="1" x14ac:dyDescent="0.35">
      <c r="A1" s="321" t="s">
        <v>24</v>
      </c>
      <c r="B1" s="322"/>
      <c r="C1" s="322"/>
      <c r="D1" s="322"/>
      <c r="E1" s="322"/>
      <c r="F1" s="322"/>
      <c r="G1" s="322"/>
      <c r="H1" s="322"/>
      <c r="I1" s="322"/>
      <c r="J1" s="322"/>
      <c r="K1" s="322"/>
      <c r="L1" s="322"/>
      <c r="M1" s="322"/>
      <c r="N1" s="322"/>
      <c r="O1" s="322"/>
      <c r="P1" s="322"/>
      <c r="Q1" s="322"/>
    </row>
    <row r="2" spans="1:17" ht="36.75" customHeight="1" x14ac:dyDescent="0.3">
      <c r="A2" s="323"/>
      <c r="B2" s="553" t="str">
        <f>"SWAMI VIVEKANAND GOVT. MODEL SCHOOL,"&amp;DASHBOARD!C3</f>
        <v>SWAMI VIVEKANAND GOVT. MODEL SCHOOL,AMET,  BLOCK-AMET (RAJSAMAND)</v>
      </c>
      <c r="C2" s="554"/>
      <c r="D2" s="554"/>
      <c r="E2" s="554"/>
      <c r="F2" s="554"/>
      <c r="G2" s="554"/>
      <c r="H2" s="554"/>
      <c r="I2" s="554"/>
      <c r="J2" s="554"/>
      <c r="K2" s="555"/>
      <c r="M2" s="474"/>
      <c r="N2" s="475"/>
      <c r="O2" s="475"/>
      <c r="P2" s="476"/>
    </row>
    <row r="3" spans="1:17" ht="23.25" customHeight="1" thickBot="1" x14ac:dyDescent="0.35">
      <c r="A3" s="323"/>
      <c r="B3" s="556" t="str">
        <f>IF(DASHBOARD!B4="","",DASHBOARD!B4)</f>
        <v>SESSION  -  2025-26</v>
      </c>
      <c r="C3" s="557"/>
      <c r="D3" s="557"/>
      <c r="E3" s="557"/>
      <c r="F3" s="557"/>
      <c r="G3" s="557"/>
      <c r="H3" s="557"/>
      <c r="I3" s="557"/>
      <c r="J3" s="557"/>
      <c r="K3" s="558"/>
      <c r="M3" s="474"/>
      <c r="N3" s="475"/>
      <c r="O3" s="475"/>
      <c r="P3" s="476"/>
    </row>
    <row r="4" spans="1:17" s="19" customFormat="1" ht="27.75" customHeight="1" thickBot="1" x14ac:dyDescent="0.5">
      <c r="A4" s="324"/>
      <c r="B4" s="327"/>
      <c r="C4" s="328" t="s">
        <v>87</v>
      </c>
      <c r="D4" s="329" t="str">
        <f>DASHBOARD!B8&amp;DASHBOARD!C8</f>
        <v>9A</v>
      </c>
      <c r="E4" s="329"/>
      <c r="F4" s="329"/>
      <c r="G4" s="329"/>
      <c r="H4" s="551" t="s">
        <v>84</v>
      </c>
      <c r="I4" s="551"/>
      <c r="J4" s="551"/>
      <c r="K4" s="552"/>
      <c r="L4" s="330"/>
      <c r="M4" s="331"/>
      <c r="N4" s="57"/>
      <c r="O4" s="57"/>
      <c r="P4" s="332"/>
      <c r="Q4" s="17"/>
    </row>
    <row r="5" spans="1:17" ht="75" x14ac:dyDescent="0.3">
      <c r="A5" s="323"/>
      <c r="B5" s="448" t="s">
        <v>97</v>
      </c>
      <c r="C5" s="449" t="s">
        <v>96</v>
      </c>
      <c r="D5" s="449" t="s">
        <v>5</v>
      </c>
      <c r="E5" s="449" t="s">
        <v>93</v>
      </c>
      <c r="F5" s="449" t="s">
        <v>94</v>
      </c>
      <c r="G5" s="449" t="s">
        <v>95</v>
      </c>
      <c r="H5" s="450" t="s">
        <v>141</v>
      </c>
      <c r="I5" s="450" t="s">
        <v>139</v>
      </c>
      <c r="J5" s="450" t="s">
        <v>142</v>
      </c>
      <c r="K5" s="451" t="s">
        <v>22</v>
      </c>
      <c r="L5" s="452"/>
      <c r="M5" s="453" t="s">
        <v>57</v>
      </c>
      <c r="N5" s="454" t="s">
        <v>147</v>
      </c>
      <c r="O5" s="454" t="s">
        <v>153</v>
      </c>
      <c r="P5" s="455" t="s">
        <v>57</v>
      </c>
    </row>
    <row r="6" spans="1:17" ht="20.399999999999999" x14ac:dyDescent="0.3">
      <c r="A6" s="323"/>
      <c r="B6" s="549" t="s">
        <v>23</v>
      </c>
      <c r="C6" s="550"/>
      <c r="D6" s="550"/>
      <c r="E6" s="60">
        <v>10</v>
      </c>
      <c r="F6" s="60">
        <v>80</v>
      </c>
      <c r="G6" s="60">
        <v>10</v>
      </c>
      <c r="H6" s="60">
        <v>5</v>
      </c>
      <c r="I6" s="60">
        <v>5</v>
      </c>
      <c r="J6" s="60">
        <v>5</v>
      </c>
      <c r="K6" s="317">
        <v>80</v>
      </c>
      <c r="M6" s="333">
        <f>'GREEN SHEET'!CL5</f>
        <v>100</v>
      </c>
      <c r="N6" s="61" t="str">
        <f>'GREEN SHEET'!CM5</f>
        <v>A1</v>
      </c>
      <c r="O6" s="60">
        <v>80</v>
      </c>
      <c r="P6" s="334">
        <f>'GREEN SHEET'!CP5</f>
        <v>100</v>
      </c>
    </row>
    <row r="7" spans="1:17" ht="20.399999999999999" x14ac:dyDescent="0.3">
      <c r="A7" s="325"/>
      <c r="B7" s="62">
        <v>1</v>
      </c>
      <c r="C7" s="456" t="str">
        <f>IF(DATA!E5="","",DATA!E5)</f>
        <v>ARTI PRAJAPAT</v>
      </c>
      <c r="D7" s="63">
        <f>IF(DATA!C5="","",DATA!C5)</f>
        <v>901</v>
      </c>
      <c r="E7" s="64">
        <v>0</v>
      </c>
      <c r="F7" s="64">
        <v>21</v>
      </c>
      <c r="G7" s="64">
        <v>8</v>
      </c>
      <c r="H7" s="64">
        <v>3</v>
      </c>
      <c r="I7" s="64">
        <v>3</v>
      </c>
      <c r="J7" s="64">
        <v>3</v>
      </c>
      <c r="K7" s="318">
        <v>21</v>
      </c>
      <c r="M7" s="333">
        <f>'GREEN SHEET'!CL6</f>
        <v>33</v>
      </c>
      <c r="N7" s="61" t="str">
        <f>'GREEN SHEET'!CM6</f>
        <v>D</v>
      </c>
      <c r="O7" s="60"/>
      <c r="P7" s="334" t="str">
        <f>'GREEN SHEET'!CP6</f>
        <v/>
      </c>
    </row>
    <row r="8" spans="1:17" ht="20.399999999999999" x14ac:dyDescent="0.3">
      <c r="A8" s="325"/>
      <c r="B8" s="62">
        <v>2</v>
      </c>
      <c r="C8" s="456" t="str">
        <f>IF(DATA!E6="","",DATA!E6)</f>
        <v>ARVIND SINGH BALLA</v>
      </c>
      <c r="D8" s="63">
        <f>IF(DATA!C6="","",DATA!C6)</f>
        <v>902</v>
      </c>
      <c r="E8" s="64">
        <v>7</v>
      </c>
      <c r="F8" s="64">
        <v>21</v>
      </c>
      <c r="G8" s="64">
        <v>7</v>
      </c>
      <c r="H8" s="64">
        <v>4</v>
      </c>
      <c r="I8" s="64">
        <v>4</v>
      </c>
      <c r="J8" s="64">
        <v>4</v>
      </c>
      <c r="K8" s="318">
        <v>20</v>
      </c>
      <c r="M8" s="333">
        <f>'GREEN SHEET'!CL7</f>
        <v>36</v>
      </c>
      <c r="N8" s="61" t="str">
        <f>'GREEN SHEET'!CM7</f>
        <v>D</v>
      </c>
      <c r="O8" s="60"/>
      <c r="P8" s="334" t="str">
        <f>'GREEN SHEET'!CP7</f>
        <v/>
      </c>
    </row>
    <row r="9" spans="1:17" ht="20.399999999999999" x14ac:dyDescent="0.3">
      <c r="A9" s="325"/>
      <c r="B9" s="62">
        <v>3</v>
      </c>
      <c r="C9" s="456" t="str">
        <f>IF(DATA!E7="","",DATA!E7)</f>
        <v>BHAVESH SINGH RAO</v>
      </c>
      <c r="D9" s="63">
        <f>IF(DATA!C7="","",DATA!C7)</f>
        <v>903</v>
      </c>
      <c r="E9" s="64">
        <v>5</v>
      </c>
      <c r="F9" s="64">
        <v>31</v>
      </c>
      <c r="G9" s="64">
        <v>8</v>
      </c>
      <c r="H9" s="64">
        <v>5</v>
      </c>
      <c r="I9" s="64">
        <v>5</v>
      </c>
      <c r="J9" s="64">
        <v>4</v>
      </c>
      <c r="K9" s="318">
        <v>28</v>
      </c>
      <c r="M9" s="333">
        <f>'GREEN SHEET'!CL8</f>
        <v>46</v>
      </c>
      <c r="N9" s="61" t="str">
        <f>'GREEN SHEET'!CM8</f>
        <v>C2</v>
      </c>
      <c r="O9" s="60"/>
      <c r="P9" s="334" t="str">
        <f>'GREEN SHEET'!CP8</f>
        <v/>
      </c>
    </row>
    <row r="10" spans="1:17" ht="20.399999999999999" x14ac:dyDescent="0.3">
      <c r="A10" s="325"/>
      <c r="B10" s="62">
        <v>4</v>
      </c>
      <c r="C10" s="456" t="str">
        <f>IF(DATA!E8="","",DATA!E8)</f>
        <v/>
      </c>
      <c r="D10" s="63" t="str">
        <f>IF(DATA!C8="","",DATA!C8)</f>
        <v/>
      </c>
      <c r="E10" s="64"/>
      <c r="F10" s="64"/>
      <c r="G10" s="64"/>
      <c r="H10" s="64"/>
      <c r="I10" s="64"/>
      <c r="J10" s="64"/>
      <c r="K10" s="318"/>
      <c r="M10" s="333" t="str">
        <f>'GREEN SHEET'!CL9</f>
        <v/>
      </c>
      <c r="N10" s="61" t="str">
        <f>'GREEN SHEET'!CM9</f>
        <v/>
      </c>
      <c r="O10" s="60"/>
      <c r="P10" s="334" t="str">
        <f>'GREEN SHEET'!CP9</f>
        <v/>
      </c>
    </row>
    <row r="11" spans="1:17" ht="20.399999999999999" x14ac:dyDescent="0.3">
      <c r="A11" s="325"/>
      <c r="B11" s="62">
        <v>5</v>
      </c>
      <c r="C11" s="456" t="str">
        <f>IF(DATA!E9="","",DATA!E9)</f>
        <v/>
      </c>
      <c r="D11" s="63" t="str">
        <f>IF(DATA!C9="","",DATA!C9)</f>
        <v/>
      </c>
      <c r="E11" s="64"/>
      <c r="F11" s="64"/>
      <c r="G11" s="64"/>
      <c r="H11" s="64"/>
      <c r="I11" s="64"/>
      <c r="J11" s="64"/>
      <c r="K11" s="318"/>
      <c r="M11" s="333" t="str">
        <f>'GREEN SHEET'!CL10</f>
        <v/>
      </c>
      <c r="N11" s="61" t="str">
        <f>'GREEN SHEET'!CM10</f>
        <v/>
      </c>
      <c r="O11" s="60"/>
      <c r="P11" s="334" t="str">
        <f>'GREEN SHEET'!CP10</f>
        <v/>
      </c>
    </row>
    <row r="12" spans="1:17" ht="20.399999999999999" x14ac:dyDescent="0.3">
      <c r="A12" s="325"/>
      <c r="B12" s="62">
        <v>6</v>
      </c>
      <c r="C12" s="456" t="str">
        <f>IF(DATA!E10="","",DATA!E10)</f>
        <v/>
      </c>
      <c r="D12" s="63" t="str">
        <f>IF(DATA!C10="","",DATA!C10)</f>
        <v/>
      </c>
      <c r="E12" s="64"/>
      <c r="F12" s="64"/>
      <c r="G12" s="64"/>
      <c r="H12" s="64"/>
      <c r="I12" s="64"/>
      <c r="J12" s="64"/>
      <c r="K12" s="318"/>
      <c r="M12" s="333" t="str">
        <f>'GREEN SHEET'!CL11</f>
        <v/>
      </c>
      <c r="N12" s="61" t="str">
        <f>'GREEN SHEET'!CM11</f>
        <v/>
      </c>
      <c r="O12" s="60"/>
      <c r="P12" s="334" t="str">
        <f>'GREEN SHEET'!CP11</f>
        <v/>
      </c>
    </row>
    <row r="13" spans="1:17" ht="20.399999999999999" x14ac:dyDescent="0.3">
      <c r="A13" s="325"/>
      <c r="B13" s="62">
        <v>7</v>
      </c>
      <c r="C13" s="456" t="str">
        <f>IF(DATA!E11="","",DATA!E11)</f>
        <v/>
      </c>
      <c r="D13" s="63" t="str">
        <f>IF(DATA!C11="","",DATA!C11)</f>
        <v/>
      </c>
      <c r="E13" s="64"/>
      <c r="F13" s="64"/>
      <c r="G13" s="64"/>
      <c r="H13" s="64"/>
      <c r="I13" s="64"/>
      <c r="J13" s="64"/>
      <c r="K13" s="318"/>
      <c r="M13" s="333" t="str">
        <f>'GREEN SHEET'!CL12</f>
        <v/>
      </c>
      <c r="N13" s="61" t="str">
        <f>'GREEN SHEET'!CM12</f>
        <v/>
      </c>
      <c r="O13" s="60"/>
      <c r="P13" s="334" t="str">
        <f>'GREEN SHEET'!CP12</f>
        <v/>
      </c>
    </row>
    <row r="14" spans="1:17" ht="20.399999999999999" x14ac:dyDescent="0.3">
      <c r="A14" s="325"/>
      <c r="B14" s="62">
        <v>8</v>
      </c>
      <c r="C14" s="456" t="str">
        <f>IF(DATA!E12="","",DATA!E12)</f>
        <v/>
      </c>
      <c r="D14" s="63" t="str">
        <f>IF(DATA!C12="","",DATA!C12)</f>
        <v/>
      </c>
      <c r="E14" s="64"/>
      <c r="F14" s="64"/>
      <c r="G14" s="64"/>
      <c r="H14" s="64"/>
      <c r="I14" s="64"/>
      <c r="J14" s="64"/>
      <c r="K14" s="318"/>
      <c r="M14" s="333" t="str">
        <f>'GREEN SHEET'!CL13</f>
        <v/>
      </c>
      <c r="N14" s="61" t="str">
        <f>'GREEN SHEET'!CM13</f>
        <v/>
      </c>
      <c r="O14" s="60"/>
      <c r="P14" s="334" t="str">
        <f>'GREEN SHEET'!CP13</f>
        <v/>
      </c>
    </row>
    <row r="15" spans="1:17" ht="20.399999999999999" x14ac:dyDescent="0.3">
      <c r="A15" s="325"/>
      <c r="B15" s="62">
        <v>9</v>
      </c>
      <c r="C15" s="456" t="str">
        <f>IF(DATA!E13="","",DATA!E13)</f>
        <v/>
      </c>
      <c r="D15" s="63" t="str">
        <f>IF(DATA!C13="","",DATA!C13)</f>
        <v/>
      </c>
      <c r="E15" s="64"/>
      <c r="F15" s="64"/>
      <c r="G15" s="64"/>
      <c r="H15" s="64"/>
      <c r="I15" s="64"/>
      <c r="J15" s="64"/>
      <c r="K15" s="318"/>
      <c r="M15" s="333" t="str">
        <f>'GREEN SHEET'!CL14</f>
        <v/>
      </c>
      <c r="N15" s="61" t="str">
        <f>'GREEN SHEET'!CM14</f>
        <v/>
      </c>
      <c r="O15" s="60"/>
      <c r="P15" s="334" t="str">
        <f>'GREEN SHEET'!CP14</f>
        <v/>
      </c>
    </row>
    <row r="16" spans="1:17" ht="20.399999999999999" x14ac:dyDescent="0.3">
      <c r="A16" s="325"/>
      <c r="B16" s="62">
        <v>10</v>
      </c>
      <c r="C16" s="456" t="str">
        <f>IF(DATA!E14="","",DATA!E14)</f>
        <v/>
      </c>
      <c r="D16" s="63" t="str">
        <f>IF(DATA!C14="","",DATA!C14)</f>
        <v/>
      </c>
      <c r="E16" s="64"/>
      <c r="F16" s="64"/>
      <c r="G16" s="64"/>
      <c r="H16" s="64"/>
      <c r="I16" s="64"/>
      <c r="J16" s="64"/>
      <c r="K16" s="318"/>
      <c r="M16" s="333" t="str">
        <f>'GREEN SHEET'!CL15</f>
        <v/>
      </c>
      <c r="N16" s="61" t="str">
        <f>'GREEN SHEET'!CM15</f>
        <v/>
      </c>
      <c r="O16" s="60"/>
      <c r="P16" s="334" t="str">
        <f>'GREEN SHEET'!CP15</f>
        <v/>
      </c>
    </row>
    <row r="17" spans="1:16" ht="20.399999999999999" x14ac:dyDescent="0.3">
      <c r="A17" s="325"/>
      <c r="B17" s="62">
        <v>11</v>
      </c>
      <c r="C17" s="456" t="str">
        <f>IF(DATA!E15="","",DATA!E15)</f>
        <v/>
      </c>
      <c r="D17" s="63" t="str">
        <f>IF(DATA!C15="","",DATA!C15)</f>
        <v/>
      </c>
      <c r="E17" s="64"/>
      <c r="F17" s="64"/>
      <c r="G17" s="64"/>
      <c r="H17" s="64"/>
      <c r="I17" s="64"/>
      <c r="J17" s="64"/>
      <c r="K17" s="318"/>
      <c r="M17" s="333" t="str">
        <f>'GREEN SHEET'!CL16</f>
        <v/>
      </c>
      <c r="N17" s="61" t="str">
        <f>'GREEN SHEET'!CM16</f>
        <v/>
      </c>
      <c r="O17" s="60"/>
      <c r="P17" s="334" t="str">
        <f>'GREEN SHEET'!CP16</f>
        <v/>
      </c>
    </row>
    <row r="18" spans="1:16" ht="20.399999999999999" x14ac:dyDescent="0.3">
      <c r="A18" s="325"/>
      <c r="B18" s="62">
        <v>12</v>
      </c>
      <c r="C18" s="456" t="str">
        <f>IF(DATA!E16="","",DATA!E16)</f>
        <v/>
      </c>
      <c r="D18" s="63" t="str">
        <f>IF(DATA!C16="","",DATA!C16)</f>
        <v/>
      </c>
      <c r="E18" s="64"/>
      <c r="F18" s="64"/>
      <c r="G18" s="64"/>
      <c r="H18" s="64"/>
      <c r="I18" s="64"/>
      <c r="J18" s="64"/>
      <c r="K18" s="318"/>
      <c r="M18" s="333" t="str">
        <f>'GREEN SHEET'!CL17</f>
        <v/>
      </c>
      <c r="N18" s="61" t="str">
        <f>'GREEN SHEET'!CM17</f>
        <v/>
      </c>
      <c r="O18" s="60"/>
      <c r="P18" s="334" t="str">
        <f>'GREEN SHEET'!CP17</f>
        <v/>
      </c>
    </row>
    <row r="19" spans="1:16" ht="20.399999999999999" x14ac:dyDescent="0.3">
      <c r="A19" s="325"/>
      <c r="B19" s="62">
        <v>13</v>
      </c>
      <c r="C19" s="456" t="str">
        <f>IF(DATA!E17="","",DATA!E17)</f>
        <v/>
      </c>
      <c r="D19" s="63" t="str">
        <f>IF(DATA!C17="","",DATA!C17)</f>
        <v/>
      </c>
      <c r="E19" s="64"/>
      <c r="F19" s="64"/>
      <c r="G19" s="64"/>
      <c r="H19" s="64"/>
      <c r="I19" s="64"/>
      <c r="J19" s="64"/>
      <c r="K19" s="318"/>
      <c r="M19" s="333" t="str">
        <f>'GREEN SHEET'!CL18</f>
        <v/>
      </c>
      <c r="N19" s="61" t="str">
        <f>'GREEN SHEET'!CM18</f>
        <v/>
      </c>
      <c r="O19" s="60"/>
      <c r="P19" s="334" t="str">
        <f>'GREEN SHEET'!CP18</f>
        <v/>
      </c>
    </row>
    <row r="20" spans="1:16" ht="20.399999999999999" x14ac:dyDescent="0.3">
      <c r="A20" s="325"/>
      <c r="B20" s="62">
        <v>14</v>
      </c>
      <c r="C20" s="456" t="str">
        <f>IF(DATA!E18="","",DATA!E18)</f>
        <v/>
      </c>
      <c r="D20" s="63" t="str">
        <f>IF(DATA!C18="","",DATA!C18)</f>
        <v/>
      </c>
      <c r="E20" s="64"/>
      <c r="F20" s="64"/>
      <c r="G20" s="64"/>
      <c r="H20" s="64"/>
      <c r="I20" s="64"/>
      <c r="J20" s="64"/>
      <c r="K20" s="318"/>
      <c r="M20" s="333" t="str">
        <f>'GREEN SHEET'!CL19</f>
        <v/>
      </c>
      <c r="N20" s="61" t="str">
        <f>'GREEN SHEET'!CM19</f>
        <v/>
      </c>
      <c r="O20" s="60"/>
      <c r="P20" s="334" t="str">
        <f>'GREEN SHEET'!CP19</f>
        <v/>
      </c>
    </row>
    <row r="21" spans="1:16" ht="20.399999999999999" x14ac:dyDescent="0.3">
      <c r="A21" s="325"/>
      <c r="B21" s="62">
        <v>15</v>
      </c>
      <c r="C21" s="456" t="str">
        <f>IF(DATA!E19="","",DATA!E19)</f>
        <v/>
      </c>
      <c r="D21" s="63" t="str">
        <f>IF(DATA!C19="","",DATA!C19)</f>
        <v/>
      </c>
      <c r="E21" s="64"/>
      <c r="F21" s="64"/>
      <c r="G21" s="64"/>
      <c r="H21" s="64"/>
      <c r="I21" s="64"/>
      <c r="J21" s="64"/>
      <c r="K21" s="318"/>
      <c r="M21" s="333" t="str">
        <f>'GREEN SHEET'!CL20</f>
        <v/>
      </c>
      <c r="N21" s="61" t="str">
        <f>'GREEN SHEET'!CM20</f>
        <v/>
      </c>
      <c r="O21" s="60"/>
      <c r="P21" s="334" t="str">
        <f>'GREEN SHEET'!CP20</f>
        <v/>
      </c>
    </row>
    <row r="22" spans="1:16" ht="20.399999999999999" x14ac:dyDescent="0.3">
      <c r="A22" s="325"/>
      <c r="B22" s="62">
        <v>16</v>
      </c>
      <c r="C22" s="456" t="str">
        <f>IF(DATA!E20="","",DATA!E20)</f>
        <v/>
      </c>
      <c r="D22" s="63" t="str">
        <f>IF(DATA!C20="","",DATA!C20)</f>
        <v/>
      </c>
      <c r="E22" s="64"/>
      <c r="F22" s="64"/>
      <c r="G22" s="64"/>
      <c r="H22" s="64"/>
      <c r="I22" s="64"/>
      <c r="J22" s="64"/>
      <c r="K22" s="318"/>
      <c r="M22" s="333" t="str">
        <f>'GREEN SHEET'!CL21</f>
        <v/>
      </c>
      <c r="N22" s="61" t="str">
        <f>'GREEN SHEET'!CM21</f>
        <v/>
      </c>
      <c r="O22" s="60"/>
      <c r="P22" s="334" t="str">
        <f>'GREEN SHEET'!CP21</f>
        <v/>
      </c>
    </row>
    <row r="23" spans="1:16" ht="20.399999999999999" x14ac:dyDescent="0.3">
      <c r="A23" s="325"/>
      <c r="B23" s="62">
        <v>17</v>
      </c>
      <c r="C23" s="456" t="str">
        <f>IF(DATA!E21="","",DATA!E21)</f>
        <v/>
      </c>
      <c r="D23" s="63" t="str">
        <f>IF(DATA!C21="","",DATA!C21)</f>
        <v/>
      </c>
      <c r="E23" s="64"/>
      <c r="F23" s="64"/>
      <c r="G23" s="64"/>
      <c r="H23" s="64"/>
      <c r="I23" s="64"/>
      <c r="J23" s="64"/>
      <c r="K23" s="318"/>
      <c r="M23" s="333" t="str">
        <f>'GREEN SHEET'!CL22</f>
        <v/>
      </c>
      <c r="N23" s="61" t="str">
        <f>'GREEN SHEET'!CM22</f>
        <v/>
      </c>
      <c r="O23" s="60"/>
      <c r="P23" s="334" t="str">
        <f>'GREEN SHEET'!CP22</f>
        <v/>
      </c>
    </row>
    <row r="24" spans="1:16" ht="20.399999999999999" x14ac:dyDescent="0.3">
      <c r="A24" s="325"/>
      <c r="B24" s="62">
        <v>18</v>
      </c>
      <c r="C24" s="456" t="str">
        <f>IF(DATA!E22="","",DATA!E22)</f>
        <v/>
      </c>
      <c r="D24" s="63" t="str">
        <f>IF(DATA!C22="","",DATA!C22)</f>
        <v/>
      </c>
      <c r="E24" s="64"/>
      <c r="F24" s="64"/>
      <c r="G24" s="64"/>
      <c r="H24" s="64"/>
      <c r="I24" s="64"/>
      <c r="J24" s="64"/>
      <c r="K24" s="318"/>
      <c r="M24" s="333" t="str">
        <f>'GREEN SHEET'!CL23</f>
        <v/>
      </c>
      <c r="N24" s="61" t="str">
        <f>'GREEN SHEET'!CM23</f>
        <v/>
      </c>
      <c r="O24" s="60"/>
      <c r="P24" s="334" t="str">
        <f>'GREEN SHEET'!CP23</f>
        <v/>
      </c>
    </row>
    <row r="25" spans="1:16" ht="20.399999999999999" x14ac:dyDescent="0.3">
      <c r="A25" s="325"/>
      <c r="B25" s="62">
        <v>19</v>
      </c>
      <c r="C25" s="456" t="str">
        <f>IF(DATA!E23="","",DATA!E23)</f>
        <v/>
      </c>
      <c r="D25" s="63" t="str">
        <f>IF(DATA!C23="","",DATA!C23)</f>
        <v/>
      </c>
      <c r="E25" s="64"/>
      <c r="F25" s="64"/>
      <c r="G25" s="64"/>
      <c r="H25" s="64"/>
      <c r="I25" s="64"/>
      <c r="J25" s="64"/>
      <c r="K25" s="318"/>
      <c r="M25" s="333" t="str">
        <f>'GREEN SHEET'!CL24</f>
        <v/>
      </c>
      <c r="N25" s="61" t="str">
        <f>'GREEN SHEET'!CM24</f>
        <v/>
      </c>
      <c r="O25" s="60"/>
      <c r="P25" s="334" t="str">
        <f>'GREEN SHEET'!CP24</f>
        <v/>
      </c>
    </row>
    <row r="26" spans="1:16" ht="20.399999999999999" x14ac:dyDescent="0.3">
      <c r="A26" s="325"/>
      <c r="B26" s="62">
        <v>20</v>
      </c>
      <c r="C26" s="456" t="str">
        <f>IF(DATA!E24="","",DATA!E24)</f>
        <v/>
      </c>
      <c r="D26" s="63" t="str">
        <f>IF(DATA!C24="","",DATA!C24)</f>
        <v/>
      </c>
      <c r="E26" s="64"/>
      <c r="F26" s="64"/>
      <c r="G26" s="64"/>
      <c r="H26" s="64"/>
      <c r="I26" s="64"/>
      <c r="J26" s="64"/>
      <c r="K26" s="318"/>
      <c r="M26" s="333" t="str">
        <f>'GREEN SHEET'!CL25</f>
        <v/>
      </c>
      <c r="N26" s="61" t="str">
        <f>'GREEN SHEET'!CM25</f>
        <v/>
      </c>
      <c r="O26" s="60"/>
      <c r="P26" s="334" t="str">
        <f>'GREEN SHEET'!CP25</f>
        <v/>
      </c>
    </row>
    <row r="27" spans="1:16" ht="20.399999999999999" x14ac:dyDescent="0.3">
      <c r="A27" s="325"/>
      <c r="B27" s="62">
        <v>21</v>
      </c>
      <c r="C27" s="456" t="str">
        <f>IF(DATA!E25="","",DATA!E25)</f>
        <v/>
      </c>
      <c r="D27" s="63" t="str">
        <f>IF(DATA!C25="","",DATA!C25)</f>
        <v/>
      </c>
      <c r="E27" s="64"/>
      <c r="F27" s="64"/>
      <c r="G27" s="64"/>
      <c r="H27" s="64"/>
      <c r="I27" s="64"/>
      <c r="J27" s="64"/>
      <c r="K27" s="318"/>
      <c r="M27" s="333" t="str">
        <f>'GREEN SHEET'!CL26</f>
        <v/>
      </c>
      <c r="N27" s="61" t="str">
        <f>'GREEN SHEET'!CM26</f>
        <v/>
      </c>
      <c r="O27" s="60"/>
      <c r="P27" s="334" t="str">
        <f>'GREEN SHEET'!CP26</f>
        <v/>
      </c>
    </row>
    <row r="28" spans="1:16" ht="20.399999999999999" x14ac:dyDescent="0.3">
      <c r="A28" s="325"/>
      <c r="B28" s="62">
        <v>22</v>
      </c>
      <c r="C28" s="456" t="str">
        <f>IF(DATA!E26="","",DATA!E26)</f>
        <v/>
      </c>
      <c r="D28" s="63" t="str">
        <f>IF(DATA!C26="","",DATA!C26)</f>
        <v/>
      </c>
      <c r="E28" s="64"/>
      <c r="F28" s="64"/>
      <c r="G28" s="64"/>
      <c r="H28" s="64"/>
      <c r="I28" s="64"/>
      <c r="J28" s="64"/>
      <c r="K28" s="318"/>
      <c r="M28" s="333" t="str">
        <f>'GREEN SHEET'!CL27</f>
        <v/>
      </c>
      <c r="N28" s="61" t="str">
        <f>'GREEN SHEET'!CM27</f>
        <v/>
      </c>
      <c r="O28" s="60"/>
      <c r="P28" s="334" t="str">
        <f>'GREEN SHEET'!CP27</f>
        <v/>
      </c>
    </row>
    <row r="29" spans="1:16" ht="20.399999999999999" x14ac:dyDescent="0.3">
      <c r="A29" s="325"/>
      <c r="B29" s="62">
        <v>23</v>
      </c>
      <c r="C29" s="456" t="str">
        <f>IF(DATA!E27="","",DATA!E27)</f>
        <v/>
      </c>
      <c r="D29" s="63" t="str">
        <f>IF(DATA!C27="","",DATA!C27)</f>
        <v/>
      </c>
      <c r="E29" s="64"/>
      <c r="F29" s="64"/>
      <c r="G29" s="64"/>
      <c r="H29" s="64"/>
      <c r="I29" s="64"/>
      <c r="J29" s="64"/>
      <c r="K29" s="318"/>
      <c r="M29" s="333" t="str">
        <f>'GREEN SHEET'!CL28</f>
        <v/>
      </c>
      <c r="N29" s="61" t="str">
        <f>'GREEN SHEET'!CM28</f>
        <v/>
      </c>
      <c r="O29" s="60"/>
      <c r="P29" s="334" t="str">
        <f>'GREEN SHEET'!CP28</f>
        <v/>
      </c>
    </row>
    <row r="30" spans="1:16" ht="20.399999999999999" x14ac:dyDescent="0.3">
      <c r="A30" s="325"/>
      <c r="B30" s="62">
        <v>24</v>
      </c>
      <c r="C30" s="456" t="str">
        <f>IF(DATA!E28="","",DATA!E28)</f>
        <v/>
      </c>
      <c r="D30" s="63" t="str">
        <f>IF(DATA!C28="","",DATA!C28)</f>
        <v/>
      </c>
      <c r="E30" s="64"/>
      <c r="F30" s="64"/>
      <c r="G30" s="64"/>
      <c r="H30" s="64"/>
      <c r="I30" s="64"/>
      <c r="J30" s="64"/>
      <c r="K30" s="318"/>
      <c r="M30" s="333" t="str">
        <f>'GREEN SHEET'!CL29</f>
        <v/>
      </c>
      <c r="N30" s="61" t="str">
        <f>'GREEN SHEET'!CM29</f>
        <v/>
      </c>
      <c r="O30" s="60"/>
      <c r="P30" s="334" t="str">
        <f>'GREEN SHEET'!CP29</f>
        <v/>
      </c>
    </row>
    <row r="31" spans="1:16" ht="20.399999999999999" x14ac:dyDescent="0.3">
      <c r="A31" s="325"/>
      <c r="B31" s="62">
        <v>25</v>
      </c>
      <c r="C31" s="456" t="str">
        <f>IF(DATA!E29="","",DATA!E29)</f>
        <v/>
      </c>
      <c r="D31" s="63" t="str">
        <f>IF(DATA!C29="","",DATA!C29)</f>
        <v/>
      </c>
      <c r="E31" s="64"/>
      <c r="F31" s="64"/>
      <c r="G31" s="64"/>
      <c r="H31" s="64"/>
      <c r="I31" s="64"/>
      <c r="J31" s="64"/>
      <c r="K31" s="318"/>
      <c r="M31" s="333" t="str">
        <f>'GREEN SHEET'!CL30</f>
        <v/>
      </c>
      <c r="N31" s="61" t="str">
        <f>'GREEN SHEET'!CM30</f>
        <v/>
      </c>
      <c r="O31" s="60"/>
      <c r="P31" s="334" t="str">
        <f>'GREEN SHEET'!CP30</f>
        <v/>
      </c>
    </row>
    <row r="32" spans="1:16" ht="20.399999999999999" x14ac:dyDescent="0.3">
      <c r="A32" s="325"/>
      <c r="B32" s="62">
        <v>26</v>
      </c>
      <c r="C32" s="456" t="str">
        <f>IF(DATA!E30="","",DATA!E30)</f>
        <v/>
      </c>
      <c r="D32" s="63" t="str">
        <f>IF(DATA!C30="","",DATA!C30)</f>
        <v/>
      </c>
      <c r="E32" s="64"/>
      <c r="F32" s="64"/>
      <c r="G32" s="64"/>
      <c r="H32" s="64"/>
      <c r="I32" s="64"/>
      <c r="J32" s="64"/>
      <c r="K32" s="318"/>
      <c r="M32" s="333" t="str">
        <f>'GREEN SHEET'!CL31</f>
        <v/>
      </c>
      <c r="N32" s="61" t="str">
        <f>'GREEN SHEET'!CM31</f>
        <v/>
      </c>
      <c r="O32" s="60"/>
      <c r="P32" s="334" t="str">
        <f>'GREEN SHEET'!CP31</f>
        <v/>
      </c>
    </row>
    <row r="33" spans="1:16" ht="20.399999999999999" x14ac:dyDescent="0.3">
      <c r="A33" s="325"/>
      <c r="B33" s="62">
        <v>27</v>
      </c>
      <c r="C33" s="456" t="str">
        <f>IF(DATA!E31="","",DATA!E31)</f>
        <v/>
      </c>
      <c r="D33" s="63" t="str">
        <f>IF(DATA!C31="","",DATA!C31)</f>
        <v/>
      </c>
      <c r="E33" s="64"/>
      <c r="F33" s="64"/>
      <c r="G33" s="64"/>
      <c r="H33" s="64"/>
      <c r="I33" s="64"/>
      <c r="J33" s="64"/>
      <c r="K33" s="318"/>
      <c r="M33" s="333" t="str">
        <f>'GREEN SHEET'!CL32</f>
        <v/>
      </c>
      <c r="N33" s="61" t="str">
        <f>'GREEN SHEET'!CM32</f>
        <v/>
      </c>
      <c r="O33" s="60"/>
      <c r="P33" s="334" t="str">
        <f>'GREEN SHEET'!CP32</f>
        <v/>
      </c>
    </row>
    <row r="34" spans="1:16" ht="20.399999999999999" x14ac:dyDescent="0.3">
      <c r="A34" s="325"/>
      <c r="B34" s="62">
        <v>28</v>
      </c>
      <c r="C34" s="456" t="str">
        <f>IF(DATA!E32="","",DATA!E32)</f>
        <v/>
      </c>
      <c r="D34" s="63" t="str">
        <f>IF(DATA!C32="","",DATA!C32)</f>
        <v/>
      </c>
      <c r="E34" s="64"/>
      <c r="F34" s="64"/>
      <c r="G34" s="64"/>
      <c r="H34" s="64"/>
      <c r="I34" s="64"/>
      <c r="J34" s="64"/>
      <c r="K34" s="318"/>
      <c r="M34" s="333" t="str">
        <f>'GREEN SHEET'!CL33</f>
        <v/>
      </c>
      <c r="N34" s="61" t="str">
        <f>'GREEN SHEET'!CM33</f>
        <v/>
      </c>
      <c r="O34" s="60"/>
      <c r="P34" s="334" t="str">
        <f>'GREEN SHEET'!CP33</f>
        <v/>
      </c>
    </row>
    <row r="35" spans="1:16" ht="20.399999999999999" x14ac:dyDescent="0.3">
      <c r="A35" s="325"/>
      <c r="B35" s="62">
        <v>29</v>
      </c>
      <c r="C35" s="456" t="str">
        <f>IF(DATA!E33="","",DATA!E33)</f>
        <v/>
      </c>
      <c r="D35" s="63" t="str">
        <f>IF(DATA!C33="","",DATA!C33)</f>
        <v/>
      </c>
      <c r="E35" s="64"/>
      <c r="F35" s="64"/>
      <c r="G35" s="64"/>
      <c r="H35" s="64"/>
      <c r="I35" s="64"/>
      <c r="J35" s="64"/>
      <c r="K35" s="318"/>
      <c r="M35" s="333" t="str">
        <f>'GREEN SHEET'!CL34</f>
        <v/>
      </c>
      <c r="N35" s="61" t="str">
        <f>'GREEN SHEET'!CM34</f>
        <v/>
      </c>
      <c r="O35" s="60"/>
      <c r="P35" s="334" t="str">
        <f>'GREEN SHEET'!CP34</f>
        <v/>
      </c>
    </row>
    <row r="36" spans="1:16" ht="20.399999999999999" x14ac:dyDescent="0.3">
      <c r="A36" s="325"/>
      <c r="B36" s="62">
        <v>30</v>
      </c>
      <c r="C36" s="456" t="str">
        <f>IF(DATA!E34="","",DATA!E34)</f>
        <v/>
      </c>
      <c r="D36" s="63" t="str">
        <f>IF(DATA!C34="","",DATA!C34)</f>
        <v/>
      </c>
      <c r="E36" s="64"/>
      <c r="F36" s="64"/>
      <c r="G36" s="64"/>
      <c r="H36" s="64"/>
      <c r="I36" s="64"/>
      <c r="J36" s="64"/>
      <c r="K36" s="318"/>
      <c r="M36" s="333" t="str">
        <f>'GREEN SHEET'!CL35</f>
        <v/>
      </c>
      <c r="N36" s="61" t="str">
        <f>'GREEN SHEET'!CM35</f>
        <v/>
      </c>
      <c r="O36" s="60"/>
      <c r="P36" s="334" t="str">
        <f>'GREEN SHEET'!CP35</f>
        <v/>
      </c>
    </row>
    <row r="37" spans="1:16" ht="20.399999999999999" x14ac:dyDescent="0.3">
      <c r="A37" s="325"/>
      <c r="B37" s="62">
        <v>31</v>
      </c>
      <c r="C37" s="456" t="str">
        <f>IF(DATA!E35="","",DATA!E35)</f>
        <v/>
      </c>
      <c r="D37" s="63" t="str">
        <f>IF(DATA!C35="","",DATA!C35)</f>
        <v/>
      </c>
      <c r="E37" s="64"/>
      <c r="F37" s="64"/>
      <c r="G37" s="64"/>
      <c r="H37" s="64"/>
      <c r="I37" s="64"/>
      <c r="J37" s="64"/>
      <c r="K37" s="318"/>
      <c r="M37" s="333" t="str">
        <f>'GREEN SHEET'!CL36</f>
        <v/>
      </c>
      <c r="N37" s="61" t="str">
        <f>'GREEN SHEET'!CM36</f>
        <v/>
      </c>
      <c r="O37" s="60"/>
      <c r="P37" s="334" t="str">
        <f>'GREEN SHEET'!CP36</f>
        <v/>
      </c>
    </row>
    <row r="38" spans="1:16" ht="20.399999999999999" x14ac:dyDescent="0.3">
      <c r="A38" s="325"/>
      <c r="B38" s="62">
        <v>32</v>
      </c>
      <c r="C38" s="456" t="str">
        <f>IF(DATA!E36="","",DATA!E36)</f>
        <v/>
      </c>
      <c r="D38" s="63" t="str">
        <f>IF(DATA!C36="","",DATA!C36)</f>
        <v/>
      </c>
      <c r="E38" s="64"/>
      <c r="F38" s="64"/>
      <c r="G38" s="64"/>
      <c r="H38" s="64"/>
      <c r="I38" s="64"/>
      <c r="J38" s="64"/>
      <c r="K38" s="318"/>
      <c r="M38" s="333" t="str">
        <f>'GREEN SHEET'!CL37</f>
        <v/>
      </c>
      <c r="N38" s="61" t="str">
        <f>'GREEN SHEET'!CM37</f>
        <v/>
      </c>
      <c r="O38" s="60"/>
      <c r="P38" s="334" t="str">
        <f>'GREEN SHEET'!CP37</f>
        <v/>
      </c>
    </row>
    <row r="39" spans="1:16" ht="20.399999999999999" x14ac:dyDescent="0.3">
      <c r="A39" s="325"/>
      <c r="B39" s="62">
        <v>33</v>
      </c>
      <c r="C39" s="456" t="str">
        <f>IF(DATA!E37="","",DATA!E37)</f>
        <v/>
      </c>
      <c r="D39" s="63" t="str">
        <f>IF(DATA!C37="","",DATA!C37)</f>
        <v/>
      </c>
      <c r="E39" s="64"/>
      <c r="F39" s="64"/>
      <c r="G39" s="64"/>
      <c r="H39" s="64"/>
      <c r="I39" s="64"/>
      <c r="J39" s="64"/>
      <c r="K39" s="318"/>
      <c r="M39" s="333" t="str">
        <f>'GREEN SHEET'!CL38</f>
        <v/>
      </c>
      <c r="N39" s="61" t="str">
        <f>'GREEN SHEET'!CM38</f>
        <v/>
      </c>
      <c r="O39" s="60"/>
      <c r="P39" s="334" t="str">
        <f>'GREEN SHEET'!CP38</f>
        <v/>
      </c>
    </row>
    <row r="40" spans="1:16" ht="20.399999999999999" x14ac:dyDescent="0.3">
      <c r="A40" s="325"/>
      <c r="B40" s="62">
        <v>34</v>
      </c>
      <c r="C40" s="456" t="str">
        <f>IF(DATA!E38="","",DATA!E38)</f>
        <v/>
      </c>
      <c r="D40" s="63" t="str">
        <f>IF(DATA!C38="","",DATA!C38)</f>
        <v/>
      </c>
      <c r="E40" s="64"/>
      <c r="F40" s="64"/>
      <c r="G40" s="64"/>
      <c r="H40" s="64"/>
      <c r="I40" s="64"/>
      <c r="J40" s="64"/>
      <c r="K40" s="318"/>
      <c r="M40" s="333" t="str">
        <f>'GREEN SHEET'!CL39</f>
        <v/>
      </c>
      <c r="N40" s="61" t="str">
        <f>'GREEN SHEET'!CM39</f>
        <v/>
      </c>
      <c r="O40" s="60"/>
      <c r="P40" s="334" t="str">
        <f>'GREEN SHEET'!CP39</f>
        <v/>
      </c>
    </row>
    <row r="41" spans="1:16" ht="20.399999999999999" x14ac:dyDescent="0.3">
      <c r="A41" s="325"/>
      <c r="B41" s="62">
        <v>35</v>
      </c>
      <c r="C41" s="456" t="str">
        <f>IF(DATA!E39="","",DATA!E39)</f>
        <v/>
      </c>
      <c r="D41" s="63" t="str">
        <f>IF(DATA!C39="","",DATA!C39)</f>
        <v/>
      </c>
      <c r="E41" s="64"/>
      <c r="F41" s="64"/>
      <c r="G41" s="64"/>
      <c r="H41" s="64"/>
      <c r="I41" s="64"/>
      <c r="J41" s="64"/>
      <c r="K41" s="318"/>
      <c r="M41" s="333" t="str">
        <f>'GREEN SHEET'!CL40</f>
        <v/>
      </c>
      <c r="N41" s="61" t="str">
        <f>'GREEN SHEET'!CM40</f>
        <v/>
      </c>
      <c r="O41" s="60"/>
      <c r="P41" s="334" t="str">
        <f>'GREEN SHEET'!CP40</f>
        <v/>
      </c>
    </row>
    <row r="42" spans="1:16" ht="20.399999999999999" x14ac:dyDescent="0.3">
      <c r="A42" s="325"/>
      <c r="B42" s="62">
        <v>36</v>
      </c>
      <c r="C42" s="456" t="str">
        <f>IF(DATA!E40="","",DATA!E40)</f>
        <v/>
      </c>
      <c r="D42" s="63" t="str">
        <f>IF(DATA!C40="","",DATA!C40)</f>
        <v/>
      </c>
      <c r="E42" s="64"/>
      <c r="F42" s="64"/>
      <c r="G42" s="64"/>
      <c r="H42" s="64"/>
      <c r="I42" s="64"/>
      <c r="J42" s="64"/>
      <c r="K42" s="318"/>
      <c r="M42" s="333" t="str">
        <f>'GREEN SHEET'!CL41</f>
        <v/>
      </c>
      <c r="N42" s="61" t="str">
        <f>'GREEN SHEET'!CM41</f>
        <v/>
      </c>
      <c r="O42" s="60"/>
      <c r="P42" s="334" t="str">
        <f>'GREEN SHEET'!CP41</f>
        <v/>
      </c>
    </row>
    <row r="43" spans="1:16" ht="20.399999999999999" x14ac:dyDescent="0.3">
      <c r="A43" s="325"/>
      <c r="B43" s="62">
        <v>37</v>
      </c>
      <c r="C43" s="456" t="str">
        <f>IF(DATA!E41="","",DATA!E41)</f>
        <v/>
      </c>
      <c r="D43" s="63" t="str">
        <f>IF(DATA!C41="","",DATA!C41)</f>
        <v/>
      </c>
      <c r="E43" s="64"/>
      <c r="F43" s="64"/>
      <c r="G43" s="64"/>
      <c r="H43" s="64"/>
      <c r="I43" s="64"/>
      <c r="J43" s="64"/>
      <c r="K43" s="318"/>
      <c r="M43" s="333" t="str">
        <f>'GREEN SHEET'!CL42</f>
        <v/>
      </c>
      <c r="N43" s="61" t="str">
        <f>'GREEN SHEET'!CM42</f>
        <v/>
      </c>
      <c r="O43" s="60"/>
      <c r="P43" s="334" t="str">
        <f>'GREEN SHEET'!CP42</f>
        <v/>
      </c>
    </row>
    <row r="44" spans="1:16" ht="20.399999999999999" x14ac:dyDescent="0.3">
      <c r="A44" s="325"/>
      <c r="B44" s="62">
        <v>38</v>
      </c>
      <c r="C44" s="456" t="str">
        <f>IF(DATA!E42="","",DATA!E42)</f>
        <v/>
      </c>
      <c r="D44" s="63" t="str">
        <f>IF(DATA!C42="","",DATA!C42)</f>
        <v/>
      </c>
      <c r="E44" s="64"/>
      <c r="F44" s="64"/>
      <c r="G44" s="64"/>
      <c r="H44" s="64"/>
      <c r="I44" s="64"/>
      <c r="J44" s="64"/>
      <c r="K44" s="318"/>
      <c r="M44" s="333" t="str">
        <f>'GREEN SHEET'!CL43</f>
        <v/>
      </c>
      <c r="N44" s="61" t="str">
        <f>'GREEN SHEET'!CM43</f>
        <v/>
      </c>
      <c r="O44" s="60"/>
      <c r="P44" s="334" t="str">
        <f>'GREEN SHEET'!CP43</f>
        <v/>
      </c>
    </row>
    <row r="45" spans="1:16" ht="20.399999999999999" x14ac:dyDescent="0.3">
      <c r="A45" s="325"/>
      <c r="B45" s="62">
        <v>39</v>
      </c>
      <c r="C45" s="456" t="str">
        <f>IF(DATA!E43="","",DATA!E43)</f>
        <v/>
      </c>
      <c r="D45" s="63" t="str">
        <f>IF(DATA!C43="","",DATA!C43)</f>
        <v/>
      </c>
      <c r="E45" s="64"/>
      <c r="F45" s="64"/>
      <c r="G45" s="64"/>
      <c r="H45" s="64"/>
      <c r="I45" s="64"/>
      <c r="J45" s="64"/>
      <c r="K45" s="318"/>
      <c r="M45" s="333" t="str">
        <f>'GREEN SHEET'!CL44</f>
        <v/>
      </c>
      <c r="N45" s="61" t="str">
        <f>'GREEN SHEET'!CM44</f>
        <v/>
      </c>
      <c r="O45" s="60"/>
      <c r="P45" s="334" t="str">
        <f>'GREEN SHEET'!CP44</f>
        <v/>
      </c>
    </row>
    <row r="46" spans="1:16" ht="20.399999999999999" x14ac:dyDescent="0.3">
      <c r="A46" s="325"/>
      <c r="B46" s="62">
        <v>40</v>
      </c>
      <c r="C46" s="456" t="str">
        <f>IF(DATA!E44="","",DATA!E44)</f>
        <v/>
      </c>
      <c r="D46" s="63" t="str">
        <f>IF(DATA!C44="","",DATA!C44)</f>
        <v/>
      </c>
      <c r="E46" s="64"/>
      <c r="F46" s="64"/>
      <c r="G46" s="64"/>
      <c r="H46" s="64"/>
      <c r="I46" s="64"/>
      <c r="J46" s="64"/>
      <c r="K46" s="318"/>
      <c r="M46" s="333" t="str">
        <f>'GREEN SHEET'!CL45</f>
        <v/>
      </c>
      <c r="N46" s="61" t="str">
        <f>'GREEN SHEET'!CM45</f>
        <v/>
      </c>
      <c r="O46" s="60"/>
      <c r="P46" s="334" t="str">
        <f>'GREEN SHEET'!CP45</f>
        <v/>
      </c>
    </row>
    <row r="47" spans="1:16" ht="20.399999999999999" x14ac:dyDescent="0.3">
      <c r="A47" s="325"/>
      <c r="B47" s="62">
        <v>41</v>
      </c>
      <c r="C47" s="456" t="str">
        <f>IF(DATA!E45="","",DATA!E45)</f>
        <v/>
      </c>
      <c r="D47" s="63" t="str">
        <f>IF(DATA!C45="","",DATA!C45)</f>
        <v/>
      </c>
      <c r="E47" s="64"/>
      <c r="F47" s="64"/>
      <c r="G47" s="64"/>
      <c r="H47" s="64"/>
      <c r="I47" s="64"/>
      <c r="J47" s="64"/>
      <c r="K47" s="318"/>
      <c r="M47" s="333" t="str">
        <f>'GREEN SHEET'!CL46</f>
        <v/>
      </c>
      <c r="N47" s="61" t="str">
        <f>'GREEN SHEET'!CM46</f>
        <v/>
      </c>
      <c r="O47" s="60"/>
      <c r="P47" s="334" t="str">
        <f>'GREEN SHEET'!CP46</f>
        <v/>
      </c>
    </row>
    <row r="48" spans="1:16" ht="20.399999999999999" x14ac:dyDescent="0.3">
      <c r="A48" s="325"/>
      <c r="B48" s="62">
        <v>42</v>
      </c>
      <c r="C48" s="456" t="str">
        <f>IF(DATA!E46="","",DATA!E46)</f>
        <v/>
      </c>
      <c r="D48" s="63" t="str">
        <f>IF(DATA!C46="","",DATA!C46)</f>
        <v/>
      </c>
      <c r="E48" s="64"/>
      <c r="F48" s="64"/>
      <c r="G48" s="64"/>
      <c r="H48" s="64"/>
      <c r="I48" s="64"/>
      <c r="J48" s="64"/>
      <c r="K48" s="318"/>
      <c r="M48" s="333" t="str">
        <f>'GREEN SHEET'!CL47</f>
        <v/>
      </c>
      <c r="N48" s="61" t="str">
        <f>'GREEN SHEET'!CM47</f>
        <v/>
      </c>
      <c r="O48" s="60"/>
      <c r="P48" s="334" t="str">
        <f>'GREEN SHEET'!CP47</f>
        <v/>
      </c>
    </row>
    <row r="49" spans="1:17" ht="20.399999999999999" x14ac:dyDescent="0.3">
      <c r="A49" s="325"/>
      <c r="B49" s="62">
        <v>43</v>
      </c>
      <c r="C49" s="456" t="str">
        <f>IF(DATA!E47="","",DATA!E47)</f>
        <v/>
      </c>
      <c r="D49" s="63" t="str">
        <f>IF(DATA!C47="","",DATA!C47)</f>
        <v/>
      </c>
      <c r="E49" s="64"/>
      <c r="F49" s="64"/>
      <c r="G49" s="64"/>
      <c r="H49" s="64"/>
      <c r="I49" s="64"/>
      <c r="J49" s="64"/>
      <c r="K49" s="318"/>
      <c r="M49" s="333" t="str">
        <f>'GREEN SHEET'!CL48</f>
        <v/>
      </c>
      <c r="N49" s="61" t="str">
        <f>'GREEN SHEET'!CM48</f>
        <v/>
      </c>
      <c r="O49" s="60"/>
      <c r="P49" s="334" t="str">
        <f>'GREEN SHEET'!CP48</f>
        <v/>
      </c>
    </row>
    <row r="50" spans="1:17" ht="20.399999999999999" x14ac:dyDescent="0.3">
      <c r="A50" s="325"/>
      <c r="B50" s="62">
        <v>44</v>
      </c>
      <c r="C50" s="456" t="str">
        <f>IF(DATA!E48="","",DATA!E48)</f>
        <v/>
      </c>
      <c r="D50" s="63" t="str">
        <f>IF(DATA!C48="","",DATA!C48)</f>
        <v/>
      </c>
      <c r="E50" s="64"/>
      <c r="F50" s="64"/>
      <c r="G50" s="64"/>
      <c r="H50" s="64"/>
      <c r="I50" s="64"/>
      <c r="J50" s="64"/>
      <c r="K50" s="318"/>
      <c r="M50" s="333" t="str">
        <f>'GREEN SHEET'!CL49</f>
        <v/>
      </c>
      <c r="N50" s="61" t="str">
        <f>'GREEN SHEET'!CM49</f>
        <v/>
      </c>
      <c r="O50" s="60"/>
      <c r="P50" s="334" t="str">
        <f>'GREEN SHEET'!CP49</f>
        <v/>
      </c>
    </row>
    <row r="51" spans="1:17" ht="21" thickBot="1" x14ac:dyDescent="0.35">
      <c r="A51" s="325"/>
      <c r="B51" s="65">
        <v>45</v>
      </c>
      <c r="C51" s="457" t="str">
        <f>IF(DATA!E49="","",DATA!E49)</f>
        <v/>
      </c>
      <c r="D51" s="319" t="str">
        <f>IF(DATA!C49="","",DATA!C49)</f>
        <v/>
      </c>
      <c r="E51" s="66"/>
      <c r="F51" s="66"/>
      <c r="G51" s="66"/>
      <c r="H51" s="66"/>
      <c r="I51" s="66"/>
      <c r="J51" s="66"/>
      <c r="K51" s="320"/>
      <c r="M51" s="333" t="str">
        <f>'GREEN SHEET'!CL74</f>
        <v/>
      </c>
      <c r="N51" s="61" t="str">
        <f>'GREEN SHEET'!CM74</f>
        <v/>
      </c>
      <c r="O51" s="60"/>
      <c r="P51" s="334" t="str">
        <f>'GREEN SHEET'!CP50</f>
        <v/>
      </c>
    </row>
    <row r="52" spans="1:17" ht="59.25" customHeight="1" thickBot="1" x14ac:dyDescent="0.35">
      <c r="A52" s="325"/>
      <c r="B52" s="547" t="s">
        <v>227</v>
      </c>
      <c r="C52" s="548"/>
      <c r="D52" s="548"/>
      <c r="E52" s="559"/>
      <c r="F52" s="560"/>
      <c r="G52" s="560"/>
      <c r="H52" s="560"/>
      <c r="I52" s="560"/>
      <c r="J52" s="560"/>
      <c r="K52" s="561"/>
      <c r="M52" s="544"/>
      <c r="N52" s="545"/>
      <c r="O52" s="545"/>
      <c r="P52" s="546"/>
    </row>
    <row r="53" spans="1:17" ht="15" customHeight="1" x14ac:dyDescent="0.3">
      <c r="A53" s="323"/>
      <c r="B53" s="70"/>
      <c r="C53" s="70"/>
      <c r="D53" s="70"/>
      <c r="E53" s="70"/>
      <c r="F53" s="70"/>
      <c r="G53" s="70"/>
      <c r="H53" s="70"/>
      <c r="I53" s="70"/>
      <c r="J53" s="70"/>
      <c r="K53" s="70"/>
      <c r="L53" s="70"/>
      <c r="M53" s="70"/>
      <c r="N53" s="70"/>
      <c r="O53" s="54"/>
      <c r="P53" s="54"/>
    </row>
    <row r="54" spans="1:17" ht="15" hidden="1" customHeight="1" x14ac:dyDescent="0.3">
      <c r="Q54" s="8"/>
    </row>
  </sheetData>
  <sheetProtection algorithmName="SHA-512" hashValue="kHeKomnWOg9zlw9vJNS5k70q6dSNAXA2oeAHtdFIeW2PPb0BYqc32H17a9WMiA+XSwiwrqzpo+DtAc7LKiBPzA==" saltValue="Q8SCYUM9O7yjmqTa0GId/A==" spinCount="100000" sheet="1" objects="1" scenarios="1" selectLockedCells="1"/>
  <mergeCells count="7">
    <mergeCell ref="M52:P52"/>
    <mergeCell ref="B52:D52"/>
    <mergeCell ref="H4:K4"/>
    <mergeCell ref="B6:D6"/>
    <mergeCell ref="B2:K2"/>
    <mergeCell ref="B3:K3"/>
    <mergeCell ref="E52:K52"/>
  </mergeCells>
  <hyperlinks>
    <hyperlink ref="A1" location="DASHBOARD!A1" display="D"/>
  </hyperlinks>
  <pageMargins left="0.59055118110236227" right="0.35433070866141736" top="0.33" bottom="0.17" header="0.31496062992125984" footer="0.31496062992125984"/>
  <pageSetup scale="65" orientation="portrait" r:id="rId1"/>
  <ignoredErrors>
    <ignoredError sqref="M6:N6 D35:D51 D14:D34 C7:D13 C14:C34 C35:C47 C48:C51 N8 N7 M14:N51 N9:N13" unlockedFormula="1"/>
  </ignoredErrors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S54"/>
  <sheetViews>
    <sheetView workbookViewId="0">
      <selection activeCell="E6" sqref="E6"/>
    </sheetView>
  </sheetViews>
  <sheetFormatPr defaultColWidth="0" defaultRowHeight="15" customHeight="1" zeroHeight="1" x14ac:dyDescent="0.3"/>
  <cols>
    <col min="1" max="1" width="3.109375" style="326" bestFit="1" customWidth="1"/>
    <col min="2" max="2" width="4.88671875" style="25" bestFit="1" customWidth="1"/>
    <col min="3" max="3" width="45.5546875" style="25" bestFit="1" customWidth="1"/>
    <col min="4" max="4" width="7.109375" style="25" bestFit="1" customWidth="1"/>
    <col min="5" max="5" width="7.5546875" style="25" bestFit="1" customWidth="1"/>
    <col min="6" max="6" width="5.5546875" style="25" bestFit="1" customWidth="1"/>
    <col min="7" max="7" width="6.5546875" style="25" bestFit="1" customWidth="1"/>
    <col min="8" max="8" width="10.6640625" style="25" bestFit="1" customWidth="1"/>
    <col min="9" max="9" width="3.33203125" style="25" bestFit="1" customWidth="1"/>
    <col min="10" max="10" width="8.33203125" style="25" bestFit="1" customWidth="1"/>
    <col min="11" max="11" width="8.5546875" style="25" bestFit="1" customWidth="1"/>
    <col min="12" max="12" width="1.44140625" style="330" customWidth="1"/>
    <col min="13" max="13" width="7.33203125" style="53" customWidth="1"/>
    <col min="14" max="14" width="7.6640625" style="53" customWidth="1"/>
    <col min="15" max="15" width="8.88671875" style="53" customWidth="1"/>
    <col min="16" max="16" width="7.6640625" style="53" customWidth="1"/>
    <col min="17" max="17" width="2.33203125" style="7" customWidth="1"/>
    <col min="18" max="19" width="0" style="8" hidden="1" customWidth="1"/>
    <col min="20" max="16384" width="9.109375" style="8" hidden="1"/>
  </cols>
  <sheetData>
    <row r="1" spans="1:17" ht="11.25" customHeight="1" thickBot="1" x14ac:dyDescent="0.35">
      <c r="A1" s="321" t="s">
        <v>24</v>
      </c>
      <c r="B1" s="322"/>
      <c r="C1" s="322"/>
      <c r="D1" s="322"/>
      <c r="E1" s="322"/>
      <c r="F1" s="322"/>
      <c r="G1" s="322"/>
      <c r="H1" s="322"/>
      <c r="I1" s="322"/>
      <c r="J1" s="322"/>
      <c r="K1" s="322"/>
      <c r="L1" s="322"/>
      <c r="M1" s="322"/>
      <c r="N1" s="322"/>
      <c r="O1" s="322"/>
      <c r="P1" s="322"/>
      <c r="Q1" s="322"/>
    </row>
    <row r="2" spans="1:17" ht="36.75" customHeight="1" x14ac:dyDescent="0.3">
      <c r="A2" s="323"/>
      <c r="B2" s="553" t="str">
        <f>"SWAMI VIVEKANAND GOVT. MODEL SCHOOL,"&amp;DASHBOARD!C3</f>
        <v>SWAMI VIVEKANAND GOVT. MODEL SCHOOL,AMET,  BLOCK-AMET (RAJSAMAND)</v>
      </c>
      <c r="C2" s="554"/>
      <c r="D2" s="554"/>
      <c r="E2" s="554"/>
      <c r="F2" s="554"/>
      <c r="G2" s="554"/>
      <c r="H2" s="554"/>
      <c r="I2" s="554"/>
      <c r="J2" s="554"/>
      <c r="K2" s="555"/>
      <c r="M2" s="474"/>
      <c r="N2" s="475"/>
      <c r="O2" s="475"/>
      <c r="P2" s="476"/>
    </row>
    <row r="3" spans="1:17" ht="23.25" customHeight="1" thickBot="1" x14ac:dyDescent="0.35">
      <c r="A3" s="323"/>
      <c r="B3" s="556" t="str">
        <f>IF(DASHBOARD!B4="","",DASHBOARD!B4)</f>
        <v>SESSION  -  2025-26</v>
      </c>
      <c r="C3" s="557"/>
      <c r="D3" s="557"/>
      <c r="E3" s="557"/>
      <c r="F3" s="557"/>
      <c r="G3" s="557"/>
      <c r="H3" s="557"/>
      <c r="I3" s="557"/>
      <c r="J3" s="557"/>
      <c r="K3" s="558"/>
      <c r="M3" s="474"/>
      <c r="N3" s="475"/>
      <c r="O3" s="475"/>
      <c r="P3" s="476"/>
    </row>
    <row r="4" spans="1:17" s="19" customFormat="1" ht="27.75" customHeight="1" thickBot="1" x14ac:dyDescent="0.5">
      <c r="A4" s="324"/>
      <c r="B4" s="327"/>
      <c r="C4" s="328" t="s">
        <v>87</v>
      </c>
      <c r="D4" s="329" t="str">
        <f>DASHBOARD!B8&amp;DASHBOARD!C8</f>
        <v>9A</v>
      </c>
      <c r="E4" s="329"/>
      <c r="F4" s="329"/>
      <c r="G4" s="329"/>
      <c r="H4" s="551" t="s">
        <v>99</v>
      </c>
      <c r="I4" s="551"/>
      <c r="J4" s="551"/>
      <c r="K4" s="552"/>
      <c r="L4" s="330"/>
      <c r="M4" s="331"/>
      <c r="N4" s="57"/>
      <c r="O4" s="57"/>
      <c r="P4" s="332"/>
      <c r="Q4" s="17"/>
    </row>
    <row r="5" spans="1:17" ht="75" x14ac:dyDescent="0.3">
      <c r="A5" s="323"/>
      <c r="B5" s="448" t="s">
        <v>97</v>
      </c>
      <c r="C5" s="449" t="s">
        <v>96</v>
      </c>
      <c r="D5" s="449" t="s">
        <v>5</v>
      </c>
      <c r="E5" s="449" t="s">
        <v>93</v>
      </c>
      <c r="F5" s="449" t="s">
        <v>94</v>
      </c>
      <c r="G5" s="449" t="s">
        <v>95</v>
      </c>
      <c r="H5" s="450" t="s">
        <v>141</v>
      </c>
      <c r="I5" s="450" t="s">
        <v>139</v>
      </c>
      <c r="J5" s="450" t="s">
        <v>142</v>
      </c>
      <c r="K5" s="451" t="s">
        <v>22</v>
      </c>
      <c r="L5" s="452"/>
      <c r="M5" s="453" t="s">
        <v>57</v>
      </c>
      <c r="N5" s="454" t="s">
        <v>147</v>
      </c>
      <c r="O5" s="454" t="s">
        <v>153</v>
      </c>
      <c r="P5" s="455" t="s">
        <v>57</v>
      </c>
    </row>
    <row r="6" spans="1:17" ht="20.399999999999999" x14ac:dyDescent="0.3">
      <c r="A6" s="323"/>
      <c r="B6" s="549" t="s">
        <v>23</v>
      </c>
      <c r="C6" s="550"/>
      <c r="D6" s="550"/>
      <c r="E6" s="60">
        <v>10</v>
      </c>
      <c r="F6" s="60">
        <v>80</v>
      </c>
      <c r="G6" s="60">
        <v>10</v>
      </c>
      <c r="H6" s="60">
        <v>5</v>
      </c>
      <c r="I6" s="60">
        <v>5</v>
      </c>
      <c r="J6" s="60">
        <v>5</v>
      </c>
      <c r="K6" s="317">
        <v>80</v>
      </c>
      <c r="M6" s="333">
        <f>'GREEN SHEET'!DG5</f>
        <v>100</v>
      </c>
      <c r="N6" s="61" t="str">
        <f>'GREEN SHEET'!DH5</f>
        <v>A1</v>
      </c>
      <c r="O6" s="60">
        <v>80</v>
      </c>
      <c r="P6" s="334">
        <f>'GREEN SHEET'!DK5</f>
        <v>100</v>
      </c>
    </row>
    <row r="7" spans="1:17" ht="20.399999999999999" x14ac:dyDescent="0.3">
      <c r="A7" s="325"/>
      <c r="B7" s="62">
        <v>1</v>
      </c>
      <c r="C7" s="456" t="str">
        <f>IF(DATA!E5="","",DATA!E5)</f>
        <v>ARTI PRAJAPAT</v>
      </c>
      <c r="D7" s="63">
        <f>IF(DATA!C5="","",DATA!C5)</f>
        <v>901</v>
      </c>
      <c r="E7" s="64">
        <v>0</v>
      </c>
      <c r="F7" s="64">
        <v>26</v>
      </c>
      <c r="G7" s="64">
        <v>5</v>
      </c>
      <c r="H7" s="64">
        <v>4</v>
      </c>
      <c r="I7" s="64">
        <v>4</v>
      </c>
      <c r="J7" s="64">
        <v>4</v>
      </c>
      <c r="K7" s="318">
        <v>20</v>
      </c>
      <c r="M7" s="333">
        <f>'GREEN SHEET'!DG6</f>
        <v>35</v>
      </c>
      <c r="N7" s="61" t="str">
        <f>'GREEN SHEET'!DH6</f>
        <v>D</v>
      </c>
      <c r="O7" s="60"/>
      <c r="P7" s="334" t="str">
        <f>'GREEN SHEET'!DK6</f>
        <v/>
      </c>
    </row>
    <row r="8" spans="1:17" ht="20.399999999999999" x14ac:dyDescent="0.3">
      <c r="A8" s="325"/>
      <c r="B8" s="62">
        <v>2</v>
      </c>
      <c r="C8" s="456" t="str">
        <f>IF(DATA!E6="","",DATA!E6)</f>
        <v>ARVIND SINGH BALLA</v>
      </c>
      <c r="D8" s="63">
        <f>IF(DATA!C6="","",DATA!C6)</f>
        <v>902</v>
      </c>
      <c r="E8" s="64">
        <v>7</v>
      </c>
      <c r="F8" s="64">
        <v>54</v>
      </c>
      <c r="G8" s="64">
        <v>7</v>
      </c>
      <c r="H8" s="64">
        <v>4</v>
      </c>
      <c r="I8" s="64">
        <v>4</v>
      </c>
      <c r="J8" s="64">
        <v>4</v>
      </c>
      <c r="K8" s="318">
        <v>22</v>
      </c>
      <c r="M8" s="333">
        <f>'GREEN SHEET'!DG7</f>
        <v>38</v>
      </c>
      <c r="N8" s="61" t="str">
        <f>'GREEN SHEET'!DH7</f>
        <v>D</v>
      </c>
      <c r="O8" s="60"/>
      <c r="P8" s="334" t="str">
        <f>'GREEN SHEET'!DK7</f>
        <v/>
      </c>
    </row>
    <row r="9" spans="1:17" ht="20.399999999999999" x14ac:dyDescent="0.3">
      <c r="A9" s="325"/>
      <c r="B9" s="62">
        <v>3</v>
      </c>
      <c r="C9" s="456" t="str">
        <f>IF(DATA!E7="","",DATA!E7)</f>
        <v>BHAVESH SINGH RAO</v>
      </c>
      <c r="D9" s="63">
        <f>IF(DATA!C7="","",DATA!C7)</f>
        <v>903</v>
      </c>
      <c r="E9" s="64">
        <v>6</v>
      </c>
      <c r="F9" s="64">
        <v>66</v>
      </c>
      <c r="G9" s="64">
        <v>0</v>
      </c>
      <c r="H9" s="64">
        <v>5</v>
      </c>
      <c r="I9" s="64">
        <v>5</v>
      </c>
      <c r="J9" s="64">
        <v>5</v>
      </c>
      <c r="K9" s="318">
        <v>43</v>
      </c>
      <c r="M9" s="333">
        <f>'GREEN SHEET'!DG8</f>
        <v>62</v>
      </c>
      <c r="N9" s="61" t="str">
        <f>'GREEN SHEET'!DH8</f>
        <v>B2</v>
      </c>
      <c r="O9" s="60"/>
      <c r="P9" s="334" t="str">
        <f>'GREEN SHEET'!DK8</f>
        <v/>
      </c>
    </row>
    <row r="10" spans="1:17" ht="20.399999999999999" x14ac:dyDescent="0.3">
      <c r="A10" s="325"/>
      <c r="B10" s="62">
        <v>4</v>
      </c>
      <c r="C10" s="456" t="str">
        <f>IF(DATA!E8="","",DATA!E8)</f>
        <v/>
      </c>
      <c r="D10" s="63" t="str">
        <f>IF(DATA!C8="","",DATA!C8)</f>
        <v/>
      </c>
      <c r="E10" s="64"/>
      <c r="F10" s="64"/>
      <c r="G10" s="64"/>
      <c r="H10" s="64"/>
      <c r="I10" s="64"/>
      <c r="J10" s="64"/>
      <c r="K10" s="318"/>
      <c r="M10" s="333" t="str">
        <f>'GREEN SHEET'!DG9</f>
        <v/>
      </c>
      <c r="N10" s="61" t="str">
        <f>'GREEN SHEET'!DH9</f>
        <v/>
      </c>
      <c r="O10" s="60"/>
      <c r="P10" s="334" t="str">
        <f>'GREEN SHEET'!DK9</f>
        <v/>
      </c>
    </row>
    <row r="11" spans="1:17" ht="20.399999999999999" x14ac:dyDescent="0.3">
      <c r="A11" s="325"/>
      <c r="B11" s="62">
        <v>5</v>
      </c>
      <c r="C11" s="456" t="str">
        <f>IF(DATA!E9="","",DATA!E9)</f>
        <v/>
      </c>
      <c r="D11" s="63" t="str">
        <f>IF(DATA!C9="","",DATA!C9)</f>
        <v/>
      </c>
      <c r="E11" s="64"/>
      <c r="F11" s="64"/>
      <c r="G11" s="64"/>
      <c r="H11" s="64"/>
      <c r="I11" s="64"/>
      <c r="J11" s="64"/>
      <c r="K11" s="318"/>
      <c r="M11" s="333" t="str">
        <f>'GREEN SHEET'!DG10</f>
        <v/>
      </c>
      <c r="N11" s="61" t="str">
        <f>'GREEN SHEET'!DH10</f>
        <v/>
      </c>
      <c r="O11" s="60"/>
      <c r="P11" s="334" t="str">
        <f>'GREEN SHEET'!DK10</f>
        <v/>
      </c>
    </row>
    <row r="12" spans="1:17" ht="20.399999999999999" x14ac:dyDescent="0.3">
      <c r="A12" s="325"/>
      <c r="B12" s="62">
        <v>6</v>
      </c>
      <c r="C12" s="456" t="str">
        <f>IF(DATA!E10="","",DATA!E10)</f>
        <v/>
      </c>
      <c r="D12" s="63" t="str">
        <f>IF(DATA!C10="","",DATA!C10)</f>
        <v/>
      </c>
      <c r="E12" s="64"/>
      <c r="F12" s="64"/>
      <c r="G12" s="64"/>
      <c r="H12" s="64"/>
      <c r="I12" s="64"/>
      <c r="J12" s="64"/>
      <c r="K12" s="318"/>
      <c r="M12" s="333" t="str">
        <f>'GREEN SHEET'!DG11</f>
        <v/>
      </c>
      <c r="N12" s="61" t="str">
        <f>'GREEN SHEET'!DH11</f>
        <v/>
      </c>
      <c r="O12" s="60"/>
      <c r="P12" s="334" t="str">
        <f>'GREEN SHEET'!DK11</f>
        <v/>
      </c>
    </row>
    <row r="13" spans="1:17" ht="20.399999999999999" x14ac:dyDescent="0.3">
      <c r="A13" s="325"/>
      <c r="B13" s="62">
        <v>7</v>
      </c>
      <c r="C13" s="456" t="str">
        <f>IF(DATA!E11="","",DATA!E11)</f>
        <v/>
      </c>
      <c r="D13" s="63" t="str">
        <f>IF(DATA!C11="","",DATA!C11)</f>
        <v/>
      </c>
      <c r="E13" s="64"/>
      <c r="F13" s="64"/>
      <c r="G13" s="64"/>
      <c r="H13" s="64"/>
      <c r="I13" s="64"/>
      <c r="J13" s="64"/>
      <c r="K13" s="318"/>
      <c r="M13" s="333" t="str">
        <f>'GREEN SHEET'!DG12</f>
        <v/>
      </c>
      <c r="N13" s="61" t="str">
        <f>'GREEN SHEET'!DH12</f>
        <v/>
      </c>
      <c r="O13" s="60"/>
      <c r="P13" s="334" t="str">
        <f>'GREEN SHEET'!DK12</f>
        <v/>
      </c>
    </row>
    <row r="14" spans="1:17" ht="20.399999999999999" x14ac:dyDescent="0.3">
      <c r="A14" s="325"/>
      <c r="B14" s="62">
        <v>8</v>
      </c>
      <c r="C14" s="456" t="str">
        <f>IF(DATA!E12="","",DATA!E12)</f>
        <v/>
      </c>
      <c r="D14" s="63" t="str">
        <f>IF(DATA!C12="","",DATA!C12)</f>
        <v/>
      </c>
      <c r="E14" s="64"/>
      <c r="F14" s="64"/>
      <c r="G14" s="64"/>
      <c r="H14" s="64"/>
      <c r="I14" s="64"/>
      <c r="J14" s="64"/>
      <c r="K14" s="318"/>
      <c r="M14" s="333" t="str">
        <f>'GREEN SHEET'!DG13</f>
        <v/>
      </c>
      <c r="N14" s="61" t="str">
        <f>'GREEN SHEET'!DH13</f>
        <v/>
      </c>
      <c r="O14" s="60"/>
      <c r="P14" s="334" t="str">
        <f>'GREEN SHEET'!DK13</f>
        <v/>
      </c>
    </row>
    <row r="15" spans="1:17" ht="20.399999999999999" x14ac:dyDescent="0.3">
      <c r="A15" s="325"/>
      <c r="B15" s="62">
        <v>9</v>
      </c>
      <c r="C15" s="456" t="str">
        <f>IF(DATA!E13="","",DATA!E13)</f>
        <v/>
      </c>
      <c r="D15" s="63" t="str">
        <f>IF(DATA!C13="","",DATA!C13)</f>
        <v/>
      </c>
      <c r="E15" s="64"/>
      <c r="F15" s="64"/>
      <c r="G15" s="64"/>
      <c r="H15" s="64"/>
      <c r="I15" s="64"/>
      <c r="J15" s="64"/>
      <c r="K15" s="318"/>
      <c r="M15" s="333" t="str">
        <f>'GREEN SHEET'!DG14</f>
        <v/>
      </c>
      <c r="N15" s="61" t="str">
        <f>'GREEN SHEET'!DH14</f>
        <v/>
      </c>
      <c r="O15" s="60"/>
      <c r="P15" s="334" t="str">
        <f>'GREEN SHEET'!DK14</f>
        <v/>
      </c>
    </row>
    <row r="16" spans="1:17" ht="20.399999999999999" x14ac:dyDescent="0.3">
      <c r="A16" s="325"/>
      <c r="B16" s="62">
        <v>10</v>
      </c>
      <c r="C16" s="456" t="str">
        <f>IF(DATA!E14="","",DATA!E14)</f>
        <v/>
      </c>
      <c r="D16" s="63" t="str">
        <f>IF(DATA!C14="","",DATA!C14)</f>
        <v/>
      </c>
      <c r="E16" s="64"/>
      <c r="F16" s="64"/>
      <c r="G16" s="64"/>
      <c r="H16" s="64"/>
      <c r="I16" s="64"/>
      <c r="J16" s="64"/>
      <c r="K16" s="318"/>
      <c r="M16" s="333" t="str">
        <f>'GREEN SHEET'!DG15</f>
        <v/>
      </c>
      <c r="N16" s="61" t="str">
        <f>'GREEN SHEET'!DH15</f>
        <v/>
      </c>
      <c r="O16" s="60"/>
      <c r="P16" s="334" t="str">
        <f>'GREEN SHEET'!DK15</f>
        <v/>
      </c>
    </row>
    <row r="17" spans="1:16" ht="20.399999999999999" x14ac:dyDescent="0.3">
      <c r="A17" s="325"/>
      <c r="B17" s="62">
        <v>11</v>
      </c>
      <c r="C17" s="456" t="str">
        <f>IF(DATA!E15="","",DATA!E15)</f>
        <v/>
      </c>
      <c r="D17" s="63" t="str">
        <f>IF(DATA!C15="","",DATA!C15)</f>
        <v/>
      </c>
      <c r="E17" s="64"/>
      <c r="F17" s="64"/>
      <c r="G17" s="64"/>
      <c r="H17" s="64"/>
      <c r="I17" s="64"/>
      <c r="J17" s="64"/>
      <c r="K17" s="318"/>
      <c r="M17" s="333" t="str">
        <f>'GREEN SHEET'!DG16</f>
        <v/>
      </c>
      <c r="N17" s="61" t="str">
        <f>'GREEN SHEET'!DH16</f>
        <v/>
      </c>
      <c r="O17" s="60"/>
      <c r="P17" s="334" t="str">
        <f>'GREEN SHEET'!DK16</f>
        <v/>
      </c>
    </row>
    <row r="18" spans="1:16" ht="20.399999999999999" x14ac:dyDescent="0.3">
      <c r="A18" s="325"/>
      <c r="B18" s="62">
        <v>12</v>
      </c>
      <c r="C18" s="456" t="str">
        <f>IF(DATA!E16="","",DATA!E16)</f>
        <v/>
      </c>
      <c r="D18" s="63" t="str">
        <f>IF(DATA!C16="","",DATA!C16)</f>
        <v/>
      </c>
      <c r="E18" s="64"/>
      <c r="F18" s="64"/>
      <c r="G18" s="64"/>
      <c r="H18" s="64"/>
      <c r="I18" s="64"/>
      <c r="J18" s="64"/>
      <c r="K18" s="318"/>
      <c r="M18" s="333" t="str">
        <f>'GREEN SHEET'!DG17</f>
        <v/>
      </c>
      <c r="N18" s="61" t="str">
        <f>'GREEN SHEET'!DH17</f>
        <v/>
      </c>
      <c r="O18" s="60"/>
      <c r="P18" s="334" t="str">
        <f>'GREEN SHEET'!DK17</f>
        <v/>
      </c>
    </row>
    <row r="19" spans="1:16" ht="20.399999999999999" x14ac:dyDescent="0.3">
      <c r="A19" s="325"/>
      <c r="B19" s="62">
        <v>13</v>
      </c>
      <c r="C19" s="456" t="str">
        <f>IF(DATA!E17="","",DATA!E17)</f>
        <v/>
      </c>
      <c r="D19" s="63" t="str">
        <f>IF(DATA!C17="","",DATA!C17)</f>
        <v/>
      </c>
      <c r="E19" s="64"/>
      <c r="F19" s="64"/>
      <c r="G19" s="64"/>
      <c r="H19" s="64"/>
      <c r="I19" s="64"/>
      <c r="J19" s="64"/>
      <c r="K19" s="318"/>
      <c r="M19" s="333" t="str">
        <f>'GREEN SHEET'!DG18</f>
        <v/>
      </c>
      <c r="N19" s="61" t="str">
        <f>'GREEN SHEET'!DH18</f>
        <v/>
      </c>
      <c r="O19" s="60"/>
      <c r="P19" s="334" t="str">
        <f>'GREEN SHEET'!DK18</f>
        <v/>
      </c>
    </row>
    <row r="20" spans="1:16" ht="20.399999999999999" x14ac:dyDescent="0.3">
      <c r="A20" s="325"/>
      <c r="B20" s="62">
        <v>14</v>
      </c>
      <c r="C20" s="456" t="str">
        <f>IF(DATA!E18="","",DATA!E18)</f>
        <v/>
      </c>
      <c r="D20" s="63" t="str">
        <f>IF(DATA!C18="","",DATA!C18)</f>
        <v/>
      </c>
      <c r="E20" s="64"/>
      <c r="F20" s="64"/>
      <c r="G20" s="64"/>
      <c r="H20" s="64"/>
      <c r="I20" s="64"/>
      <c r="J20" s="64"/>
      <c r="K20" s="318"/>
      <c r="M20" s="333" t="str">
        <f>'GREEN SHEET'!DG19</f>
        <v/>
      </c>
      <c r="N20" s="61" t="str">
        <f>'GREEN SHEET'!DH19</f>
        <v/>
      </c>
      <c r="O20" s="60"/>
      <c r="P20" s="334" t="str">
        <f>'GREEN SHEET'!DK19</f>
        <v/>
      </c>
    </row>
    <row r="21" spans="1:16" ht="20.399999999999999" x14ac:dyDescent="0.3">
      <c r="A21" s="325"/>
      <c r="B21" s="62">
        <v>15</v>
      </c>
      <c r="C21" s="456" t="str">
        <f>IF(DATA!E19="","",DATA!E19)</f>
        <v/>
      </c>
      <c r="D21" s="63" t="str">
        <f>IF(DATA!C19="","",DATA!C19)</f>
        <v/>
      </c>
      <c r="E21" s="64"/>
      <c r="F21" s="64"/>
      <c r="G21" s="64"/>
      <c r="H21" s="64"/>
      <c r="I21" s="64"/>
      <c r="J21" s="64"/>
      <c r="K21" s="318"/>
      <c r="M21" s="333" t="str">
        <f>'GREEN SHEET'!DG20</f>
        <v/>
      </c>
      <c r="N21" s="61" t="str">
        <f>'GREEN SHEET'!DH20</f>
        <v/>
      </c>
      <c r="O21" s="60"/>
      <c r="P21" s="334" t="str">
        <f>'GREEN SHEET'!DK20</f>
        <v/>
      </c>
    </row>
    <row r="22" spans="1:16" ht="20.399999999999999" x14ac:dyDescent="0.3">
      <c r="A22" s="325"/>
      <c r="B22" s="62">
        <v>16</v>
      </c>
      <c r="C22" s="456" t="str">
        <f>IF(DATA!E20="","",DATA!E20)</f>
        <v/>
      </c>
      <c r="D22" s="63" t="str">
        <f>IF(DATA!C20="","",DATA!C20)</f>
        <v/>
      </c>
      <c r="E22" s="64"/>
      <c r="F22" s="64"/>
      <c r="G22" s="64"/>
      <c r="H22" s="64"/>
      <c r="I22" s="64"/>
      <c r="J22" s="64"/>
      <c r="K22" s="318"/>
      <c r="M22" s="333" t="str">
        <f>'GREEN SHEET'!DG21</f>
        <v/>
      </c>
      <c r="N22" s="61" t="str">
        <f>'GREEN SHEET'!DH21</f>
        <v/>
      </c>
      <c r="O22" s="60"/>
      <c r="P22" s="334" t="str">
        <f>'GREEN SHEET'!DK21</f>
        <v/>
      </c>
    </row>
    <row r="23" spans="1:16" ht="20.399999999999999" x14ac:dyDescent="0.3">
      <c r="A23" s="325"/>
      <c r="B23" s="62">
        <v>17</v>
      </c>
      <c r="C23" s="456" t="str">
        <f>IF(DATA!E21="","",DATA!E21)</f>
        <v/>
      </c>
      <c r="D23" s="63" t="str">
        <f>IF(DATA!C21="","",DATA!C21)</f>
        <v/>
      </c>
      <c r="E23" s="64"/>
      <c r="F23" s="64"/>
      <c r="G23" s="64"/>
      <c r="H23" s="64"/>
      <c r="I23" s="64"/>
      <c r="J23" s="64"/>
      <c r="K23" s="318"/>
      <c r="M23" s="333" t="str">
        <f>'GREEN SHEET'!DG22</f>
        <v/>
      </c>
      <c r="N23" s="61" t="str">
        <f>'GREEN SHEET'!DH22</f>
        <v/>
      </c>
      <c r="O23" s="60"/>
      <c r="P23" s="334" t="str">
        <f>'GREEN SHEET'!DK22</f>
        <v/>
      </c>
    </row>
    <row r="24" spans="1:16" ht="20.399999999999999" x14ac:dyDescent="0.3">
      <c r="A24" s="325"/>
      <c r="B24" s="62">
        <v>18</v>
      </c>
      <c r="C24" s="456" t="str">
        <f>IF(DATA!E22="","",DATA!E22)</f>
        <v/>
      </c>
      <c r="D24" s="63" t="str">
        <f>IF(DATA!C22="","",DATA!C22)</f>
        <v/>
      </c>
      <c r="E24" s="64"/>
      <c r="F24" s="64"/>
      <c r="G24" s="64"/>
      <c r="H24" s="64"/>
      <c r="I24" s="64"/>
      <c r="J24" s="64"/>
      <c r="K24" s="318"/>
      <c r="M24" s="333" t="str">
        <f>'GREEN SHEET'!DG23</f>
        <v/>
      </c>
      <c r="N24" s="61" t="str">
        <f>'GREEN SHEET'!DH23</f>
        <v/>
      </c>
      <c r="O24" s="60"/>
      <c r="P24" s="334" t="str">
        <f>'GREEN SHEET'!DK23</f>
        <v/>
      </c>
    </row>
    <row r="25" spans="1:16" ht="20.399999999999999" x14ac:dyDescent="0.3">
      <c r="A25" s="325"/>
      <c r="B25" s="62">
        <v>19</v>
      </c>
      <c r="C25" s="456" t="str">
        <f>IF(DATA!E23="","",DATA!E23)</f>
        <v/>
      </c>
      <c r="D25" s="63" t="str">
        <f>IF(DATA!C23="","",DATA!C23)</f>
        <v/>
      </c>
      <c r="E25" s="64"/>
      <c r="F25" s="64"/>
      <c r="G25" s="64"/>
      <c r="H25" s="64"/>
      <c r="I25" s="64"/>
      <c r="J25" s="64"/>
      <c r="K25" s="318"/>
      <c r="M25" s="333" t="str">
        <f>'GREEN SHEET'!DG24</f>
        <v/>
      </c>
      <c r="N25" s="61" t="str">
        <f>'GREEN SHEET'!DH24</f>
        <v/>
      </c>
      <c r="O25" s="60"/>
      <c r="P25" s="334" t="str">
        <f>'GREEN SHEET'!DK24</f>
        <v/>
      </c>
    </row>
    <row r="26" spans="1:16" ht="20.399999999999999" x14ac:dyDescent="0.3">
      <c r="A26" s="325"/>
      <c r="B26" s="62">
        <v>20</v>
      </c>
      <c r="C26" s="456" t="str">
        <f>IF(DATA!E24="","",DATA!E24)</f>
        <v/>
      </c>
      <c r="D26" s="63" t="str">
        <f>IF(DATA!C24="","",DATA!C24)</f>
        <v/>
      </c>
      <c r="E26" s="64"/>
      <c r="F26" s="64"/>
      <c r="G26" s="64"/>
      <c r="H26" s="64"/>
      <c r="I26" s="64"/>
      <c r="J26" s="64"/>
      <c r="K26" s="318"/>
      <c r="M26" s="333" t="str">
        <f>'GREEN SHEET'!DG25</f>
        <v/>
      </c>
      <c r="N26" s="61" t="str">
        <f>'GREEN SHEET'!DH25</f>
        <v/>
      </c>
      <c r="O26" s="60"/>
      <c r="P26" s="334" t="str">
        <f>'GREEN SHEET'!DK25</f>
        <v/>
      </c>
    </row>
    <row r="27" spans="1:16" ht="20.399999999999999" x14ac:dyDescent="0.3">
      <c r="A27" s="325"/>
      <c r="B27" s="62">
        <v>21</v>
      </c>
      <c r="C27" s="456" t="str">
        <f>IF(DATA!E25="","",DATA!E25)</f>
        <v/>
      </c>
      <c r="D27" s="63" t="str">
        <f>IF(DATA!C25="","",DATA!C25)</f>
        <v/>
      </c>
      <c r="E27" s="64"/>
      <c r="F27" s="64"/>
      <c r="G27" s="64"/>
      <c r="H27" s="64"/>
      <c r="I27" s="64"/>
      <c r="J27" s="64"/>
      <c r="K27" s="318"/>
      <c r="M27" s="333" t="str">
        <f>'GREEN SHEET'!DG26</f>
        <v/>
      </c>
      <c r="N27" s="61" t="str">
        <f>'GREEN SHEET'!DH26</f>
        <v/>
      </c>
      <c r="O27" s="60"/>
      <c r="P27" s="334" t="str">
        <f>'GREEN SHEET'!DK26</f>
        <v/>
      </c>
    </row>
    <row r="28" spans="1:16" ht="20.399999999999999" x14ac:dyDescent="0.3">
      <c r="A28" s="325"/>
      <c r="B28" s="62">
        <v>22</v>
      </c>
      <c r="C28" s="456" t="str">
        <f>IF(DATA!E26="","",DATA!E26)</f>
        <v/>
      </c>
      <c r="D28" s="63" t="str">
        <f>IF(DATA!C26="","",DATA!C26)</f>
        <v/>
      </c>
      <c r="E28" s="64"/>
      <c r="F28" s="64"/>
      <c r="G28" s="64"/>
      <c r="H28" s="64"/>
      <c r="I28" s="64"/>
      <c r="J28" s="64"/>
      <c r="K28" s="318"/>
      <c r="M28" s="333" t="str">
        <f>'GREEN SHEET'!DG27</f>
        <v/>
      </c>
      <c r="N28" s="61" t="str">
        <f>'GREEN SHEET'!DH27</f>
        <v/>
      </c>
      <c r="O28" s="60"/>
      <c r="P28" s="334" t="str">
        <f>'GREEN SHEET'!DK27</f>
        <v/>
      </c>
    </row>
    <row r="29" spans="1:16" ht="20.399999999999999" x14ac:dyDescent="0.3">
      <c r="A29" s="325"/>
      <c r="B29" s="62">
        <v>23</v>
      </c>
      <c r="C29" s="456" t="str">
        <f>IF(DATA!E27="","",DATA!E27)</f>
        <v/>
      </c>
      <c r="D29" s="63" t="str">
        <f>IF(DATA!C27="","",DATA!C27)</f>
        <v/>
      </c>
      <c r="E29" s="64"/>
      <c r="F29" s="64"/>
      <c r="G29" s="64"/>
      <c r="H29" s="64"/>
      <c r="I29" s="64"/>
      <c r="J29" s="64"/>
      <c r="K29" s="318"/>
      <c r="M29" s="333" t="str">
        <f>'GREEN SHEET'!DG28</f>
        <v/>
      </c>
      <c r="N29" s="61" t="str">
        <f>'GREEN SHEET'!DH28</f>
        <v/>
      </c>
      <c r="O29" s="60"/>
      <c r="P29" s="334" t="str">
        <f>'GREEN SHEET'!DK28</f>
        <v/>
      </c>
    </row>
    <row r="30" spans="1:16" ht="20.399999999999999" x14ac:dyDescent="0.3">
      <c r="A30" s="325"/>
      <c r="B30" s="62">
        <v>24</v>
      </c>
      <c r="C30" s="456" t="str">
        <f>IF(DATA!E28="","",DATA!E28)</f>
        <v/>
      </c>
      <c r="D30" s="63" t="str">
        <f>IF(DATA!C28="","",DATA!C28)</f>
        <v/>
      </c>
      <c r="E30" s="64"/>
      <c r="F30" s="64"/>
      <c r="G30" s="64"/>
      <c r="H30" s="64"/>
      <c r="I30" s="64"/>
      <c r="J30" s="64"/>
      <c r="K30" s="318"/>
      <c r="M30" s="333" t="str">
        <f>'GREEN SHEET'!DG29</f>
        <v/>
      </c>
      <c r="N30" s="61" t="str">
        <f>'GREEN SHEET'!DH29</f>
        <v/>
      </c>
      <c r="O30" s="60"/>
      <c r="P30" s="334" t="str">
        <f>'GREEN SHEET'!DK29</f>
        <v/>
      </c>
    </row>
    <row r="31" spans="1:16" ht="20.399999999999999" x14ac:dyDescent="0.3">
      <c r="A31" s="325"/>
      <c r="B31" s="62">
        <v>25</v>
      </c>
      <c r="C31" s="456" t="str">
        <f>IF(DATA!E29="","",DATA!E29)</f>
        <v/>
      </c>
      <c r="D31" s="63" t="str">
        <f>IF(DATA!C29="","",DATA!C29)</f>
        <v/>
      </c>
      <c r="E31" s="64"/>
      <c r="F31" s="64"/>
      <c r="G31" s="64"/>
      <c r="H31" s="64"/>
      <c r="I31" s="64"/>
      <c r="J31" s="64"/>
      <c r="K31" s="318"/>
      <c r="M31" s="333" t="str">
        <f>'GREEN SHEET'!DG30</f>
        <v/>
      </c>
      <c r="N31" s="61" t="str">
        <f>'GREEN SHEET'!DH30</f>
        <v/>
      </c>
      <c r="O31" s="60"/>
      <c r="P31" s="334" t="str">
        <f>'GREEN SHEET'!DK30</f>
        <v/>
      </c>
    </row>
    <row r="32" spans="1:16" ht="20.399999999999999" x14ac:dyDescent="0.3">
      <c r="A32" s="325"/>
      <c r="B32" s="62">
        <v>26</v>
      </c>
      <c r="C32" s="456" t="str">
        <f>IF(DATA!E30="","",DATA!E30)</f>
        <v/>
      </c>
      <c r="D32" s="63" t="str">
        <f>IF(DATA!C30="","",DATA!C30)</f>
        <v/>
      </c>
      <c r="E32" s="64"/>
      <c r="F32" s="64"/>
      <c r="G32" s="64"/>
      <c r="H32" s="64"/>
      <c r="I32" s="64"/>
      <c r="J32" s="64"/>
      <c r="K32" s="318"/>
      <c r="M32" s="333" t="str">
        <f>'GREEN SHEET'!DG31</f>
        <v/>
      </c>
      <c r="N32" s="61" t="str">
        <f>'GREEN SHEET'!DH31</f>
        <v/>
      </c>
      <c r="O32" s="60"/>
      <c r="P32" s="334" t="str">
        <f>'GREEN SHEET'!DK31</f>
        <v/>
      </c>
    </row>
    <row r="33" spans="1:16" ht="20.399999999999999" x14ac:dyDescent="0.3">
      <c r="A33" s="325"/>
      <c r="B33" s="62">
        <v>27</v>
      </c>
      <c r="C33" s="456" t="str">
        <f>IF(DATA!E31="","",DATA!E31)</f>
        <v/>
      </c>
      <c r="D33" s="63" t="str">
        <f>IF(DATA!C31="","",DATA!C31)</f>
        <v/>
      </c>
      <c r="E33" s="64"/>
      <c r="F33" s="64"/>
      <c r="G33" s="64"/>
      <c r="H33" s="64"/>
      <c r="I33" s="64"/>
      <c r="J33" s="64"/>
      <c r="K33" s="318"/>
      <c r="M33" s="333" t="str">
        <f>'GREEN SHEET'!DG32</f>
        <v/>
      </c>
      <c r="N33" s="61" t="str">
        <f>'GREEN SHEET'!DH32</f>
        <v/>
      </c>
      <c r="O33" s="60"/>
      <c r="P33" s="334" t="str">
        <f>'GREEN SHEET'!DK32</f>
        <v/>
      </c>
    </row>
    <row r="34" spans="1:16" ht="20.399999999999999" x14ac:dyDescent="0.3">
      <c r="A34" s="325"/>
      <c r="B34" s="62">
        <v>28</v>
      </c>
      <c r="C34" s="456" t="str">
        <f>IF(DATA!E32="","",DATA!E32)</f>
        <v/>
      </c>
      <c r="D34" s="63" t="str">
        <f>IF(DATA!C32="","",DATA!C32)</f>
        <v/>
      </c>
      <c r="E34" s="64"/>
      <c r="F34" s="64"/>
      <c r="G34" s="64"/>
      <c r="H34" s="64"/>
      <c r="I34" s="64"/>
      <c r="J34" s="64"/>
      <c r="K34" s="318"/>
      <c r="M34" s="333" t="str">
        <f>'GREEN SHEET'!DG33</f>
        <v/>
      </c>
      <c r="N34" s="61" t="str">
        <f>'GREEN SHEET'!DH33</f>
        <v/>
      </c>
      <c r="O34" s="60"/>
      <c r="P34" s="334" t="str">
        <f>'GREEN SHEET'!DK33</f>
        <v/>
      </c>
    </row>
    <row r="35" spans="1:16" ht="20.399999999999999" x14ac:dyDescent="0.3">
      <c r="A35" s="325"/>
      <c r="B35" s="62">
        <v>29</v>
      </c>
      <c r="C35" s="456" t="str">
        <f>IF(DATA!E33="","",DATA!E33)</f>
        <v/>
      </c>
      <c r="D35" s="63" t="str">
        <f>IF(DATA!C33="","",DATA!C33)</f>
        <v/>
      </c>
      <c r="E35" s="64"/>
      <c r="F35" s="64"/>
      <c r="G35" s="64"/>
      <c r="H35" s="64"/>
      <c r="I35" s="64"/>
      <c r="J35" s="64"/>
      <c r="K35" s="318"/>
      <c r="M35" s="333" t="str">
        <f>'GREEN SHEET'!DG34</f>
        <v/>
      </c>
      <c r="N35" s="61" t="str">
        <f>'GREEN SHEET'!DH34</f>
        <v/>
      </c>
      <c r="O35" s="60"/>
      <c r="P35" s="334" t="str">
        <f>'GREEN SHEET'!DK34</f>
        <v/>
      </c>
    </row>
    <row r="36" spans="1:16" ht="20.399999999999999" x14ac:dyDescent="0.3">
      <c r="A36" s="325"/>
      <c r="B36" s="62">
        <v>30</v>
      </c>
      <c r="C36" s="456" t="str">
        <f>IF(DATA!E34="","",DATA!E34)</f>
        <v/>
      </c>
      <c r="D36" s="63" t="str">
        <f>IF(DATA!C34="","",DATA!C34)</f>
        <v/>
      </c>
      <c r="E36" s="64"/>
      <c r="F36" s="64"/>
      <c r="G36" s="64"/>
      <c r="H36" s="64"/>
      <c r="I36" s="64"/>
      <c r="J36" s="64"/>
      <c r="K36" s="318"/>
      <c r="M36" s="333" t="str">
        <f>'GREEN SHEET'!DG35</f>
        <v/>
      </c>
      <c r="N36" s="61" t="str">
        <f>'GREEN SHEET'!DH35</f>
        <v/>
      </c>
      <c r="O36" s="60"/>
      <c r="P36" s="334" t="str">
        <f>'GREEN SHEET'!DK35</f>
        <v/>
      </c>
    </row>
    <row r="37" spans="1:16" ht="20.399999999999999" x14ac:dyDescent="0.3">
      <c r="A37" s="325"/>
      <c r="B37" s="62">
        <v>31</v>
      </c>
      <c r="C37" s="456" t="str">
        <f>IF(DATA!E35="","",DATA!E35)</f>
        <v/>
      </c>
      <c r="D37" s="63" t="str">
        <f>IF(DATA!C35="","",DATA!C35)</f>
        <v/>
      </c>
      <c r="E37" s="64"/>
      <c r="F37" s="64"/>
      <c r="G37" s="64"/>
      <c r="H37" s="64"/>
      <c r="I37" s="64"/>
      <c r="J37" s="64"/>
      <c r="K37" s="318"/>
      <c r="M37" s="333" t="str">
        <f>'GREEN SHEET'!DG36</f>
        <v/>
      </c>
      <c r="N37" s="61" t="str">
        <f>'GREEN SHEET'!DH36</f>
        <v/>
      </c>
      <c r="O37" s="60"/>
      <c r="P37" s="334" t="str">
        <f>'GREEN SHEET'!DK36</f>
        <v/>
      </c>
    </row>
    <row r="38" spans="1:16" ht="20.399999999999999" x14ac:dyDescent="0.3">
      <c r="A38" s="325"/>
      <c r="B38" s="62">
        <v>32</v>
      </c>
      <c r="C38" s="456" t="str">
        <f>IF(DATA!E36="","",DATA!E36)</f>
        <v/>
      </c>
      <c r="D38" s="63" t="str">
        <f>IF(DATA!C36="","",DATA!C36)</f>
        <v/>
      </c>
      <c r="E38" s="64"/>
      <c r="F38" s="64"/>
      <c r="G38" s="64"/>
      <c r="H38" s="64"/>
      <c r="I38" s="64"/>
      <c r="J38" s="64"/>
      <c r="K38" s="318"/>
      <c r="M38" s="333" t="str">
        <f>'GREEN SHEET'!DG37</f>
        <v/>
      </c>
      <c r="N38" s="61" t="str">
        <f>'GREEN SHEET'!DH37</f>
        <v/>
      </c>
      <c r="O38" s="60"/>
      <c r="P38" s="334" t="str">
        <f>'GREEN SHEET'!DK37</f>
        <v/>
      </c>
    </row>
    <row r="39" spans="1:16" ht="20.399999999999999" x14ac:dyDescent="0.3">
      <c r="A39" s="325"/>
      <c r="B39" s="62">
        <v>33</v>
      </c>
      <c r="C39" s="456" t="str">
        <f>IF(DATA!E37="","",DATA!E37)</f>
        <v/>
      </c>
      <c r="D39" s="63" t="str">
        <f>IF(DATA!C37="","",DATA!C37)</f>
        <v/>
      </c>
      <c r="E39" s="64"/>
      <c r="F39" s="64"/>
      <c r="G39" s="64"/>
      <c r="H39" s="64"/>
      <c r="I39" s="64"/>
      <c r="J39" s="64"/>
      <c r="K39" s="318"/>
      <c r="M39" s="333" t="str">
        <f>'GREEN SHEET'!DG38</f>
        <v/>
      </c>
      <c r="N39" s="61" t="str">
        <f>'GREEN SHEET'!DH38</f>
        <v/>
      </c>
      <c r="O39" s="60"/>
      <c r="P39" s="334" t="str">
        <f>'GREEN SHEET'!DK38</f>
        <v/>
      </c>
    </row>
    <row r="40" spans="1:16" ht="20.399999999999999" x14ac:dyDescent="0.3">
      <c r="A40" s="325"/>
      <c r="B40" s="62">
        <v>34</v>
      </c>
      <c r="C40" s="456" t="str">
        <f>IF(DATA!E38="","",DATA!E38)</f>
        <v/>
      </c>
      <c r="D40" s="63" t="str">
        <f>IF(DATA!C38="","",DATA!C38)</f>
        <v/>
      </c>
      <c r="E40" s="64"/>
      <c r="F40" s="64"/>
      <c r="G40" s="64"/>
      <c r="H40" s="64"/>
      <c r="I40" s="64"/>
      <c r="J40" s="64"/>
      <c r="K40" s="318"/>
      <c r="M40" s="333" t="str">
        <f>'GREEN SHEET'!DG39</f>
        <v/>
      </c>
      <c r="N40" s="61" t="str">
        <f>'GREEN SHEET'!DH39</f>
        <v/>
      </c>
      <c r="O40" s="60"/>
      <c r="P40" s="334" t="str">
        <f>'GREEN SHEET'!DK39</f>
        <v/>
      </c>
    </row>
    <row r="41" spans="1:16" ht="20.399999999999999" x14ac:dyDescent="0.3">
      <c r="A41" s="325"/>
      <c r="B41" s="62">
        <v>35</v>
      </c>
      <c r="C41" s="456" t="str">
        <f>IF(DATA!E39="","",DATA!E39)</f>
        <v/>
      </c>
      <c r="D41" s="63" t="str">
        <f>IF(DATA!C39="","",DATA!C39)</f>
        <v/>
      </c>
      <c r="E41" s="64"/>
      <c r="F41" s="64"/>
      <c r="G41" s="64"/>
      <c r="H41" s="64"/>
      <c r="I41" s="64"/>
      <c r="J41" s="64"/>
      <c r="K41" s="318"/>
      <c r="M41" s="333" t="str">
        <f>'GREEN SHEET'!DG40</f>
        <v/>
      </c>
      <c r="N41" s="61" t="str">
        <f>'GREEN SHEET'!DH40</f>
        <v/>
      </c>
      <c r="O41" s="60"/>
      <c r="P41" s="334" t="str">
        <f>'GREEN SHEET'!DK40</f>
        <v/>
      </c>
    </row>
    <row r="42" spans="1:16" ht="20.399999999999999" x14ac:dyDescent="0.3">
      <c r="A42" s="325"/>
      <c r="B42" s="62">
        <v>36</v>
      </c>
      <c r="C42" s="456" t="str">
        <f>IF(DATA!E40="","",DATA!E40)</f>
        <v/>
      </c>
      <c r="D42" s="63" t="str">
        <f>IF(DATA!C40="","",DATA!C40)</f>
        <v/>
      </c>
      <c r="E42" s="64"/>
      <c r="F42" s="64"/>
      <c r="G42" s="64"/>
      <c r="H42" s="64"/>
      <c r="I42" s="64"/>
      <c r="J42" s="64"/>
      <c r="K42" s="318"/>
      <c r="M42" s="333" t="str">
        <f>'GREEN SHEET'!DG41</f>
        <v/>
      </c>
      <c r="N42" s="61" t="str">
        <f>'GREEN SHEET'!DH41</f>
        <v/>
      </c>
      <c r="O42" s="60"/>
      <c r="P42" s="334" t="str">
        <f>'GREEN SHEET'!DK41</f>
        <v/>
      </c>
    </row>
    <row r="43" spans="1:16" ht="20.399999999999999" x14ac:dyDescent="0.3">
      <c r="A43" s="325"/>
      <c r="B43" s="62">
        <v>37</v>
      </c>
      <c r="C43" s="456" t="str">
        <f>IF(DATA!E41="","",DATA!E41)</f>
        <v/>
      </c>
      <c r="D43" s="63" t="str">
        <f>IF(DATA!C41="","",DATA!C41)</f>
        <v/>
      </c>
      <c r="E43" s="64"/>
      <c r="F43" s="64"/>
      <c r="G43" s="64"/>
      <c r="H43" s="64"/>
      <c r="I43" s="64"/>
      <c r="J43" s="64"/>
      <c r="K43" s="318"/>
      <c r="M43" s="333" t="str">
        <f>'GREEN SHEET'!DG42</f>
        <v/>
      </c>
      <c r="N43" s="61" t="str">
        <f>'GREEN SHEET'!DH42</f>
        <v/>
      </c>
      <c r="O43" s="60"/>
      <c r="P43" s="334" t="str">
        <f>'GREEN SHEET'!DK42</f>
        <v/>
      </c>
    </row>
    <row r="44" spans="1:16" ht="20.399999999999999" x14ac:dyDescent="0.3">
      <c r="A44" s="325"/>
      <c r="B44" s="62">
        <v>38</v>
      </c>
      <c r="C44" s="456" t="str">
        <f>IF(DATA!E42="","",DATA!E42)</f>
        <v/>
      </c>
      <c r="D44" s="63" t="str">
        <f>IF(DATA!C42="","",DATA!C42)</f>
        <v/>
      </c>
      <c r="E44" s="64"/>
      <c r="F44" s="64"/>
      <c r="G44" s="64"/>
      <c r="H44" s="64"/>
      <c r="I44" s="64"/>
      <c r="J44" s="64"/>
      <c r="K44" s="318"/>
      <c r="M44" s="333" t="str">
        <f>'GREEN SHEET'!DG43</f>
        <v/>
      </c>
      <c r="N44" s="61" t="str">
        <f>'GREEN SHEET'!DH43</f>
        <v/>
      </c>
      <c r="O44" s="60"/>
      <c r="P44" s="334" t="str">
        <f>'GREEN SHEET'!DK43</f>
        <v/>
      </c>
    </row>
    <row r="45" spans="1:16" ht="20.399999999999999" x14ac:dyDescent="0.3">
      <c r="A45" s="325"/>
      <c r="B45" s="62">
        <v>39</v>
      </c>
      <c r="C45" s="456" t="str">
        <f>IF(DATA!E43="","",DATA!E43)</f>
        <v/>
      </c>
      <c r="D45" s="63" t="str">
        <f>IF(DATA!C43="","",DATA!C43)</f>
        <v/>
      </c>
      <c r="E45" s="64"/>
      <c r="F45" s="64"/>
      <c r="G45" s="64"/>
      <c r="H45" s="64"/>
      <c r="I45" s="64"/>
      <c r="J45" s="64"/>
      <c r="K45" s="318"/>
      <c r="M45" s="333" t="str">
        <f>'GREEN SHEET'!DG44</f>
        <v/>
      </c>
      <c r="N45" s="61" t="str">
        <f>'GREEN SHEET'!DH44</f>
        <v/>
      </c>
      <c r="O45" s="60"/>
      <c r="P45" s="334" t="str">
        <f>'GREEN SHEET'!DK44</f>
        <v/>
      </c>
    </row>
    <row r="46" spans="1:16" ht="20.399999999999999" x14ac:dyDescent="0.3">
      <c r="A46" s="325"/>
      <c r="B46" s="62">
        <v>40</v>
      </c>
      <c r="C46" s="456" t="str">
        <f>IF(DATA!E44="","",DATA!E44)</f>
        <v/>
      </c>
      <c r="D46" s="63" t="str">
        <f>IF(DATA!C44="","",DATA!C44)</f>
        <v/>
      </c>
      <c r="E46" s="64"/>
      <c r="F46" s="64"/>
      <c r="G46" s="64"/>
      <c r="H46" s="64"/>
      <c r="I46" s="64"/>
      <c r="J46" s="64"/>
      <c r="K46" s="318"/>
      <c r="M46" s="333" t="str">
        <f>'GREEN SHEET'!DG45</f>
        <v/>
      </c>
      <c r="N46" s="61" t="str">
        <f>'GREEN SHEET'!DH45</f>
        <v/>
      </c>
      <c r="O46" s="60"/>
      <c r="P46" s="334" t="str">
        <f>'GREEN SHEET'!DK45</f>
        <v/>
      </c>
    </row>
    <row r="47" spans="1:16" ht="20.399999999999999" x14ac:dyDescent="0.3">
      <c r="A47" s="325"/>
      <c r="B47" s="62">
        <v>41</v>
      </c>
      <c r="C47" s="456" t="str">
        <f>IF(DATA!E45="","",DATA!E45)</f>
        <v/>
      </c>
      <c r="D47" s="63" t="str">
        <f>IF(DATA!C45="","",DATA!C45)</f>
        <v/>
      </c>
      <c r="E47" s="64"/>
      <c r="F47" s="64"/>
      <c r="G47" s="64"/>
      <c r="H47" s="64"/>
      <c r="I47" s="64"/>
      <c r="J47" s="64"/>
      <c r="K47" s="318"/>
      <c r="M47" s="333" t="str">
        <f>'GREEN SHEET'!DG46</f>
        <v/>
      </c>
      <c r="N47" s="61" t="str">
        <f>'GREEN SHEET'!DH46</f>
        <v/>
      </c>
      <c r="O47" s="60"/>
      <c r="P47" s="334" t="str">
        <f>'GREEN SHEET'!DK46</f>
        <v/>
      </c>
    </row>
    <row r="48" spans="1:16" ht="20.399999999999999" x14ac:dyDescent="0.3">
      <c r="A48" s="325"/>
      <c r="B48" s="62">
        <v>42</v>
      </c>
      <c r="C48" s="456" t="str">
        <f>IF(DATA!E46="","",DATA!E46)</f>
        <v/>
      </c>
      <c r="D48" s="63" t="str">
        <f>IF(DATA!C46="","",DATA!C46)</f>
        <v/>
      </c>
      <c r="E48" s="64"/>
      <c r="F48" s="64"/>
      <c r="G48" s="64"/>
      <c r="H48" s="64"/>
      <c r="I48" s="64"/>
      <c r="J48" s="64"/>
      <c r="K48" s="318"/>
      <c r="M48" s="333" t="str">
        <f>'GREEN SHEET'!DG47</f>
        <v/>
      </c>
      <c r="N48" s="61" t="str">
        <f>'GREEN SHEET'!DH47</f>
        <v/>
      </c>
      <c r="O48" s="60"/>
      <c r="P48" s="334" t="str">
        <f>'GREEN SHEET'!DK47</f>
        <v/>
      </c>
    </row>
    <row r="49" spans="1:17" ht="20.399999999999999" x14ac:dyDescent="0.3">
      <c r="A49" s="325"/>
      <c r="B49" s="62">
        <v>43</v>
      </c>
      <c r="C49" s="456" t="str">
        <f>IF(DATA!E47="","",DATA!E47)</f>
        <v/>
      </c>
      <c r="D49" s="63" t="str">
        <f>IF(DATA!C47="","",DATA!C47)</f>
        <v/>
      </c>
      <c r="E49" s="64"/>
      <c r="F49" s="64"/>
      <c r="G49" s="64"/>
      <c r="H49" s="64"/>
      <c r="I49" s="64"/>
      <c r="J49" s="64"/>
      <c r="K49" s="318"/>
      <c r="M49" s="333" t="str">
        <f>'GREEN SHEET'!DG48</f>
        <v/>
      </c>
      <c r="N49" s="61" t="str">
        <f>'GREEN SHEET'!DH48</f>
        <v/>
      </c>
      <c r="O49" s="60"/>
      <c r="P49" s="334" t="str">
        <f>'GREEN SHEET'!DK48</f>
        <v/>
      </c>
    </row>
    <row r="50" spans="1:17" ht="20.399999999999999" x14ac:dyDescent="0.3">
      <c r="A50" s="325"/>
      <c r="B50" s="62">
        <v>44</v>
      </c>
      <c r="C50" s="456" t="str">
        <f>IF(DATA!E48="","",DATA!E48)</f>
        <v/>
      </c>
      <c r="D50" s="63" t="str">
        <f>IF(DATA!C48="","",DATA!C48)</f>
        <v/>
      </c>
      <c r="E50" s="64"/>
      <c r="F50" s="64"/>
      <c r="G50" s="64"/>
      <c r="H50" s="64"/>
      <c r="I50" s="64"/>
      <c r="J50" s="64"/>
      <c r="K50" s="318"/>
      <c r="M50" s="333" t="str">
        <f>'GREEN SHEET'!DG49</f>
        <v/>
      </c>
      <c r="N50" s="61" t="str">
        <f>'GREEN SHEET'!DH49</f>
        <v/>
      </c>
      <c r="O50" s="60"/>
      <c r="P50" s="334" t="str">
        <f>'GREEN SHEET'!DK49</f>
        <v/>
      </c>
    </row>
    <row r="51" spans="1:17" ht="21" thickBot="1" x14ac:dyDescent="0.35">
      <c r="A51" s="325"/>
      <c r="B51" s="65">
        <v>45</v>
      </c>
      <c r="C51" s="457" t="str">
        <f>IF(DATA!E49="","",DATA!E49)</f>
        <v/>
      </c>
      <c r="D51" s="319" t="str">
        <f>IF(DATA!C49="","",DATA!C49)</f>
        <v/>
      </c>
      <c r="E51" s="66"/>
      <c r="F51" s="66"/>
      <c r="G51" s="66"/>
      <c r="H51" s="66"/>
      <c r="I51" s="66"/>
      <c r="J51" s="66"/>
      <c r="K51" s="320"/>
      <c r="M51" s="333" t="str">
        <f>'GREEN SHEET'!DG74</f>
        <v/>
      </c>
      <c r="N51" s="61" t="str">
        <f>'GREEN SHEET'!DH74</f>
        <v/>
      </c>
      <c r="O51" s="60"/>
      <c r="P51" s="334" t="str">
        <f>'GREEN SHEET'!DK50</f>
        <v/>
      </c>
    </row>
    <row r="52" spans="1:17" ht="59.25" customHeight="1" thickBot="1" x14ac:dyDescent="0.35">
      <c r="A52" s="325"/>
      <c r="B52" s="547" t="s">
        <v>227</v>
      </c>
      <c r="C52" s="548"/>
      <c r="D52" s="548"/>
      <c r="E52" s="559"/>
      <c r="F52" s="560"/>
      <c r="G52" s="560"/>
      <c r="H52" s="560"/>
      <c r="I52" s="560"/>
      <c r="J52" s="560"/>
      <c r="K52" s="561"/>
      <c r="M52" s="544"/>
      <c r="N52" s="545"/>
      <c r="O52" s="545"/>
      <c r="P52" s="546"/>
    </row>
    <row r="53" spans="1:17" ht="15" customHeight="1" x14ac:dyDescent="0.3">
      <c r="A53" s="323"/>
      <c r="B53" s="70"/>
      <c r="C53" s="70"/>
      <c r="D53" s="70"/>
      <c r="E53" s="70"/>
      <c r="F53" s="70"/>
      <c r="G53" s="70"/>
      <c r="H53" s="70"/>
      <c r="I53" s="70"/>
      <c r="J53" s="70"/>
      <c r="K53" s="70"/>
      <c r="L53" s="70"/>
      <c r="M53" s="70"/>
      <c r="N53" s="70"/>
      <c r="O53" s="54"/>
      <c r="P53" s="54"/>
    </row>
    <row r="54" spans="1:17" ht="15" hidden="1" customHeight="1" x14ac:dyDescent="0.3">
      <c r="Q54" s="8"/>
    </row>
  </sheetData>
  <sheetProtection algorithmName="SHA-512" hashValue="wlRbHofCNZHiOpkp5Qv4fnnhlqN6LhSmnHYSBKrWavWoe8a4E0ezg9dJ8B02FkKjIDmeqy6o68D9DtunYaGaSw==" saltValue="sQw5Liz7GQEEA5+7rmxhhQ==" spinCount="100000" sheet="1" objects="1" scenarios="1" selectLockedCells="1"/>
  <mergeCells count="7">
    <mergeCell ref="M52:P52"/>
    <mergeCell ref="B52:D52"/>
    <mergeCell ref="H4:K4"/>
    <mergeCell ref="B6:D6"/>
    <mergeCell ref="B2:K2"/>
    <mergeCell ref="B3:K3"/>
    <mergeCell ref="E52:K52"/>
  </mergeCells>
  <hyperlinks>
    <hyperlink ref="A1" location="DASHBOARD!A1" display="D"/>
  </hyperlinks>
  <pageMargins left="0.47" right="0.35433070866141736" top="0.37" bottom="0.26" header="0.31496062992125984" footer="0.17"/>
  <pageSetup scale="64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R53"/>
  <sheetViews>
    <sheetView topLeftCell="A2" zoomScale="85" zoomScaleNormal="85" workbookViewId="0">
      <selection activeCell="E7" sqref="E7"/>
    </sheetView>
  </sheetViews>
  <sheetFormatPr defaultColWidth="0" defaultRowHeight="14.4" zeroHeight="1" x14ac:dyDescent="0.3"/>
  <cols>
    <col min="1" max="1" width="5.33203125" style="13" customWidth="1"/>
    <col min="2" max="2" width="9.109375" style="80" customWidth="1"/>
    <col min="3" max="3" width="39.5546875" style="80" customWidth="1"/>
    <col min="4" max="4" width="18" style="80" customWidth="1"/>
    <col min="5" max="16" width="10.33203125" style="81" customWidth="1"/>
    <col min="17" max="17" width="11.6640625" style="81" customWidth="1"/>
    <col min="18" max="18" width="5.33203125" style="11" customWidth="1"/>
    <col min="19" max="16384" width="9.109375" style="11" hidden="1"/>
  </cols>
  <sheetData>
    <row r="1" spans="1:18" s="13" customFormat="1" ht="21" customHeight="1" x14ac:dyDescent="0.3">
      <c r="A1" s="12" t="s">
        <v>24</v>
      </c>
      <c r="B1" s="70"/>
      <c r="C1" s="70"/>
      <c r="D1" s="70"/>
      <c r="E1" s="70"/>
      <c r="F1" s="70"/>
      <c r="G1" s="70"/>
      <c r="H1" s="70"/>
      <c r="I1" s="70"/>
      <c r="J1" s="70"/>
      <c r="K1" s="70"/>
      <c r="L1" s="70"/>
      <c r="M1" s="70"/>
      <c r="N1" s="70"/>
      <c r="O1" s="70"/>
      <c r="P1" s="70"/>
      <c r="Q1" s="70"/>
      <c r="R1" s="10"/>
    </row>
    <row r="2" spans="1:18" s="13" customFormat="1" ht="38.25" customHeight="1" x14ac:dyDescent="0.3">
      <c r="A2" s="10"/>
      <c r="B2" s="564" t="str">
        <f>"SWAMI VIVEKANAND GOVT. MODEL SCHOOL,"&amp;DASHBOARD!C3</f>
        <v>SWAMI VIVEKANAND GOVT. MODEL SCHOOL,AMET,  BLOCK-AMET (RAJSAMAND)</v>
      </c>
      <c r="C2" s="564"/>
      <c r="D2" s="564"/>
      <c r="E2" s="564"/>
      <c r="F2" s="564"/>
      <c r="G2" s="564"/>
      <c r="H2" s="564"/>
      <c r="I2" s="564"/>
      <c r="J2" s="564"/>
      <c r="K2" s="564"/>
      <c r="L2" s="564"/>
      <c r="M2" s="564"/>
      <c r="N2" s="564"/>
      <c r="O2" s="564"/>
      <c r="P2" s="564"/>
      <c r="Q2" s="565"/>
      <c r="R2" s="10"/>
    </row>
    <row r="3" spans="1:18" s="13" customFormat="1" ht="38.25" customHeight="1" x14ac:dyDescent="0.3">
      <c r="A3" s="10"/>
      <c r="B3" s="564" t="str">
        <f>IF(DASHBOARD!B4="","",DASHBOARD!B4)</f>
        <v>SESSION  -  2025-26</v>
      </c>
      <c r="C3" s="564"/>
      <c r="D3" s="564"/>
      <c r="E3" s="564"/>
      <c r="F3" s="564"/>
      <c r="G3" s="564"/>
      <c r="H3" s="564"/>
      <c r="I3" s="564"/>
      <c r="J3" s="564"/>
      <c r="K3" s="564"/>
      <c r="L3" s="564"/>
      <c r="M3" s="564"/>
      <c r="N3" s="564"/>
      <c r="O3" s="564"/>
      <c r="P3" s="564"/>
      <c r="Q3" s="565"/>
      <c r="R3" s="10"/>
    </row>
    <row r="4" spans="1:18" s="13" customFormat="1" ht="25.2" thickBot="1" x14ac:dyDescent="0.45">
      <c r="A4" s="10"/>
      <c r="B4" s="71"/>
      <c r="C4" s="72" t="s">
        <v>87</v>
      </c>
      <c r="D4" s="73" t="str">
        <f>DASHBOARD!B8&amp;DASHBOARD!C8</f>
        <v>9A</v>
      </c>
      <c r="E4" s="71"/>
      <c r="F4" s="71"/>
      <c r="G4" s="74"/>
      <c r="H4" s="74"/>
      <c r="I4" s="74"/>
      <c r="J4" s="74"/>
      <c r="K4" s="573" t="s">
        <v>86</v>
      </c>
      <c r="L4" s="573"/>
      <c r="M4" s="573"/>
      <c r="N4" s="573"/>
      <c r="O4" s="573"/>
      <c r="P4" s="573"/>
      <c r="Q4" s="573"/>
      <c r="R4" s="10"/>
    </row>
    <row r="5" spans="1:18" s="13" customFormat="1" ht="33" customHeight="1" x14ac:dyDescent="0.3">
      <c r="A5" s="10"/>
      <c r="B5" s="566" t="s">
        <v>4</v>
      </c>
      <c r="C5" s="568" t="s">
        <v>7</v>
      </c>
      <c r="D5" s="568" t="s">
        <v>21</v>
      </c>
      <c r="E5" s="570" t="s">
        <v>25</v>
      </c>
      <c r="F5" s="570"/>
      <c r="G5" s="570"/>
      <c r="H5" s="570"/>
      <c r="I5" s="570"/>
      <c r="J5" s="570"/>
      <c r="K5" s="570"/>
      <c r="L5" s="570"/>
      <c r="M5" s="570"/>
      <c r="N5" s="570"/>
      <c r="O5" s="570"/>
      <c r="P5" s="570"/>
      <c r="Q5" s="571" t="s">
        <v>26</v>
      </c>
      <c r="R5" s="10"/>
    </row>
    <row r="6" spans="1:18" s="13" customFormat="1" ht="33" customHeight="1" x14ac:dyDescent="0.3">
      <c r="A6" s="10"/>
      <c r="B6" s="567"/>
      <c r="C6" s="569"/>
      <c r="D6" s="569"/>
      <c r="E6" s="75" t="s">
        <v>27</v>
      </c>
      <c r="F6" s="75" t="s">
        <v>28</v>
      </c>
      <c r="G6" s="75" t="s">
        <v>29</v>
      </c>
      <c r="H6" s="75" t="s">
        <v>30</v>
      </c>
      <c r="I6" s="75" t="s">
        <v>31</v>
      </c>
      <c r="J6" s="75" t="s">
        <v>32</v>
      </c>
      <c r="K6" s="75" t="s">
        <v>33</v>
      </c>
      <c r="L6" s="75" t="s">
        <v>34</v>
      </c>
      <c r="M6" s="75" t="s">
        <v>35</v>
      </c>
      <c r="N6" s="75" t="s">
        <v>36</v>
      </c>
      <c r="O6" s="75" t="s">
        <v>37</v>
      </c>
      <c r="P6" s="75" t="s">
        <v>38</v>
      </c>
      <c r="Q6" s="572"/>
      <c r="R6" s="10"/>
    </row>
    <row r="7" spans="1:18" ht="21" customHeight="1" x14ac:dyDescent="0.3">
      <c r="A7" s="10"/>
      <c r="B7" s="562" t="s">
        <v>39</v>
      </c>
      <c r="C7" s="563"/>
      <c r="D7" s="563"/>
      <c r="E7" s="60">
        <v>19</v>
      </c>
      <c r="F7" s="60">
        <v>14</v>
      </c>
      <c r="G7" s="60">
        <v>0</v>
      </c>
      <c r="H7" s="60">
        <v>24</v>
      </c>
      <c r="I7" s="60">
        <v>24</v>
      </c>
      <c r="J7" s="60">
        <v>22</v>
      </c>
      <c r="K7" s="60">
        <v>22</v>
      </c>
      <c r="L7" s="60">
        <v>12</v>
      </c>
      <c r="M7" s="60">
        <v>20</v>
      </c>
      <c r="N7" s="60">
        <v>17</v>
      </c>
      <c r="O7" s="60">
        <v>15</v>
      </c>
      <c r="P7" s="414">
        <v>11</v>
      </c>
      <c r="Q7" s="413">
        <f>IF(SUM(E7:P7)=0,"",SUM(E7:P7))</f>
        <v>200</v>
      </c>
      <c r="R7" s="10"/>
    </row>
    <row r="8" spans="1:18" ht="20.399999999999999" x14ac:dyDescent="0.3">
      <c r="A8" s="10"/>
      <c r="B8" s="76">
        <v>1</v>
      </c>
      <c r="C8" s="63" t="str">
        <f>IF(DATA!E5="","",DATA!E5)</f>
        <v>ARTI PRAJAPAT</v>
      </c>
      <c r="D8" s="63">
        <f>IF(DATA!C5="","",DATA!C5)</f>
        <v>901</v>
      </c>
      <c r="E8" s="77">
        <v>13</v>
      </c>
      <c r="F8" s="77">
        <v>5</v>
      </c>
      <c r="G8" s="77"/>
      <c r="H8" s="77">
        <v>18</v>
      </c>
      <c r="I8" s="77">
        <v>14</v>
      </c>
      <c r="J8" s="77">
        <v>14</v>
      </c>
      <c r="K8" s="77">
        <v>14</v>
      </c>
      <c r="L8" s="77">
        <v>13</v>
      </c>
      <c r="M8" s="77">
        <v>13</v>
      </c>
      <c r="N8" s="77">
        <v>15</v>
      </c>
      <c r="O8" s="77">
        <v>9</v>
      </c>
      <c r="P8" s="77">
        <v>9</v>
      </c>
      <c r="Q8" s="413">
        <f t="shared" ref="Q8:Q52" si="0">IF(SUM(E8:P8)=0,"",SUM(E8:P8))</f>
        <v>137</v>
      </c>
      <c r="R8" s="10"/>
    </row>
    <row r="9" spans="1:18" ht="20.399999999999999" x14ac:dyDescent="0.3">
      <c r="A9" s="10"/>
      <c r="B9" s="76">
        <v>2</v>
      </c>
      <c r="C9" s="63" t="str">
        <f>IF(DATA!E6="","",DATA!E6)</f>
        <v>ARVIND SINGH BALLA</v>
      </c>
      <c r="D9" s="63">
        <f>IF(DATA!C6="","",DATA!C6)</f>
        <v>902</v>
      </c>
      <c r="E9" s="77">
        <v>20</v>
      </c>
      <c r="F9" s="77">
        <v>11</v>
      </c>
      <c r="G9" s="77"/>
      <c r="H9" s="77">
        <v>25</v>
      </c>
      <c r="I9" s="77">
        <v>19</v>
      </c>
      <c r="J9" s="77">
        <v>22</v>
      </c>
      <c r="K9" s="77">
        <v>16</v>
      </c>
      <c r="L9" s="77">
        <v>18</v>
      </c>
      <c r="M9" s="77">
        <v>20</v>
      </c>
      <c r="N9" s="77">
        <v>20</v>
      </c>
      <c r="O9" s="77">
        <v>8</v>
      </c>
      <c r="P9" s="77">
        <v>11</v>
      </c>
      <c r="Q9" s="413">
        <f t="shared" si="0"/>
        <v>190</v>
      </c>
      <c r="R9" s="10"/>
    </row>
    <row r="10" spans="1:18" ht="20.399999999999999" x14ac:dyDescent="0.3">
      <c r="A10" s="10"/>
      <c r="B10" s="76">
        <v>3</v>
      </c>
      <c r="C10" s="63" t="str">
        <f>IF(DATA!E7="","",DATA!E7)</f>
        <v>BHAVESH SINGH RAO</v>
      </c>
      <c r="D10" s="63">
        <f>IF(DATA!C7="","",DATA!C7)</f>
        <v>903</v>
      </c>
      <c r="E10" s="77">
        <v>9</v>
      </c>
      <c r="F10" s="77">
        <v>6</v>
      </c>
      <c r="G10" s="77"/>
      <c r="H10" s="77">
        <v>20</v>
      </c>
      <c r="I10" s="77">
        <v>18</v>
      </c>
      <c r="J10" s="77">
        <v>18</v>
      </c>
      <c r="K10" s="77">
        <v>14</v>
      </c>
      <c r="L10" s="77">
        <v>17</v>
      </c>
      <c r="M10" s="77">
        <v>16</v>
      </c>
      <c r="N10" s="77">
        <v>21</v>
      </c>
      <c r="O10" s="77">
        <v>14</v>
      </c>
      <c r="P10" s="77">
        <v>11</v>
      </c>
      <c r="Q10" s="413">
        <f t="shared" si="0"/>
        <v>164</v>
      </c>
      <c r="R10" s="10"/>
    </row>
    <row r="11" spans="1:18" ht="20.399999999999999" x14ac:dyDescent="0.3">
      <c r="A11" s="10"/>
      <c r="B11" s="76">
        <v>4</v>
      </c>
      <c r="C11" s="63" t="str">
        <f>IF(DATA!E8="","",DATA!E8)</f>
        <v/>
      </c>
      <c r="D11" s="63" t="str">
        <f>IF(DATA!C8="","",DATA!C8)</f>
        <v/>
      </c>
      <c r="E11" s="77"/>
      <c r="F11" s="77"/>
      <c r="G11" s="77"/>
      <c r="H11" s="77"/>
      <c r="I11" s="77"/>
      <c r="J11" s="77"/>
      <c r="K11" s="77"/>
      <c r="L11" s="77"/>
      <c r="M11" s="77"/>
      <c r="N11" s="77"/>
      <c r="O11" s="77"/>
      <c r="P11" s="77"/>
      <c r="Q11" s="413" t="str">
        <f t="shared" si="0"/>
        <v/>
      </c>
      <c r="R11" s="10"/>
    </row>
    <row r="12" spans="1:18" ht="20.399999999999999" x14ac:dyDescent="0.3">
      <c r="A12" s="10"/>
      <c r="B12" s="76">
        <v>5</v>
      </c>
      <c r="C12" s="63" t="str">
        <f>IF(DATA!E9="","",DATA!E9)</f>
        <v/>
      </c>
      <c r="D12" s="63" t="str">
        <f>IF(DATA!C9="","",DATA!C9)</f>
        <v/>
      </c>
      <c r="E12" s="77"/>
      <c r="F12" s="77"/>
      <c r="G12" s="77"/>
      <c r="H12" s="77"/>
      <c r="I12" s="77"/>
      <c r="J12" s="77"/>
      <c r="K12" s="77"/>
      <c r="L12" s="77"/>
      <c r="M12" s="77"/>
      <c r="N12" s="77"/>
      <c r="O12" s="77"/>
      <c r="P12" s="77"/>
      <c r="Q12" s="413" t="str">
        <f t="shared" si="0"/>
        <v/>
      </c>
      <c r="R12" s="10"/>
    </row>
    <row r="13" spans="1:18" ht="20.399999999999999" x14ac:dyDescent="0.3">
      <c r="A13" s="10"/>
      <c r="B13" s="76">
        <v>6</v>
      </c>
      <c r="C13" s="63" t="str">
        <f>IF(DATA!E10="","",DATA!E10)</f>
        <v/>
      </c>
      <c r="D13" s="63" t="str">
        <f>IF(DATA!C10="","",DATA!C10)</f>
        <v/>
      </c>
      <c r="E13" s="77"/>
      <c r="F13" s="77"/>
      <c r="G13" s="77"/>
      <c r="H13" s="77"/>
      <c r="I13" s="77"/>
      <c r="J13" s="77"/>
      <c r="K13" s="77"/>
      <c r="L13" s="77"/>
      <c r="M13" s="77"/>
      <c r="N13" s="77"/>
      <c r="O13" s="77"/>
      <c r="P13" s="77"/>
      <c r="Q13" s="413" t="str">
        <f t="shared" si="0"/>
        <v/>
      </c>
      <c r="R13" s="10"/>
    </row>
    <row r="14" spans="1:18" ht="20.399999999999999" x14ac:dyDescent="0.3">
      <c r="A14" s="10"/>
      <c r="B14" s="76">
        <v>7</v>
      </c>
      <c r="C14" s="63" t="str">
        <f>IF(DATA!E11="","",DATA!E11)</f>
        <v/>
      </c>
      <c r="D14" s="63" t="str">
        <f>IF(DATA!C11="","",DATA!C11)</f>
        <v/>
      </c>
      <c r="E14" s="77"/>
      <c r="F14" s="77"/>
      <c r="G14" s="77"/>
      <c r="H14" s="77"/>
      <c r="I14" s="77"/>
      <c r="J14" s="77"/>
      <c r="K14" s="77"/>
      <c r="L14" s="77"/>
      <c r="M14" s="77"/>
      <c r="N14" s="77"/>
      <c r="O14" s="77"/>
      <c r="P14" s="77"/>
      <c r="Q14" s="413" t="str">
        <f t="shared" si="0"/>
        <v/>
      </c>
      <c r="R14" s="10"/>
    </row>
    <row r="15" spans="1:18" ht="20.399999999999999" x14ac:dyDescent="0.3">
      <c r="A15" s="10"/>
      <c r="B15" s="76">
        <v>8</v>
      </c>
      <c r="C15" s="63" t="str">
        <f>IF(DATA!E12="","",DATA!E12)</f>
        <v/>
      </c>
      <c r="D15" s="63" t="str">
        <f>IF(DATA!C12="","",DATA!C12)</f>
        <v/>
      </c>
      <c r="E15" s="77"/>
      <c r="F15" s="77"/>
      <c r="G15" s="77"/>
      <c r="H15" s="77"/>
      <c r="I15" s="77"/>
      <c r="J15" s="77"/>
      <c r="K15" s="77"/>
      <c r="L15" s="77"/>
      <c r="M15" s="77"/>
      <c r="N15" s="77"/>
      <c r="O15" s="77"/>
      <c r="P15" s="77"/>
      <c r="Q15" s="413" t="str">
        <f t="shared" si="0"/>
        <v/>
      </c>
      <c r="R15" s="10"/>
    </row>
    <row r="16" spans="1:18" ht="20.399999999999999" x14ac:dyDescent="0.3">
      <c r="A16" s="10"/>
      <c r="B16" s="76">
        <v>9</v>
      </c>
      <c r="C16" s="63" t="str">
        <f>IF(DATA!E13="","",DATA!E13)</f>
        <v/>
      </c>
      <c r="D16" s="63" t="str">
        <f>IF(DATA!C13="","",DATA!C13)</f>
        <v/>
      </c>
      <c r="E16" s="77"/>
      <c r="F16" s="77"/>
      <c r="G16" s="77"/>
      <c r="H16" s="77"/>
      <c r="I16" s="77"/>
      <c r="J16" s="77"/>
      <c r="K16" s="77"/>
      <c r="L16" s="77"/>
      <c r="M16" s="77"/>
      <c r="N16" s="77"/>
      <c r="O16" s="77"/>
      <c r="P16" s="77"/>
      <c r="Q16" s="413" t="str">
        <f t="shared" si="0"/>
        <v/>
      </c>
      <c r="R16" s="10"/>
    </row>
    <row r="17" spans="1:18" ht="20.399999999999999" x14ac:dyDescent="0.3">
      <c r="A17" s="10"/>
      <c r="B17" s="76">
        <v>10</v>
      </c>
      <c r="C17" s="63" t="str">
        <f>IF(DATA!E14="","",DATA!E14)</f>
        <v/>
      </c>
      <c r="D17" s="63" t="str">
        <f>IF(DATA!C14="","",DATA!C14)</f>
        <v/>
      </c>
      <c r="E17" s="77"/>
      <c r="F17" s="77"/>
      <c r="G17" s="77"/>
      <c r="H17" s="77"/>
      <c r="I17" s="77"/>
      <c r="J17" s="77"/>
      <c r="K17" s="77"/>
      <c r="L17" s="77"/>
      <c r="M17" s="77"/>
      <c r="N17" s="77"/>
      <c r="O17" s="77"/>
      <c r="P17" s="77"/>
      <c r="Q17" s="413" t="str">
        <f t="shared" si="0"/>
        <v/>
      </c>
      <c r="R17" s="10"/>
    </row>
    <row r="18" spans="1:18" ht="20.399999999999999" x14ac:dyDescent="0.3">
      <c r="A18" s="10"/>
      <c r="B18" s="76">
        <v>11</v>
      </c>
      <c r="C18" s="63" t="str">
        <f>IF(DATA!E15="","",DATA!E15)</f>
        <v/>
      </c>
      <c r="D18" s="63" t="str">
        <f>IF(DATA!C15="","",DATA!C15)</f>
        <v/>
      </c>
      <c r="E18" s="77"/>
      <c r="F18" s="77"/>
      <c r="G18" s="77"/>
      <c r="H18" s="77"/>
      <c r="I18" s="77"/>
      <c r="J18" s="77"/>
      <c r="K18" s="77"/>
      <c r="L18" s="77"/>
      <c r="M18" s="77"/>
      <c r="N18" s="77"/>
      <c r="O18" s="77"/>
      <c r="P18" s="77"/>
      <c r="Q18" s="413" t="str">
        <f t="shared" si="0"/>
        <v/>
      </c>
      <c r="R18" s="10"/>
    </row>
    <row r="19" spans="1:18" ht="20.399999999999999" x14ac:dyDescent="0.3">
      <c r="A19" s="10"/>
      <c r="B19" s="76">
        <v>12</v>
      </c>
      <c r="C19" s="63" t="str">
        <f>IF(DATA!E16="","",DATA!E16)</f>
        <v/>
      </c>
      <c r="D19" s="63" t="str">
        <f>IF(DATA!C16="","",DATA!C16)</f>
        <v/>
      </c>
      <c r="E19" s="77"/>
      <c r="F19" s="77"/>
      <c r="G19" s="77"/>
      <c r="H19" s="77"/>
      <c r="I19" s="77"/>
      <c r="J19" s="77"/>
      <c r="K19" s="77"/>
      <c r="L19" s="77"/>
      <c r="M19" s="77"/>
      <c r="N19" s="77"/>
      <c r="O19" s="77"/>
      <c r="P19" s="77"/>
      <c r="Q19" s="413" t="str">
        <f t="shared" si="0"/>
        <v/>
      </c>
      <c r="R19" s="10"/>
    </row>
    <row r="20" spans="1:18" ht="20.399999999999999" x14ac:dyDescent="0.3">
      <c r="A20" s="10"/>
      <c r="B20" s="76">
        <v>13</v>
      </c>
      <c r="C20" s="63" t="str">
        <f>IF(DATA!E17="","",DATA!E17)</f>
        <v/>
      </c>
      <c r="D20" s="63" t="str">
        <f>IF(DATA!C17="","",DATA!C17)</f>
        <v/>
      </c>
      <c r="E20" s="77"/>
      <c r="F20" s="77"/>
      <c r="G20" s="77"/>
      <c r="H20" s="77"/>
      <c r="I20" s="77"/>
      <c r="J20" s="77"/>
      <c r="K20" s="77"/>
      <c r="L20" s="77"/>
      <c r="M20" s="77"/>
      <c r="N20" s="77"/>
      <c r="O20" s="77"/>
      <c r="P20" s="77"/>
      <c r="Q20" s="413" t="str">
        <f t="shared" si="0"/>
        <v/>
      </c>
      <c r="R20" s="10"/>
    </row>
    <row r="21" spans="1:18" ht="20.399999999999999" x14ac:dyDescent="0.3">
      <c r="A21" s="10"/>
      <c r="B21" s="76">
        <v>14</v>
      </c>
      <c r="C21" s="63" t="str">
        <f>IF(DATA!E18="","",DATA!E18)</f>
        <v/>
      </c>
      <c r="D21" s="63" t="str">
        <f>IF(DATA!C18="","",DATA!C18)</f>
        <v/>
      </c>
      <c r="E21" s="77"/>
      <c r="F21" s="77"/>
      <c r="G21" s="77"/>
      <c r="H21" s="77"/>
      <c r="I21" s="77"/>
      <c r="J21" s="77"/>
      <c r="K21" s="77"/>
      <c r="L21" s="77"/>
      <c r="M21" s="77"/>
      <c r="N21" s="77"/>
      <c r="O21" s="77"/>
      <c r="P21" s="77"/>
      <c r="Q21" s="413" t="str">
        <f t="shared" si="0"/>
        <v/>
      </c>
      <c r="R21" s="10"/>
    </row>
    <row r="22" spans="1:18" ht="20.399999999999999" x14ac:dyDescent="0.3">
      <c r="A22" s="10"/>
      <c r="B22" s="76">
        <v>15</v>
      </c>
      <c r="C22" s="63" t="str">
        <f>IF(DATA!E19="","",DATA!E19)</f>
        <v/>
      </c>
      <c r="D22" s="63" t="str">
        <f>IF(DATA!C19="","",DATA!C19)</f>
        <v/>
      </c>
      <c r="E22" s="77"/>
      <c r="F22" s="77"/>
      <c r="G22" s="77"/>
      <c r="H22" s="77"/>
      <c r="I22" s="77"/>
      <c r="J22" s="77"/>
      <c r="K22" s="77"/>
      <c r="L22" s="77"/>
      <c r="M22" s="77"/>
      <c r="N22" s="77"/>
      <c r="O22" s="77"/>
      <c r="P22" s="77"/>
      <c r="Q22" s="413" t="str">
        <f t="shared" si="0"/>
        <v/>
      </c>
      <c r="R22" s="10"/>
    </row>
    <row r="23" spans="1:18" ht="20.399999999999999" x14ac:dyDescent="0.3">
      <c r="A23" s="10"/>
      <c r="B23" s="76">
        <v>16</v>
      </c>
      <c r="C23" s="63" t="str">
        <f>IF(DATA!E20="","",DATA!E20)</f>
        <v/>
      </c>
      <c r="D23" s="63" t="str">
        <f>IF(DATA!C20="","",DATA!C20)</f>
        <v/>
      </c>
      <c r="E23" s="77"/>
      <c r="F23" s="77"/>
      <c r="G23" s="77"/>
      <c r="H23" s="77"/>
      <c r="I23" s="77"/>
      <c r="J23" s="77"/>
      <c r="K23" s="77"/>
      <c r="L23" s="77"/>
      <c r="M23" s="77"/>
      <c r="N23" s="77"/>
      <c r="O23" s="77"/>
      <c r="P23" s="77"/>
      <c r="Q23" s="413" t="str">
        <f t="shared" si="0"/>
        <v/>
      </c>
      <c r="R23" s="10"/>
    </row>
    <row r="24" spans="1:18" ht="20.399999999999999" x14ac:dyDescent="0.3">
      <c r="A24" s="10"/>
      <c r="B24" s="76">
        <v>17</v>
      </c>
      <c r="C24" s="63" t="str">
        <f>IF(DATA!E21="","",DATA!E21)</f>
        <v/>
      </c>
      <c r="D24" s="63" t="str">
        <f>IF(DATA!C21="","",DATA!C21)</f>
        <v/>
      </c>
      <c r="E24" s="77"/>
      <c r="F24" s="77"/>
      <c r="G24" s="77"/>
      <c r="H24" s="77"/>
      <c r="I24" s="77"/>
      <c r="J24" s="77"/>
      <c r="K24" s="77"/>
      <c r="L24" s="77"/>
      <c r="M24" s="77"/>
      <c r="N24" s="77"/>
      <c r="O24" s="77"/>
      <c r="P24" s="77"/>
      <c r="Q24" s="413" t="str">
        <f t="shared" si="0"/>
        <v/>
      </c>
      <c r="R24" s="10"/>
    </row>
    <row r="25" spans="1:18" ht="20.399999999999999" x14ac:dyDescent="0.3">
      <c r="A25" s="10"/>
      <c r="B25" s="76">
        <v>18</v>
      </c>
      <c r="C25" s="63" t="str">
        <f>IF(DATA!E22="","",DATA!E22)</f>
        <v/>
      </c>
      <c r="D25" s="63" t="str">
        <f>IF(DATA!C22="","",DATA!C22)</f>
        <v/>
      </c>
      <c r="E25" s="77"/>
      <c r="F25" s="77"/>
      <c r="G25" s="77"/>
      <c r="H25" s="77"/>
      <c r="I25" s="77"/>
      <c r="J25" s="77"/>
      <c r="K25" s="77"/>
      <c r="L25" s="77"/>
      <c r="M25" s="77"/>
      <c r="N25" s="77"/>
      <c r="O25" s="77"/>
      <c r="P25" s="77"/>
      <c r="Q25" s="413" t="str">
        <f t="shared" si="0"/>
        <v/>
      </c>
      <c r="R25" s="10"/>
    </row>
    <row r="26" spans="1:18" ht="20.399999999999999" x14ac:dyDescent="0.3">
      <c r="A26" s="10"/>
      <c r="B26" s="76">
        <v>19</v>
      </c>
      <c r="C26" s="63" t="str">
        <f>IF(DATA!E23="","",DATA!E23)</f>
        <v/>
      </c>
      <c r="D26" s="63" t="str">
        <f>IF(DATA!C23="","",DATA!C23)</f>
        <v/>
      </c>
      <c r="E26" s="77"/>
      <c r="F26" s="77"/>
      <c r="G26" s="77"/>
      <c r="H26" s="77"/>
      <c r="I26" s="77"/>
      <c r="J26" s="77"/>
      <c r="K26" s="77"/>
      <c r="L26" s="77"/>
      <c r="M26" s="77"/>
      <c r="N26" s="77"/>
      <c r="O26" s="77"/>
      <c r="P26" s="77"/>
      <c r="Q26" s="413" t="str">
        <f t="shared" si="0"/>
        <v/>
      </c>
      <c r="R26" s="10"/>
    </row>
    <row r="27" spans="1:18" ht="20.399999999999999" x14ac:dyDescent="0.3">
      <c r="A27" s="10"/>
      <c r="B27" s="76">
        <v>20</v>
      </c>
      <c r="C27" s="63" t="str">
        <f>IF(DATA!E24="","",DATA!E24)</f>
        <v/>
      </c>
      <c r="D27" s="63" t="str">
        <f>IF(DATA!C24="","",DATA!C24)</f>
        <v/>
      </c>
      <c r="E27" s="77"/>
      <c r="F27" s="77"/>
      <c r="G27" s="77"/>
      <c r="H27" s="77"/>
      <c r="I27" s="77"/>
      <c r="J27" s="77"/>
      <c r="K27" s="77"/>
      <c r="L27" s="77"/>
      <c r="M27" s="77"/>
      <c r="N27" s="77"/>
      <c r="O27" s="77"/>
      <c r="P27" s="77"/>
      <c r="Q27" s="413" t="str">
        <f t="shared" si="0"/>
        <v/>
      </c>
      <c r="R27" s="10"/>
    </row>
    <row r="28" spans="1:18" ht="20.399999999999999" x14ac:dyDescent="0.3">
      <c r="A28" s="10"/>
      <c r="B28" s="76">
        <v>21</v>
      </c>
      <c r="C28" s="63" t="str">
        <f>IF(DATA!E25="","",DATA!E25)</f>
        <v/>
      </c>
      <c r="D28" s="63" t="str">
        <f>IF(DATA!C25="","",DATA!C25)</f>
        <v/>
      </c>
      <c r="E28" s="77"/>
      <c r="F28" s="77"/>
      <c r="G28" s="77"/>
      <c r="H28" s="77"/>
      <c r="I28" s="77"/>
      <c r="J28" s="77"/>
      <c r="K28" s="77"/>
      <c r="L28" s="77"/>
      <c r="M28" s="77"/>
      <c r="N28" s="77"/>
      <c r="O28" s="77"/>
      <c r="P28" s="77"/>
      <c r="Q28" s="413" t="str">
        <f t="shared" si="0"/>
        <v/>
      </c>
      <c r="R28" s="10"/>
    </row>
    <row r="29" spans="1:18" ht="20.399999999999999" x14ac:dyDescent="0.3">
      <c r="A29" s="10"/>
      <c r="B29" s="76">
        <v>22</v>
      </c>
      <c r="C29" s="63" t="str">
        <f>IF(DATA!E26="","",DATA!E26)</f>
        <v/>
      </c>
      <c r="D29" s="63" t="str">
        <f>IF(DATA!C26="","",DATA!C26)</f>
        <v/>
      </c>
      <c r="E29" s="77"/>
      <c r="F29" s="77"/>
      <c r="G29" s="77"/>
      <c r="H29" s="77"/>
      <c r="I29" s="77"/>
      <c r="J29" s="77"/>
      <c r="K29" s="77"/>
      <c r="L29" s="77"/>
      <c r="M29" s="77"/>
      <c r="N29" s="77"/>
      <c r="O29" s="77"/>
      <c r="P29" s="77"/>
      <c r="Q29" s="413" t="str">
        <f t="shared" si="0"/>
        <v/>
      </c>
      <c r="R29" s="10"/>
    </row>
    <row r="30" spans="1:18" ht="20.399999999999999" x14ac:dyDescent="0.3">
      <c r="A30" s="10"/>
      <c r="B30" s="76">
        <v>23</v>
      </c>
      <c r="C30" s="63" t="str">
        <f>IF(DATA!E27="","",DATA!E27)</f>
        <v/>
      </c>
      <c r="D30" s="63" t="str">
        <f>IF(DATA!C27="","",DATA!C27)</f>
        <v/>
      </c>
      <c r="E30" s="77"/>
      <c r="F30" s="77"/>
      <c r="G30" s="77"/>
      <c r="H30" s="77"/>
      <c r="I30" s="77"/>
      <c r="J30" s="77"/>
      <c r="K30" s="77"/>
      <c r="L30" s="77"/>
      <c r="M30" s="77"/>
      <c r="N30" s="77"/>
      <c r="O30" s="77"/>
      <c r="P30" s="77"/>
      <c r="Q30" s="413" t="str">
        <f t="shared" si="0"/>
        <v/>
      </c>
      <c r="R30" s="10"/>
    </row>
    <row r="31" spans="1:18" ht="20.399999999999999" x14ac:dyDescent="0.3">
      <c r="A31" s="10"/>
      <c r="B31" s="76">
        <v>24</v>
      </c>
      <c r="C31" s="63" t="str">
        <f>IF(DATA!E28="","",DATA!E28)</f>
        <v/>
      </c>
      <c r="D31" s="63" t="str">
        <f>IF(DATA!C28="","",DATA!C28)</f>
        <v/>
      </c>
      <c r="E31" s="77"/>
      <c r="F31" s="77"/>
      <c r="G31" s="77"/>
      <c r="H31" s="77"/>
      <c r="I31" s="77"/>
      <c r="J31" s="77"/>
      <c r="K31" s="77"/>
      <c r="L31" s="77"/>
      <c r="M31" s="77"/>
      <c r="N31" s="77"/>
      <c r="O31" s="77"/>
      <c r="P31" s="77"/>
      <c r="Q31" s="413" t="str">
        <f t="shared" si="0"/>
        <v/>
      </c>
      <c r="R31" s="10"/>
    </row>
    <row r="32" spans="1:18" ht="20.399999999999999" x14ac:dyDescent="0.3">
      <c r="A32" s="10"/>
      <c r="B32" s="76">
        <v>25</v>
      </c>
      <c r="C32" s="63" t="str">
        <f>IF(DATA!E29="","",DATA!E29)</f>
        <v/>
      </c>
      <c r="D32" s="63" t="str">
        <f>IF(DATA!C29="","",DATA!C29)</f>
        <v/>
      </c>
      <c r="E32" s="77"/>
      <c r="F32" s="77"/>
      <c r="G32" s="77"/>
      <c r="H32" s="77"/>
      <c r="I32" s="77"/>
      <c r="J32" s="77"/>
      <c r="K32" s="77"/>
      <c r="L32" s="77"/>
      <c r="M32" s="77"/>
      <c r="N32" s="77"/>
      <c r="O32" s="77"/>
      <c r="P32" s="77"/>
      <c r="Q32" s="413" t="str">
        <f t="shared" si="0"/>
        <v/>
      </c>
      <c r="R32" s="10"/>
    </row>
    <row r="33" spans="1:18" ht="20.399999999999999" x14ac:dyDescent="0.3">
      <c r="A33" s="10"/>
      <c r="B33" s="76">
        <v>26</v>
      </c>
      <c r="C33" s="63" t="str">
        <f>IF(DATA!E30="","",DATA!E30)</f>
        <v/>
      </c>
      <c r="D33" s="63" t="str">
        <f>IF(DATA!C30="","",DATA!C30)</f>
        <v/>
      </c>
      <c r="E33" s="77"/>
      <c r="F33" s="77"/>
      <c r="G33" s="77"/>
      <c r="H33" s="77"/>
      <c r="I33" s="77"/>
      <c r="J33" s="77"/>
      <c r="K33" s="77"/>
      <c r="L33" s="77"/>
      <c r="M33" s="77"/>
      <c r="N33" s="77"/>
      <c r="O33" s="77"/>
      <c r="P33" s="77"/>
      <c r="Q33" s="413" t="str">
        <f t="shared" si="0"/>
        <v/>
      </c>
      <c r="R33" s="10"/>
    </row>
    <row r="34" spans="1:18" ht="20.399999999999999" x14ac:dyDescent="0.3">
      <c r="A34" s="10"/>
      <c r="B34" s="76">
        <v>27</v>
      </c>
      <c r="C34" s="63" t="str">
        <f>IF(DATA!E31="","",DATA!E31)</f>
        <v/>
      </c>
      <c r="D34" s="63" t="str">
        <f>IF(DATA!C31="","",DATA!C31)</f>
        <v/>
      </c>
      <c r="E34" s="77"/>
      <c r="F34" s="77"/>
      <c r="G34" s="77"/>
      <c r="H34" s="77"/>
      <c r="I34" s="77"/>
      <c r="J34" s="77"/>
      <c r="K34" s="77"/>
      <c r="L34" s="77"/>
      <c r="M34" s="77"/>
      <c r="N34" s="77"/>
      <c r="O34" s="77"/>
      <c r="P34" s="77"/>
      <c r="Q34" s="413" t="str">
        <f t="shared" si="0"/>
        <v/>
      </c>
      <c r="R34" s="10"/>
    </row>
    <row r="35" spans="1:18" ht="20.399999999999999" x14ac:dyDescent="0.3">
      <c r="A35" s="10"/>
      <c r="B35" s="76">
        <v>28</v>
      </c>
      <c r="C35" s="63" t="str">
        <f>IF(DATA!E32="","",DATA!E32)</f>
        <v/>
      </c>
      <c r="D35" s="63" t="str">
        <f>IF(DATA!C32="","",DATA!C32)</f>
        <v/>
      </c>
      <c r="E35" s="77"/>
      <c r="F35" s="77"/>
      <c r="G35" s="77"/>
      <c r="H35" s="77"/>
      <c r="I35" s="77"/>
      <c r="J35" s="77"/>
      <c r="K35" s="77"/>
      <c r="L35" s="77"/>
      <c r="M35" s="77"/>
      <c r="N35" s="77"/>
      <c r="O35" s="77"/>
      <c r="P35" s="77"/>
      <c r="Q35" s="413" t="str">
        <f t="shared" si="0"/>
        <v/>
      </c>
      <c r="R35" s="10"/>
    </row>
    <row r="36" spans="1:18" ht="20.399999999999999" x14ac:dyDescent="0.3">
      <c r="A36" s="10"/>
      <c r="B36" s="76">
        <v>29</v>
      </c>
      <c r="C36" s="63" t="str">
        <f>IF(DATA!E33="","",DATA!E33)</f>
        <v/>
      </c>
      <c r="D36" s="63" t="str">
        <f>IF(DATA!C33="","",DATA!C33)</f>
        <v/>
      </c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413" t="str">
        <f t="shared" si="0"/>
        <v/>
      </c>
      <c r="R36" s="10"/>
    </row>
    <row r="37" spans="1:18" ht="20.399999999999999" x14ac:dyDescent="0.3">
      <c r="A37" s="10"/>
      <c r="B37" s="76">
        <v>30</v>
      </c>
      <c r="C37" s="63" t="str">
        <f>IF(DATA!E34="","",DATA!E34)</f>
        <v/>
      </c>
      <c r="D37" s="63" t="str">
        <f>IF(DATA!C34="","",DATA!C34)</f>
        <v/>
      </c>
      <c r="E37" s="77"/>
      <c r="F37" s="77"/>
      <c r="G37" s="77"/>
      <c r="H37" s="77"/>
      <c r="I37" s="77"/>
      <c r="J37" s="77"/>
      <c r="K37" s="77"/>
      <c r="L37" s="77"/>
      <c r="M37" s="77"/>
      <c r="N37" s="77"/>
      <c r="O37" s="77"/>
      <c r="P37" s="77"/>
      <c r="Q37" s="413" t="str">
        <f t="shared" si="0"/>
        <v/>
      </c>
      <c r="R37" s="10"/>
    </row>
    <row r="38" spans="1:18" ht="20.399999999999999" x14ac:dyDescent="0.3">
      <c r="A38" s="10"/>
      <c r="B38" s="76">
        <v>31</v>
      </c>
      <c r="C38" s="63" t="str">
        <f>IF(DATA!E35="","",DATA!E35)</f>
        <v/>
      </c>
      <c r="D38" s="63" t="str">
        <f>IF(DATA!C35="","",DATA!C35)</f>
        <v/>
      </c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413" t="str">
        <f t="shared" si="0"/>
        <v/>
      </c>
      <c r="R38" s="10"/>
    </row>
    <row r="39" spans="1:18" ht="20.399999999999999" x14ac:dyDescent="0.3">
      <c r="A39" s="10"/>
      <c r="B39" s="76">
        <v>32</v>
      </c>
      <c r="C39" s="63" t="str">
        <f>IF(DATA!E36="","",DATA!E36)</f>
        <v/>
      </c>
      <c r="D39" s="63" t="str">
        <f>IF(DATA!C36="","",DATA!C36)</f>
        <v/>
      </c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413" t="str">
        <f t="shared" si="0"/>
        <v/>
      </c>
      <c r="R39" s="10"/>
    </row>
    <row r="40" spans="1:18" ht="20.399999999999999" x14ac:dyDescent="0.3">
      <c r="A40" s="10"/>
      <c r="B40" s="76">
        <v>33</v>
      </c>
      <c r="C40" s="63" t="str">
        <f>IF(DATA!E37="","",DATA!E37)</f>
        <v/>
      </c>
      <c r="D40" s="63" t="str">
        <f>IF(DATA!C37="","",DATA!C37)</f>
        <v/>
      </c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413" t="str">
        <f t="shared" si="0"/>
        <v/>
      </c>
      <c r="R40" s="10"/>
    </row>
    <row r="41" spans="1:18" ht="20.399999999999999" x14ac:dyDescent="0.3">
      <c r="A41" s="10"/>
      <c r="B41" s="76">
        <v>34</v>
      </c>
      <c r="C41" s="63" t="str">
        <f>IF(DATA!E38="","",DATA!E38)</f>
        <v/>
      </c>
      <c r="D41" s="63" t="str">
        <f>IF(DATA!C38="","",DATA!C38)</f>
        <v/>
      </c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413" t="str">
        <f t="shared" si="0"/>
        <v/>
      </c>
      <c r="R41" s="10"/>
    </row>
    <row r="42" spans="1:18" ht="20.399999999999999" x14ac:dyDescent="0.3">
      <c r="A42" s="10"/>
      <c r="B42" s="76">
        <v>35</v>
      </c>
      <c r="C42" s="63" t="str">
        <f>IF(DATA!E39="","",DATA!E39)</f>
        <v/>
      </c>
      <c r="D42" s="63" t="str">
        <f>IF(DATA!C39="","",DATA!C39)</f>
        <v/>
      </c>
      <c r="E42" s="77"/>
      <c r="F42" s="77"/>
      <c r="G42" s="77"/>
      <c r="H42" s="77"/>
      <c r="I42" s="77"/>
      <c r="J42" s="77"/>
      <c r="K42" s="77"/>
      <c r="L42" s="77"/>
      <c r="M42" s="77"/>
      <c r="N42" s="77"/>
      <c r="O42" s="77"/>
      <c r="P42" s="77"/>
      <c r="Q42" s="413" t="str">
        <f t="shared" si="0"/>
        <v/>
      </c>
      <c r="R42" s="10"/>
    </row>
    <row r="43" spans="1:18" ht="20.399999999999999" x14ac:dyDescent="0.3">
      <c r="A43" s="10"/>
      <c r="B43" s="76">
        <v>36</v>
      </c>
      <c r="C43" s="63" t="str">
        <f>IF(DATA!E40="","",DATA!E40)</f>
        <v/>
      </c>
      <c r="D43" s="63" t="str">
        <f>IF(DATA!C40="","",DATA!C40)</f>
        <v/>
      </c>
      <c r="E43" s="77"/>
      <c r="F43" s="77"/>
      <c r="G43" s="77"/>
      <c r="H43" s="77"/>
      <c r="I43" s="77"/>
      <c r="J43" s="77"/>
      <c r="K43" s="77"/>
      <c r="L43" s="77"/>
      <c r="M43" s="77"/>
      <c r="N43" s="77"/>
      <c r="O43" s="77"/>
      <c r="P43" s="77"/>
      <c r="Q43" s="413" t="str">
        <f t="shared" si="0"/>
        <v/>
      </c>
      <c r="R43" s="10"/>
    </row>
    <row r="44" spans="1:18" ht="20.399999999999999" x14ac:dyDescent="0.3">
      <c r="A44" s="10"/>
      <c r="B44" s="76">
        <v>37</v>
      </c>
      <c r="C44" s="63" t="str">
        <f>IF(DATA!E41="","",DATA!E41)</f>
        <v/>
      </c>
      <c r="D44" s="63" t="str">
        <f>IF(DATA!C41="","",DATA!C41)</f>
        <v/>
      </c>
      <c r="E44" s="77"/>
      <c r="F44" s="77"/>
      <c r="G44" s="77"/>
      <c r="H44" s="77"/>
      <c r="I44" s="77"/>
      <c r="J44" s="77"/>
      <c r="K44" s="77"/>
      <c r="L44" s="77"/>
      <c r="M44" s="77"/>
      <c r="N44" s="77"/>
      <c r="O44" s="77"/>
      <c r="P44" s="77"/>
      <c r="Q44" s="413" t="str">
        <f t="shared" si="0"/>
        <v/>
      </c>
      <c r="R44" s="10"/>
    </row>
    <row r="45" spans="1:18" ht="20.399999999999999" x14ac:dyDescent="0.3">
      <c r="A45" s="10"/>
      <c r="B45" s="76">
        <v>38</v>
      </c>
      <c r="C45" s="63" t="str">
        <f>IF(DATA!E42="","",DATA!E42)</f>
        <v/>
      </c>
      <c r="D45" s="63" t="str">
        <f>IF(DATA!C42="","",DATA!C42)</f>
        <v/>
      </c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413" t="str">
        <f t="shared" si="0"/>
        <v/>
      </c>
      <c r="R45" s="10"/>
    </row>
    <row r="46" spans="1:18" ht="20.399999999999999" x14ac:dyDescent="0.3">
      <c r="A46" s="10"/>
      <c r="B46" s="76">
        <v>39</v>
      </c>
      <c r="C46" s="63" t="str">
        <f>IF(DATA!E43="","",DATA!E43)</f>
        <v/>
      </c>
      <c r="D46" s="63" t="str">
        <f>IF(DATA!C43="","",DATA!C43)</f>
        <v/>
      </c>
      <c r="E46" s="77"/>
      <c r="F46" s="77"/>
      <c r="G46" s="77"/>
      <c r="H46" s="77"/>
      <c r="I46" s="77"/>
      <c r="J46" s="77"/>
      <c r="K46" s="77"/>
      <c r="L46" s="77"/>
      <c r="M46" s="77"/>
      <c r="N46" s="77"/>
      <c r="O46" s="77"/>
      <c r="P46" s="77"/>
      <c r="Q46" s="413" t="str">
        <f t="shared" si="0"/>
        <v/>
      </c>
      <c r="R46" s="10"/>
    </row>
    <row r="47" spans="1:18" ht="20.399999999999999" x14ac:dyDescent="0.3">
      <c r="A47" s="10"/>
      <c r="B47" s="76">
        <v>40</v>
      </c>
      <c r="C47" s="63" t="str">
        <f>IF(DATA!E44="","",DATA!E44)</f>
        <v/>
      </c>
      <c r="D47" s="63" t="str">
        <f>IF(DATA!C44="","",DATA!C44)</f>
        <v/>
      </c>
      <c r="E47" s="77"/>
      <c r="F47" s="77"/>
      <c r="G47" s="77"/>
      <c r="H47" s="77"/>
      <c r="I47" s="77"/>
      <c r="J47" s="77"/>
      <c r="K47" s="77"/>
      <c r="L47" s="77"/>
      <c r="M47" s="77"/>
      <c r="N47" s="77"/>
      <c r="O47" s="77"/>
      <c r="P47" s="77"/>
      <c r="Q47" s="413" t="str">
        <f t="shared" si="0"/>
        <v/>
      </c>
      <c r="R47" s="10"/>
    </row>
    <row r="48" spans="1:18" ht="20.399999999999999" x14ac:dyDescent="0.3">
      <c r="A48" s="10"/>
      <c r="B48" s="76">
        <v>41</v>
      </c>
      <c r="C48" s="63" t="str">
        <f>IF(DATA!E45="","",DATA!E45)</f>
        <v/>
      </c>
      <c r="D48" s="63" t="str">
        <f>IF(DATA!C45="","",DATA!C45)</f>
        <v/>
      </c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413" t="str">
        <f t="shared" si="0"/>
        <v/>
      </c>
      <c r="R48" s="10"/>
    </row>
    <row r="49" spans="1:18" ht="20.399999999999999" x14ac:dyDescent="0.3">
      <c r="A49" s="10"/>
      <c r="B49" s="76">
        <v>42</v>
      </c>
      <c r="C49" s="63" t="str">
        <f>IF(DATA!E46="","",DATA!E46)</f>
        <v/>
      </c>
      <c r="D49" s="63" t="str">
        <f>IF(DATA!C46="","",DATA!C46)</f>
        <v/>
      </c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413" t="str">
        <f t="shared" si="0"/>
        <v/>
      </c>
      <c r="R49" s="10"/>
    </row>
    <row r="50" spans="1:18" ht="20.399999999999999" x14ac:dyDescent="0.3">
      <c r="A50" s="10"/>
      <c r="B50" s="76">
        <v>43</v>
      </c>
      <c r="C50" s="63" t="str">
        <f>IF(DATA!E47="","",DATA!E47)</f>
        <v/>
      </c>
      <c r="D50" s="63" t="str">
        <f>IF(DATA!C47="","",DATA!C47)</f>
        <v/>
      </c>
      <c r="E50" s="77"/>
      <c r="F50" s="77"/>
      <c r="G50" s="77"/>
      <c r="H50" s="77"/>
      <c r="I50" s="77"/>
      <c r="J50" s="77"/>
      <c r="K50" s="77"/>
      <c r="L50" s="77"/>
      <c r="M50" s="77"/>
      <c r="N50" s="77"/>
      <c r="O50" s="77"/>
      <c r="P50" s="77"/>
      <c r="Q50" s="413" t="str">
        <f t="shared" si="0"/>
        <v/>
      </c>
      <c r="R50" s="10"/>
    </row>
    <row r="51" spans="1:18" ht="20.399999999999999" x14ac:dyDescent="0.3">
      <c r="A51" s="10"/>
      <c r="B51" s="76">
        <v>44</v>
      </c>
      <c r="C51" s="63" t="str">
        <f>IF(DATA!E48="","",DATA!E48)</f>
        <v/>
      </c>
      <c r="D51" s="63" t="str">
        <f>IF(DATA!C48="","",DATA!C48)</f>
        <v/>
      </c>
      <c r="E51" s="77"/>
      <c r="F51" s="77"/>
      <c r="G51" s="77"/>
      <c r="H51" s="77"/>
      <c r="I51" s="77"/>
      <c r="J51" s="77"/>
      <c r="K51" s="77"/>
      <c r="L51" s="77"/>
      <c r="M51" s="77"/>
      <c r="N51" s="77"/>
      <c r="O51" s="77"/>
      <c r="P51" s="77"/>
      <c r="Q51" s="413" t="str">
        <f t="shared" si="0"/>
        <v/>
      </c>
      <c r="R51" s="10"/>
    </row>
    <row r="52" spans="1:18" ht="21" thickBot="1" x14ac:dyDescent="0.35">
      <c r="A52" s="10"/>
      <c r="B52" s="78">
        <v>45</v>
      </c>
      <c r="C52" s="63" t="str">
        <f>IF(DATA!E49="","",DATA!E49)</f>
        <v/>
      </c>
      <c r="D52" s="63" t="str">
        <f>IF(DATA!C49="","",DATA!C49)</f>
        <v/>
      </c>
      <c r="E52" s="79"/>
      <c r="F52" s="79"/>
      <c r="G52" s="79"/>
      <c r="H52" s="79"/>
      <c r="I52" s="79"/>
      <c r="J52" s="79"/>
      <c r="K52" s="79"/>
      <c r="L52" s="79"/>
      <c r="M52" s="79"/>
      <c r="N52" s="79"/>
      <c r="O52" s="79"/>
      <c r="P52" s="77"/>
      <c r="Q52" s="413" t="str">
        <f t="shared" si="0"/>
        <v/>
      </c>
      <c r="R52" s="10"/>
    </row>
    <row r="53" spans="1:18" ht="20.25" customHeight="1" x14ac:dyDescent="0.3">
      <c r="A53" s="10"/>
      <c r="B53" s="70"/>
      <c r="C53" s="70"/>
      <c r="D53" s="70"/>
      <c r="E53" s="70"/>
      <c r="F53" s="70"/>
      <c r="G53" s="70"/>
      <c r="H53" s="70"/>
      <c r="I53" s="70"/>
      <c r="J53" s="70"/>
      <c r="K53" s="70"/>
      <c r="L53" s="70"/>
      <c r="M53" s="70"/>
      <c r="N53" s="70"/>
      <c r="O53" s="70"/>
      <c r="P53" s="70"/>
      <c r="Q53" s="70"/>
      <c r="R53" s="10"/>
    </row>
  </sheetData>
  <sheetProtection algorithmName="SHA-512" hashValue="axq07A0MEnlAd2RX0TBWxOIEfKryxHlSZStqKdzTJxsBa/31yXW9iTKSRIiMFXy2dbl3Y5YR5OZ348Bxy6sGuw==" saltValue="k/Unukw9ixo+KQZXeIDvcw==" spinCount="100000" sheet="1" objects="1" scenarios="1" selectLockedCells="1"/>
  <mergeCells count="9">
    <mergeCell ref="B7:D7"/>
    <mergeCell ref="B2:Q2"/>
    <mergeCell ref="B5:B6"/>
    <mergeCell ref="C5:C6"/>
    <mergeCell ref="D5:D6"/>
    <mergeCell ref="E5:P5"/>
    <mergeCell ref="Q5:Q6"/>
    <mergeCell ref="K4:Q4"/>
    <mergeCell ref="B3:Q3"/>
  </mergeCells>
  <hyperlinks>
    <hyperlink ref="A1" location="DASHBOARD!A1" display="D"/>
  </hyperlinks>
  <pageMargins left="0.7" right="0.7" top="0.75" bottom="0.75" header="0.3" footer="0.3"/>
  <pageSetup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O53"/>
  <sheetViews>
    <sheetView zoomScale="98" zoomScaleNormal="98" workbookViewId="0">
      <selection activeCell="E6" sqref="E6"/>
    </sheetView>
  </sheetViews>
  <sheetFormatPr defaultColWidth="0" defaultRowHeight="0" customHeight="1" zeroHeight="1" x14ac:dyDescent="0.3"/>
  <cols>
    <col min="1" max="1" width="5.109375" style="6" customWidth="1"/>
    <col min="2" max="2" width="6.44140625" style="69" bestFit="1" customWidth="1"/>
    <col min="3" max="3" width="50.33203125" style="69" customWidth="1"/>
    <col min="4" max="4" width="22.88671875" style="69" customWidth="1"/>
    <col min="5" max="5" width="19.88671875" style="23" customWidth="1"/>
    <col min="6" max="6" width="20.5546875" style="23" customWidth="1"/>
    <col min="7" max="7" width="21" style="23" customWidth="1"/>
    <col min="8" max="8" width="18.109375" style="23" customWidth="1"/>
    <col min="9" max="9" width="5.44140625" style="5" customWidth="1"/>
    <col min="10" max="13" width="0" style="2" hidden="1" customWidth="1"/>
    <col min="14" max="16384" width="9.109375" style="2" hidden="1"/>
  </cols>
  <sheetData>
    <row r="1" spans="1:15" s="6" customFormat="1" ht="19.5" customHeight="1" x14ac:dyDescent="0.3">
      <c r="A1" s="9" t="s">
        <v>24</v>
      </c>
      <c r="B1" s="54"/>
      <c r="C1" s="54"/>
      <c r="D1" s="54"/>
      <c r="E1" s="54"/>
      <c r="F1" s="54"/>
      <c r="G1" s="54"/>
      <c r="H1" s="54"/>
      <c r="I1" s="7"/>
    </row>
    <row r="2" spans="1:15" s="6" customFormat="1" ht="33.75" customHeight="1" x14ac:dyDescent="0.3">
      <c r="A2" s="7"/>
      <c r="B2" s="575" t="str">
        <f>"SWAMI VIVEKANAND GOVT. MODEL SCHOOL,"&amp;DASHBOARD!C3</f>
        <v>SWAMI VIVEKANAND GOVT. MODEL SCHOOL,AMET,  BLOCK-AMET (RAJSAMAND)</v>
      </c>
      <c r="C2" s="575"/>
      <c r="D2" s="575"/>
      <c r="E2" s="575"/>
      <c r="F2" s="575"/>
      <c r="G2" s="575"/>
      <c r="H2" s="575"/>
      <c r="I2" s="575"/>
      <c r="J2" s="575"/>
      <c r="K2" s="575"/>
      <c r="L2" s="575"/>
      <c r="M2" s="575"/>
      <c r="N2" s="575"/>
      <c r="O2" s="575"/>
    </row>
    <row r="3" spans="1:15" s="6" customFormat="1" ht="33.75" customHeight="1" x14ac:dyDescent="0.3">
      <c r="A3" s="7"/>
      <c r="B3" s="576" t="str">
        <f>IF(DASHBOARD!B4="","",DASHBOARD!B4)</f>
        <v>SESSION  -  2025-26</v>
      </c>
      <c r="C3" s="576"/>
      <c r="D3" s="576"/>
      <c r="E3" s="576"/>
      <c r="F3" s="576"/>
      <c r="G3" s="576"/>
      <c r="H3" s="576"/>
      <c r="I3" s="576"/>
      <c r="J3" s="576"/>
      <c r="K3" s="576"/>
      <c r="L3" s="576"/>
      <c r="M3" s="576"/>
      <c r="N3" s="576"/>
      <c r="O3" s="576"/>
    </row>
    <row r="4" spans="1:15" s="18" customFormat="1" ht="27.75" customHeight="1" x14ac:dyDescent="0.45">
      <c r="A4" s="17"/>
      <c r="B4" s="55"/>
      <c r="C4" s="56" t="s">
        <v>87</v>
      </c>
      <c r="D4" s="55" t="str">
        <f>DASHBOARD!B8&amp;DASHBOARD!C8</f>
        <v>9A</v>
      </c>
      <c r="E4" s="55"/>
      <c r="F4" s="574" t="s">
        <v>100</v>
      </c>
      <c r="G4" s="574"/>
      <c r="H4" s="574"/>
      <c r="I4" s="17"/>
    </row>
    <row r="5" spans="1:15" s="6" customFormat="1" ht="39" customHeight="1" x14ac:dyDescent="0.3">
      <c r="A5" s="7"/>
      <c r="B5" s="58" t="s">
        <v>97</v>
      </c>
      <c r="C5" s="59" t="s">
        <v>96</v>
      </c>
      <c r="D5" s="59" t="s">
        <v>5</v>
      </c>
      <c r="E5" s="67" t="s">
        <v>106</v>
      </c>
      <c r="F5" s="67" t="s">
        <v>107</v>
      </c>
      <c r="G5" s="67" t="s">
        <v>180</v>
      </c>
      <c r="H5" s="67" t="s">
        <v>108</v>
      </c>
      <c r="I5" s="7"/>
    </row>
    <row r="6" spans="1:15" s="6" customFormat="1" ht="20.399999999999999" x14ac:dyDescent="0.3">
      <c r="A6" s="7"/>
      <c r="B6" s="549" t="s">
        <v>23</v>
      </c>
      <c r="C6" s="550"/>
      <c r="D6" s="550"/>
      <c r="E6" s="60" t="s">
        <v>146</v>
      </c>
      <c r="F6" s="60" t="s">
        <v>146</v>
      </c>
      <c r="G6" s="60" t="s">
        <v>146</v>
      </c>
      <c r="H6" s="60" t="s">
        <v>146</v>
      </c>
      <c r="I6" s="7"/>
    </row>
    <row r="7" spans="1:15" s="6" customFormat="1" ht="17.399999999999999" x14ac:dyDescent="0.3">
      <c r="A7" s="7"/>
      <c r="B7" s="62">
        <v>1</v>
      </c>
      <c r="C7" s="63" t="str">
        <f>IF(DATA!E5="","",DATA!E5)</f>
        <v>ARTI PRAJAPAT</v>
      </c>
      <c r="D7" s="63">
        <f>IF(DATA!C5="","",DATA!C5)</f>
        <v>901</v>
      </c>
      <c r="E7" s="64" t="s">
        <v>226</v>
      </c>
      <c r="F7" s="64" t="s">
        <v>146</v>
      </c>
      <c r="G7" s="64" t="s">
        <v>146</v>
      </c>
      <c r="H7" s="64" t="s">
        <v>244</v>
      </c>
      <c r="I7" s="7"/>
    </row>
    <row r="8" spans="1:15" s="6" customFormat="1" ht="17.399999999999999" x14ac:dyDescent="0.3">
      <c r="A8" s="7"/>
      <c r="B8" s="62">
        <v>2</v>
      </c>
      <c r="C8" s="63" t="str">
        <f>IF(DATA!E6="","",DATA!E6)</f>
        <v>ARVIND SINGH BALLA</v>
      </c>
      <c r="D8" s="63">
        <f>IF(DATA!C6="","",DATA!C6)</f>
        <v>902</v>
      </c>
      <c r="E8" s="64" t="s">
        <v>146</v>
      </c>
      <c r="F8" s="64" t="s">
        <v>226</v>
      </c>
      <c r="G8" s="64" t="s">
        <v>146</v>
      </c>
      <c r="H8" s="64" t="s">
        <v>146</v>
      </c>
      <c r="I8" s="7"/>
    </row>
    <row r="9" spans="1:15" s="6" customFormat="1" ht="17.399999999999999" x14ac:dyDescent="0.3">
      <c r="A9" s="7"/>
      <c r="B9" s="62">
        <v>3</v>
      </c>
      <c r="C9" s="63" t="str">
        <f>IF(DATA!E7="","",DATA!E7)</f>
        <v>BHAVESH SINGH RAO</v>
      </c>
      <c r="D9" s="63">
        <f>IF(DATA!C7="","",DATA!C7)</f>
        <v>903</v>
      </c>
      <c r="E9" s="64" t="s">
        <v>146</v>
      </c>
      <c r="F9" s="64" t="s">
        <v>146</v>
      </c>
      <c r="G9" s="64" t="s">
        <v>146</v>
      </c>
      <c r="H9" s="64" t="s">
        <v>146</v>
      </c>
      <c r="I9" s="7"/>
    </row>
    <row r="10" spans="1:15" s="6" customFormat="1" ht="17.399999999999999" x14ac:dyDescent="0.3">
      <c r="A10" s="7"/>
      <c r="B10" s="62">
        <v>4</v>
      </c>
      <c r="C10" s="63" t="str">
        <f>IF(DATA!E8="","",DATA!E8)</f>
        <v/>
      </c>
      <c r="D10" s="63" t="str">
        <f>IF(DATA!C8="","",DATA!C8)</f>
        <v/>
      </c>
      <c r="E10" s="64" t="s">
        <v>146</v>
      </c>
      <c r="F10" s="64" t="s">
        <v>226</v>
      </c>
      <c r="G10" s="64" t="s">
        <v>226</v>
      </c>
      <c r="H10" s="64" t="s">
        <v>226</v>
      </c>
      <c r="I10" s="7"/>
    </row>
    <row r="11" spans="1:15" s="6" customFormat="1" ht="17.399999999999999" x14ac:dyDescent="0.3">
      <c r="A11" s="7"/>
      <c r="B11" s="62">
        <v>5</v>
      </c>
      <c r="C11" s="63" t="str">
        <f>IF(DATA!E9="","",DATA!E9)</f>
        <v/>
      </c>
      <c r="D11" s="63" t="str">
        <f>IF(DATA!C9="","",DATA!C9)</f>
        <v/>
      </c>
      <c r="E11" s="64" t="s">
        <v>226</v>
      </c>
      <c r="F11" s="64" t="s">
        <v>146</v>
      </c>
      <c r="G11" s="64" t="s">
        <v>226</v>
      </c>
      <c r="H11" s="64" t="s">
        <v>146</v>
      </c>
      <c r="I11" s="7"/>
    </row>
    <row r="12" spans="1:15" s="6" customFormat="1" ht="17.399999999999999" x14ac:dyDescent="0.3">
      <c r="A12" s="7"/>
      <c r="B12" s="62">
        <v>6</v>
      </c>
      <c r="C12" s="63" t="str">
        <f>IF(DATA!E10="","",DATA!E10)</f>
        <v/>
      </c>
      <c r="D12" s="63" t="str">
        <f>IF(DATA!C10="","",DATA!C10)</f>
        <v/>
      </c>
      <c r="E12" s="64" t="s">
        <v>226</v>
      </c>
      <c r="F12" s="64" t="s">
        <v>226</v>
      </c>
      <c r="G12" s="64" t="s">
        <v>226</v>
      </c>
      <c r="H12" s="64" t="s">
        <v>146</v>
      </c>
      <c r="I12" s="7"/>
    </row>
    <row r="13" spans="1:15" s="6" customFormat="1" ht="17.399999999999999" x14ac:dyDescent="0.3">
      <c r="A13" s="7"/>
      <c r="B13" s="62">
        <v>7</v>
      </c>
      <c r="C13" s="63" t="str">
        <f>IF(DATA!E11="","",DATA!E11)</f>
        <v/>
      </c>
      <c r="D13" s="63" t="str">
        <f>IF(DATA!C11="","",DATA!C11)</f>
        <v/>
      </c>
      <c r="E13" s="64" t="s">
        <v>146</v>
      </c>
      <c r="F13" s="64" t="s">
        <v>226</v>
      </c>
      <c r="G13" s="64" t="s">
        <v>146</v>
      </c>
      <c r="H13" s="64" t="s">
        <v>226</v>
      </c>
      <c r="I13" s="7"/>
    </row>
    <row r="14" spans="1:15" s="6" customFormat="1" ht="17.399999999999999" x14ac:dyDescent="0.3">
      <c r="A14" s="7"/>
      <c r="B14" s="62">
        <v>8</v>
      </c>
      <c r="C14" s="63" t="str">
        <f>IF(DATA!E12="","",DATA!E12)</f>
        <v/>
      </c>
      <c r="D14" s="63" t="str">
        <f>IF(DATA!C12="","",DATA!C12)</f>
        <v/>
      </c>
      <c r="E14" s="64" t="s">
        <v>226</v>
      </c>
      <c r="F14" s="64" t="s">
        <v>226</v>
      </c>
      <c r="G14" s="64" t="s">
        <v>226</v>
      </c>
      <c r="H14" s="64" t="s">
        <v>226</v>
      </c>
      <c r="I14" s="7"/>
    </row>
    <row r="15" spans="1:15" s="6" customFormat="1" ht="17.399999999999999" x14ac:dyDescent="0.3">
      <c r="A15" s="7"/>
      <c r="B15" s="62">
        <v>9</v>
      </c>
      <c r="C15" s="63" t="str">
        <f>IF(DATA!E13="","",DATA!E13)</f>
        <v/>
      </c>
      <c r="D15" s="63" t="str">
        <f>IF(DATA!C13="","",DATA!C13)</f>
        <v/>
      </c>
      <c r="E15" s="64" t="s">
        <v>146</v>
      </c>
      <c r="F15" s="64" t="s">
        <v>226</v>
      </c>
      <c r="G15" s="64" t="s">
        <v>146</v>
      </c>
      <c r="H15" s="64" t="s">
        <v>226</v>
      </c>
      <c r="I15" s="7"/>
    </row>
    <row r="16" spans="1:15" s="6" customFormat="1" ht="17.399999999999999" x14ac:dyDescent="0.3">
      <c r="A16" s="7"/>
      <c r="B16" s="62">
        <v>10</v>
      </c>
      <c r="C16" s="63" t="str">
        <f>IF(DATA!E14="","",DATA!E14)</f>
        <v/>
      </c>
      <c r="D16" s="63" t="str">
        <f>IF(DATA!C14="","",DATA!C14)</f>
        <v/>
      </c>
      <c r="E16" s="64" t="s">
        <v>226</v>
      </c>
      <c r="F16" s="64" t="s">
        <v>146</v>
      </c>
      <c r="G16" s="64" t="s">
        <v>226</v>
      </c>
      <c r="H16" s="64" t="s">
        <v>226</v>
      </c>
      <c r="I16" s="7"/>
    </row>
    <row r="17" spans="1:9" s="6" customFormat="1" ht="17.399999999999999" x14ac:dyDescent="0.3">
      <c r="A17" s="7"/>
      <c r="B17" s="62">
        <v>11</v>
      </c>
      <c r="C17" s="63" t="str">
        <f>IF(DATA!E15="","",DATA!E15)</f>
        <v/>
      </c>
      <c r="D17" s="63" t="str">
        <f>IF(DATA!C15="","",DATA!C15)</f>
        <v/>
      </c>
      <c r="E17" s="64" t="s">
        <v>146</v>
      </c>
      <c r="F17" s="64" t="s">
        <v>146</v>
      </c>
      <c r="G17" s="64" t="s">
        <v>226</v>
      </c>
      <c r="H17" s="64" t="s">
        <v>146</v>
      </c>
      <c r="I17" s="7"/>
    </row>
    <row r="18" spans="1:9" s="6" customFormat="1" ht="17.399999999999999" x14ac:dyDescent="0.3">
      <c r="A18" s="7"/>
      <c r="B18" s="62">
        <v>12</v>
      </c>
      <c r="C18" s="63" t="str">
        <f>IF(DATA!E16="","",DATA!E16)</f>
        <v/>
      </c>
      <c r="D18" s="63" t="str">
        <f>IF(DATA!C16="","",DATA!C16)</f>
        <v/>
      </c>
      <c r="E18" s="64" t="s">
        <v>146</v>
      </c>
      <c r="F18" s="64" t="s">
        <v>226</v>
      </c>
      <c r="G18" s="64" t="s">
        <v>146</v>
      </c>
      <c r="H18" s="64" t="s">
        <v>146</v>
      </c>
      <c r="I18" s="7"/>
    </row>
    <row r="19" spans="1:9" s="6" customFormat="1" ht="17.399999999999999" x14ac:dyDescent="0.3">
      <c r="A19" s="7"/>
      <c r="B19" s="62">
        <v>13</v>
      </c>
      <c r="C19" s="63" t="str">
        <f>IF(DATA!E17="","",DATA!E17)</f>
        <v/>
      </c>
      <c r="D19" s="63" t="str">
        <f>IF(DATA!C17="","",DATA!C17)</f>
        <v/>
      </c>
      <c r="E19" s="64" t="s">
        <v>226</v>
      </c>
      <c r="F19" s="64" t="s">
        <v>226</v>
      </c>
      <c r="G19" s="64" t="s">
        <v>146</v>
      </c>
      <c r="H19" s="64" t="s">
        <v>226</v>
      </c>
      <c r="I19" s="7"/>
    </row>
    <row r="20" spans="1:9" s="6" customFormat="1" ht="17.399999999999999" x14ac:dyDescent="0.3">
      <c r="A20" s="7"/>
      <c r="B20" s="62">
        <v>14</v>
      </c>
      <c r="C20" s="63" t="str">
        <f>IF(DATA!E18="","",DATA!E18)</f>
        <v/>
      </c>
      <c r="D20" s="63" t="str">
        <f>IF(DATA!C18="","",DATA!C18)</f>
        <v/>
      </c>
      <c r="E20" s="64" t="s">
        <v>146</v>
      </c>
      <c r="F20" s="64" t="s">
        <v>226</v>
      </c>
      <c r="G20" s="64" t="s">
        <v>146</v>
      </c>
      <c r="H20" s="64" t="s">
        <v>146</v>
      </c>
      <c r="I20" s="7"/>
    </row>
    <row r="21" spans="1:9" s="6" customFormat="1" ht="17.399999999999999" x14ac:dyDescent="0.3">
      <c r="A21" s="7"/>
      <c r="B21" s="62">
        <v>15</v>
      </c>
      <c r="C21" s="63" t="str">
        <f>IF(DATA!E19="","",DATA!E19)</f>
        <v/>
      </c>
      <c r="D21" s="63" t="str">
        <f>IF(DATA!C19="","",DATA!C19)</f>
        <v/>
      </c>
      <c r="E21" s="64" t="s">
        <v>226</v>
      </c>
      <c r="F21" s="64" t="s">
        <v>226</v>
      </c>
      <c r="G21" s="64" t="s">
        <v>226</v>
      </c>
      <c r="H21" s="64" t="s">
        <v>226</v>
      </c>
      <c r="I21" s="7"/>
    </row>
    <row r="22" spans="1:9" s="6" customFormat="1" ht="17.399999999999999" x14ac:dyDescent="0.3">
      <c r="A22" s="7"/>
      <c r="B22" s="62">
        <v>16</v>
      </c>
      <c r="C22" s="63" t="str">
        <f>IF(DATA!E20="","",DATA!E20)</f>
        <v/>
      </c>
      <c r="D22" s="63" t="str">
        <f>IF(DATA!C20="","",DATA!C20)</f>
        <v/>
      </c>
      <c r="E22" s="64" t="s">
        <v>226</v>
      </c>
      <c r="F22" s="64" t="s">
        <v>226</v>
      </c>
      <c r="G22" s="64" t="s">
        <v>146</v>
      </c>
      <c r="H22" s="64" t="s">
        <v>226</v>
      </c>
      <c r="I22" s="7"/>
    </row>
    <row r="23" spans="1:9" s="6" customFormat="1" ht="17.399999999999999" x14ac:dyDescent="0.3">
      <c r="A23" s="7"/>
      <c r="B23" s="62">
        <v>17</v>
      </c>
      <c r="C23" s="63" t="str">
        <f>IF(DATA!E21="","",DATA!E21)</f>
        <v/>
      </c>
      <c r="D23" s="63" t="str">
        <f>IF(DATA!C21="","",DATA!C21)</f>
        <v/>
      </c>
      <c r="E23" s="64" t="s">
        <v>146</v>
      </c>
      <c r="F23" s="64" t="s">
        <v>146</v>
      </c>
      <c r="G23" s="64" t="s">
        <v>226</v>
      </c>
      <c r="H23" s="64" t="s">
        <v>146</v>
      </c>
      <c r="I23" s="7"/>
    </row>
    <row r="24" spans="1:9" s="6" customFormat="1" ht="17.399999999999999" x14ac:dyDescent="0.3">
      <c r="A24" s="7"/>
      <c r="B24" s="62">
        <v>18</v>
      </c>
      <c r="C24" s="63" t="str">
        <f>IF(DATA!E22="","",DATA!E22)</f>
        <v/>
      </c>
      <c r="D24" s="63" t="str">
        <f>IF(DATA!C22="","",DATA!C22)</f>
        <v/>
      </c>
      <c r="E24" s="64" t="s">
        <v>226</v>
      </c>
      <c r="F24" s="64" t="s">
        <v>226</v>
      </c>
      <c r="G24" s="64" t="s">
        <v>226</v>
      </c>
      <c r="H24" s="64" t="s">
        <v>226</v>
      </c>
      <c r="I24" s="7"/>
    </row>
    <row r="25" spans="1:9" s="6" customFormat="1" ht="17.399999999999999" x14ac:dyDescent="0.3">
      <c r="A25" s="7"/>
      <c r="B25" s="62">
        <v>19</v>
      </c>
      <c r="C25" s="63" t="str">
        <f>IF(DATA!E23="","",DATA!E23)</f>
        <v/>
      </c>
      <c r="D25" s="63" t="str">
        <f>IF(DATA!C23="","",DATA!C23)</f>
        <v/>
      </c>
      <c r="E25" s="64" t="s">
        <v>226</v>
      </c>
      <c r="F25" s="64" t="s">
        <v>226</v>
      </c>
      <c r="G25" s="64" t="s">
        <v>226</v>
      </c>
      <c r="H25" s="64" t="s">
        <v>226</v>
      </c>
      <c r="I25" s="7"/>
    </row>
    <row r="26" spans="1:9" s="6" customFormat="1" ht="17.399999999999999" x14ac:dyDescent="0.3">
      <c r="A26" s="7"/>
      <c r="B26" s="62">
        <v>20</v>
      </c>
      <c r="C26" s="63" t="str">
        <f>IF(DATA!E24="","",DATA!E24)</f>
        <v/>
      </c>
      <c r="D26" s="63" t="str">
        <f>IF(DATA!C24="","",DATA!C24)</f>
        <v/>
      </c>
      <c r="E26" s="64" t="s">
        <v>226</v>
      </c>
      <c r="F26" s="64" t="s">
        <v>226</v>
      </c>
      <c r="G26" s="64" t="s">
        <v>146</v>
      </c>
      <c r="H26" s="64" t="s">
        <v>226</v>
      </c>
      <c r="I26" s="7"/>
    </row>
    <row r="27" spans="1:9" s="6" customFormat="1" ht="17.399999999999999" x14ac:dyDescent="0.3">
      <c r="A27" s="7"/>
      <c r="B27" s="62">
        <v>21</v>
      </c>
      <c r="C27" s="63" t="str">
        <f>IF(DATA!E25="","",DATA!E25)</f>
        <v/>
      </c>
      <c r="D27" s="63" t="str">
        <f>IF(DATA!C25="","",DATA!C25)</f>
        <v/>
      </c>
      <c r="E27" s="64" t="s">
        <v>226</v>
      </c>
      <c r="F27" s="64" t="s">
        <v>226</v>
      </c>
      <c r="G27" s="64" t="s">
        <v>226</v>
      </c>
      <c r="H27" s="64" t="s">
        <v>226</v>
      </c>
      <c r="I27" s="7"/>
    </row>
    <row r="28" spans="1:9" s="6" customFormat="1" ht="17.399999999999999" x14ac:dyDescent="0.3">
      <c r="A28" s="7"/>
      <c r="B28" s="62">
        <v>22</v>
      </c>
      <c r="C28" s="63" t="str">
        <f>IF(DATA!E26="","",DATA!E26)</f>
        <v/>
      </c>
      <c r="D28" s="63" t="str">
        <f>IF(DATA!C26="","",DATA!C26)</f>
        <v/>
      </c>
      <c r="E28" s="64" t="s">
        <v>226</v>
      </c>
      <c r="F28" s="64" t="s">
        <v>226</v>
      </c>
      <c r="G28" s="64" t="s">
        <v>146</v>
      </c>
      <c r="H28" s="64" t="s">
        <v>226</v>
      </c>
      <c r="I28" s="7"/>
    </row>
    <row r="29" spans="1:9" s="6" customFormat="1" ht="17.399999999999999" x14ac:dyDescent="0.3">
      <c r="A29" s="7"/>
      <c r="B29" s="62">
        <v>23</v>
      </c>
      <c r="C29" s="63" t="str">
        <f>IF(DATA!E27="","",DATA!E27)</f>
        <v/>
      </c>
      <c r="D29" s="63" t="str">
        <f>IF(DATA!C27="","",DATA!C27)</f>
        <v/>
      </c>
      <c r="E29" s="64" t="s">
        <v>146</v>
      </c>
      <c r="F29" s="64" t="s">
        <v>226</v>
      </c>
      <c r="G29" s="64" t="s">
        <v>226</v>
      </c>
      <c r="H29" s="64" t="s">
        <v>226</v>
      </c>
      <c r="I29" s="7"/>
    </row>
    <row r="30" spans="1:9" s="6" customFormat="1" ht="17.399999999999999" x14ac:dyDescent="0.3">
      <c r="A30" s="7"/>
      <c r="B30" s="62">
        <v>24</v>
      </c>
      <c r="C30" s="63" t="str">
        <f>IF(DATA!E28="","",DATA!E28)</f>
        <v/>
      </c>
      <c r="D30" s="63" t="str">
        <f>IF(DATA!C28="","",DATA!C28)</f>
        <v/>
      </c>
      <c r="E30" s="64" t="s">
        <v>226</v>
      </c>
      <c r="F30" s="64" t="s">
        <v>146</v>
      </c>
      <c r="G30" s="64" t="s">
        <v>226</v>
      </c>
      <c r="H30" s="64" t="s">
        <v>146</v>
      </c>
      <c r="I30" s="7"/>
    </row>
    <row r="31" spans="1:9" s="6" customFormat="1" ht="17.399999999999999" x14ac:dyDescent="0.3">
      <c r="A31" s="7"/>
      <c r="B31" s="62">
        <v>25</v>
      </c>
      <c r="C31" s="63" t="str">
        <f>IF(DATA!E29="","",DATA!E29)</f>
        <v/>
      </c>
      <c r="D31" s="63" t="str">
        <f>IF(DATA!C29="","",DATA!C29)</f>
        <v/>
      </c>
      <c r="E31" s="64" t="s">
        <v>226</v>
      </c>
      <c r="F31" s="64" t="s">
        <v>226</v>
      </c>
      <c r="G31" s="64" t="s">
        <v>146</v>
      </c>
      <c r="H31" s="64" t="s">
        <v>226</v>
      </c>
      <c r="I31" s="7"/>
    </row>
    <row r="32" spans="1:9" s="6" customFormat="1" ht="17.399999999999999" x14ac:dyDescent="0.3">
      <c r="A32" s="7"/>
      <c r="B32" s="62">
        <v>26</v>
      </c>
      <c r="C32" s="63" t="str">
        <f>IF(DATA!E30="","",DATA!E30)</f>
        <v/>
      </c>
      <c r="D32" s="63" t="str">
        <f>IF(DATA!C30="","",DATA!C30)</f>
        <v/>
      </c>
      <c r="E32" s="64" t="s">
        <v>226</v>
      </c>
      <c r="F32" s="64" t="s">
        <v>226</v>
      </c>
      <c r="G32" s="64" t="s">
        <v>226</v>
      </c>
      <c r="H32" s="64" t="s">
        <v>226</v>
      </c>
      <c r="I32" s="7"/>
    </row>
    <row r="33" spans="1:9" s="6" customFormat="1" ht="17.399999999999999" x14ac:dyDescent="0.3">
      <c r="A33" s="7"/>
      <c r="B33" s="62">
        <v>27</v>
      </c>
      <c r="C33" s="63" t="str">
        <f>IF(DATA!E31="","",DATA!E31)</f>
        <v/>
      </c>
      <c r="D33" s="63" t="str">
        <f>IF(DATA!C31="","",DATA!C31)</f>
        <v/>
      </c>
      <c r="E33" s="64" t="s">
        <v>146</v>
      </c>
      <c r="F33" s="64" t="s">
        <v>226</v>
      </c>
      <c r="G33" s="64" t="s">
        <v>226</v>
      </c>
      <c r="H33" s="64" t="s">
        <v>146</v>
      </c>
      <c r="I33" s="7"/>
    </row>
    <row r="34" spans="1:9" s="6" customFormat="1" ht="17.399999999999999" x14ac:dyDescent="0.3">
      <c r="A34" s="7"/>
      <c r="B34" s="62">
        <v>28</v>
      </c>
      <c r="C34" s="63" t="str">
        <f>IF(DATA!E32="","",DATA!E32)</f>
        <v/>
      </c>
      <c r="D34" s="63" t="str">
        <f>IF(DATA!C32="","",DATA!C32)</f>
        <v/>
      </c>
      <c r="E34" s="64" t="s">
        <v>226</v>
      </c>
      <c r="F34" s="64" t="s">
        <v>226</v>
      </c>
      <c r="G34" s="64" t="s">
        <v>226</v>
      </c>
      <c r="H34" s="64" t="s">
        <v>226</v>
      </c>
      <c r="I34" s="7"/>
    </row>
    <row r="35" spans="1:9" s="6" customFormat="1" ht="17.399999999999999" x14ac:dyDescent="0.3">
      <c r="A35" s="7"/>
      <c r="B35" s="62">
        <v>29</v>
      </c>
      <c r="C35" s="63" t="str">
        <f>IF(DATA!E33="","",DATA!E33)</f>
        <v/>
      </c>
      <c r="D35" s="63" t="str">
        <f>IF(DATA!C33="","",DATA!C33)</f>
        <v/>
      </c>
      <c r="E35" s="64" t="s">
        <v>226</v>
      </c>
      <c r="F35" s="64" t="s">
        <v>226</v>
      </c>
      <c r="G35" s="64" t="s">
        <v>226</v>
      </c>
      <c r="H35" s="64" t="s">
        <v>146</v>
      </c>
      <c r="I35" s="7"/>
    </row>
    <row r="36" spans="1:9" s="6" customFormat="1" ht="17.399999999999999" x14ac:dyDescent="0.3">
      <c r="A36" s="7"/>
      <c r="B36" s="62">
        <v>30</v>
      </c>
      <c r="C36" s="63" t="str">
        <f>IF(DATA!E34="","",DATA!E34)</f>
        <v/>
      </c>
      <c r="D36" s="63" t="str">
        <f>IF(DATA!C34="","",DATA!C34)</f>
        <v/>
      </c>
      <c r="E36" s="64" t="s">
        <v>146</v>
      </c>
      <c r="F36" s="64" t="s">
        <v>146</v>
      </c>
      <c r="G36" s="64" t="s">
        <v>146</v>
      </c>
      <c r="H36" s="64" t="s">
        <v>146</v>
      </c>
      <c r="I36" s="7"/>
    </row>
    <row r="37" spans="1:9" s="6" customFormat="1" ht="17.399999999999999" x14ac:dyDescent="0.3">
      <c r="A37" s="7"/>
      <c r="B37" s="62">
        <v>31</v>
      </c>
      <c r="C37" s="63" t="str">
        <f>IF(DATA!E35="","",DATA!E35)</f>
        <v/>
      </c>
      <c r="D37" s="63" t="str">
        <f>IF(DATA!C35="","",DATA!C35)</f>
        <v/>
      </c>
      <c r="E37" s="64" t="s">
        <v>146</v>
      </c>
      <c r="F37" s="64" t="s">
        <v>226</v>
      </c>
      <c r="G37" s="64" t="s">
        <v>226</v>
      </c>
      <c r="H37" s="64" t="s">
        <v>146</v>
      </c>
      <c r="I37" s="7"/>
    </row>
    <row r="38" spans="1:9" s="6" customFormat="1" ht="17.399999999999999" x14ac:dyDescent="0.3">
      <c r="A38" s="7"/>
      <c r="B38" s="62">
        <v>32</v>
      </c>
      <c r="C38" s="63" t="str">
        <f>IF(DATA!E36="","",DATA!E36)</f>
        <v/>
      </c>
      <c r="D38" s="63" t="str">
        <f>IF(DATA!C36="","",DATA!C36)</f>
        <v/>
      </c>
      <c r="E38" s="64" t="s">
        <v>226</v>
      </c>
      <c r="F38" s="64" t="s">
        <v>226</v>
      </c>
      <c r="G38" s="64" t="s">
        <v>226</v>
      </c>
      <c r="H38" s="64" t="s">
        <v>226</v>
      </c>
      <c r="I38" s="7"/>
    </row>
    <row r="39" spans="1:9" s="6" customFormat="1" ht="17.399999999999999" x14ac:dyDescent="0.3">
      <c r="A39" s="7"/>
      <c r="B39" s="62">
        <v>33</v>
      </c>
      <c r="C39" s="63" t="str">
        <f>IF(DATA!E37="","",DATA!E37)</f>
        <v/>
      </c>
      <c r="D39" s="63" t="str">
        <f>IF(DATA!C37="","",DATA!C37)</f>
        <v/>
      </c>
      <c r="E39" s="64" t="s">
        <v>226</v>
      </c>
      <c r="F39" s="64" t="s">
        <v>226</v>
      </c>
      <c r="G39" s="64" t="s">
        <v>226</v>
      </c>
      <c r="H39" s="64" t="s">
        <v>226</v>
      </c>
      <c r="I39" s="7"/>
    </row>
    <row r="40" spans="1:9" s="6" customFormat="1" ht="17.399999999999999" x14ac:dyDescent="0.3">
      <c r="A40" s="7"/>
      <c r="B40" s="62">
        <v>34</v>
      </c>
      <c r="C40" s="63" t="str">
        <f>IF(DATA!E38="","",DATA!E38)</f>
        <v/>
      </c>
      <c r="D40" s="63" t="str">
        <f>IF(DATA!C38="","",DATA!C38)</f>
        <v/>
      </c>
      <c r="E40" s="64" t="s">
        <v>146</v>
      </c>
      <c r="F40" s="64" t="s">
        <v>146</v>
      </c>
      <c r="G40" s="64" t="s">
        <v>146</v>
      </c>
      <c r="H40" s="64" t="s">
        <v>146</v>
      </c>
      <c r="I40" s="7"/>
    </row>
    <row r="41" spans="1:9" s="6" customFormat="1" ht="17.399999999999999" x14ac:dyDescent="0.3">
      <c r="A41" s="7"/>
      <c r="B41" s="62">
        <v>35</v>
      </c>
      <c r="C41" s="63" t="str">
        <f>IF(DATA!E39="","",DATA!E39)</f>
        <v/>
      </c>
      <c r="D41" s="63" t="str">
        <f>IF(DATA!C39="","",DATA!C39)</f>
        <v/>
      </c>
      <c r="E41" s="64" t="s">
        <v>146</v>
      </c>
      <c r="F41" s="64" t="s">
        <v>226</v>
      </c>
      <c r="G41" s="64" t="s">
        <v>226</v>
      </c>
      <c r="H41" s="64" t="s">
        <v>146</v>
      </c>
      <c r="I41" s="7"/>
    </row>
    <row r="42" spans="1:9" s="6" customFormat="1" ht="17.399999999999999" x14ac:dyDescent="0.3">
      <c r="A42" s="7"/>
      <c r="B42" s="62">
        <v>36</v>
      </c>
      <c r="C42" s="63" t="str">
        <f>IF(DATA!E40="","",DATA!E40)</f>
        <v/>
      </c>
      <c r="D42" s="63" t="str">
        <f>IF(DATA!C40="","",DATA!C40)</f>
        <v/>
      </c>
      <c r="E42" s="64" t="s">
        <v>226</v>
      </c>
      <c r="F42" s="64" t="s">
        <v>226</v>
      </c>
      <c r="G42" s="64" t="s">
        <v>146</v>
      </c>
      <c r="H42" s="64" t="s">
        <v>226</v>
      </c>
      <c r="I42" s="7"/>
    </row>
    <row r="43" spans="1:9" s="6" customFormat="1" ht="17.399999999999999" x14ac:dyDescent="0.3">
      <c r="A43" s="7"/>
      <c r="B43" s="62">
        <v>37</v>
      </c>
      <c r="C43" s="63" t="str">
        <f>IF(DATA!E41="","",DATA!E41)</f>
        <v/>
      </c>
      <c r="D43" s="63" t="str">
        <f>IF(DATA!C41="","",DATA!C41)</f>
        <v/>
      </c>
      <c r="E43" s="64" t="s">
        <v>226</v>
      </c>
      <c r="F43" s="64" t="s">
        <v>146</v>
      </c>
      <c r="G43" s="64" t="s">
        <v>226</v>
      </c>
      <c r="H43" s="64" t="s">
        <v>226</v>
      </c>
      <c r="I43" s="7"/>
    </row>
    <row r="44" spans="1:9" s="6" customFormat="1" ht="17.399999999999999" x14ac:dyDescent="0.3">
      <c r="A44" s="7"/>
      <c r="B44" s="62">
        <v>38</v>
      </c>
      <c r="C44" s="63" t="str">
        <f>IF(DATA!E42="","",DATA!E42)</f>
        <v/>
      </c>
      <c r="D44" s="63" t="str">
        <f>IF(DATA!C42="","",DATA!C42)</f>
        <v/>
      </c>
      <c r="E44" s="64" t="s">
        <v>226</v>
      </c>
      <c r="F44" s="64" t="s">
        <v>146</v>
      </c>
      <c r="G44" s="64" t="s">
        <v>146</v>
      </c>
      <c r="H44" s="64" t="s">
        <v>226</v>
      </c>
      <c r="I44" s="7"/>
    </row>
    <row r="45" spans="1:9" s="6" customFormat="1" ht="17.399999999999999" x14ac:dyDescent="0.3">
      <c r="A45" s="7"/>
      <c r="B45" s="62">
        <v>39</v>
      </c>
      <c r="C45" s="63" t="str">
        <f>IF(DATA!E43="","",DATA!E43)</f>
        <v/>
      </c>
      <c r="D45" s="63" t="str">
        <f>IF(DATA!C43="","",DATA!C43)</f>
        <v/>
      </c>
      <c r="E45" s="64" t="s">
        <v>226</v>
      </c>
      <c r="F45" s="64" t="s">
        <v>226</v>
      </c>
      <c r="G45" s="64" t="s">
        <v>226</v>
      </c>
      <c r="H45" s="64" t="s">
        <v>226</v>
      </c>
      <c r="I45" s="7"/>
    </row>
    <row r="46" spans="1:9" s="6" customFormat="1" ht="17.399999999999999" x14ac:dyDescent="0.3">
      <c r="A46" s="7"/>
      <c r="B46" s="62">
        <v>40</v>
      </c>
      <c r="C46" s="63" t="str">
        <f>IF(DATA!E44="","",DATA!E44)</f>
        <v/>
      </c>
      <c r="D46" s="63" t="str">
        <f>IF(DATA!C44="","",DATA!C44)</f>
        <v/>
      </c>
      <c r="E46" s="64" t="s">
        <v>146</v>
      </c>
      <c r="F46" s="64" t="s">
        <v>226</v>
      </c>
      <c r="G46" s="64" t="s">
        <v>146</v>
      </c>
      <c r="H46" s="64" t="s">
        <v>146</v>
      </c>
      <c r="I46" s="7"/>
    </row>
    <row r="47" spans="1:9" s="6" customFormat="1" ht="17.399999999999999" x14ac:dyDescent="0.3">
      <c r="A47" s="7"/>
      <c r="B47" s="62">
        <v>41</v>
      </c>
      <c r="C47" s="63" t="str">
        <f>IF(DATA!E45="","",DATA!E45)</f>
        <v/>
      </c>
      <c r="D47" s="63" t="str">
        <f>IF(DATA!C45="","",DATA!C45)</f>
        <v/>
      </c>
      <c r="E47" s="64"/>
      <c r="F47" s="64"/>
      <c r="G47" s="64"/>
      <c r="H47" s="64"/>
      <c r="I47" s="7"/>
    </row>
    <row r="48" spans="1:9" s="6" customFormat="1" ht="17.399999999999999" x14ac:dyDescent="0.3">
      <c r="A48" s="7"/>
      <c r="B48" s="62">
        <v>42</v>
      </c>
      <c r="C48" s="63" t="str">
        <f>IF(DATA!E46="","",DATA!E46)</f>
        <v/>
      </c>
      <c r="D48" s="63" t="str">
        <f>IF(DATA!C46="","",DATA!C46)</f>
        <v/>
      </c>
      <c r="E48" s="64"/>
      <c r="F48" s="64"/>
      <c r="G48" s="64"/>
      <c r="H48" s="64"/>
      <c r="I48" s="7"/>
    </row>
    <row r="49" spans="1:9" s="6" customFormat="1" ht="17.399999999999999" x14ac:dyDescent="0.3">
      <c r="A49" s="7"/>
      <c r="B49" s="62">
        <v>43</v>
      </c>
      <c r="C49" s="63" t="str">
        <f>IF(DATA!E47="","",DATA!E47)</f>
        <v/>
      </c>
      <c r="D49" s="63" t="str">
        <f>IF(DATA!C47="","",DATA!C47)</f>
        <v/>
      </c>
      <c r="E49" s="64"/>
      <c r="F49" s="64"/>
      <c r="G49" s="64"/>
      <c r="H49" s="64"/>
      <c r="I49" s="7"/>
    </row>
    <row r="50" spans="1:9" s="6" customFormat="1" ht="17.399999999999999" x14ac:dyDescent="0.3">
      <c r="A50" s="7"/>
      <c r="B50" s="62">
        <v>44</v>
      </c>
      <c r="C50" s="63" t="str">
        <f>IF(DATA!E48="","",DATA!E48)</f>
        <v/>
      </c>
      <c r="D50" s="63" t="str">
        <f>IF(DATA!C48="","",DATA!C48)</f>
        <v/>
      </c>
      <c r="E50" s="64"/>
      <c r="F50" s="64"/>
      <c r="G50" s="64"/>
      <c r="H50" s="64"/>
      <c r="I50" s="7"/>
    </row>
    <row r="51" spans="1:9" s="6" customFormat="1" ht="18" thickBot="1" x14ac:dyDescent="0.35">
      <c r="A51" s="7"/>
      <c r="B51" s="65">
        <v>45</v>
      </c>
      <c r="C51" s="63" t="str">
        <f>IF(DATA!E49="","",DATA!E49)</f>
        <v/>
      </c>
      <c r="D51" s="63" t="str">
        <f>IF(DATA!C49="","",DATA!C49)</f>
        <v/>
      </c>
      <c r="E51" s="64"/>
      <c r="F51" s="64"/>
      <c r="G51" s="64"/>
      <c r="H51" s="64"/>
      <c r="I51" s="7"/>
    </row>
    <row r="52" spans="1:9" s="6" customFormat="1" ht="24" customHeight="1" x14ac:dyDescent="0.3">
      <c r="A52" s="7"/>
      <c r="B52" s="54"/>
      <c r="C52" s="54"/>
      <c r="D52" s="54"/>
      <c r="E52" s="54"/>
      <c r="F52" s="54"/>
      <c r="G52" s="54"/>
      <c r="H52" s="54"/>
      <c r="I52" s="7"/>
    </row>
    <row r="53" spans="1:9" ht="14.4" hidden="1" x14ac:dyDescent="0.3"/>
  </sheetData>
  <sheetProtection algorithmName="SHA-512" hashValue="s6U+iUFafo2nZl7pvsYwHGK7O2eNJ0X0T2V4bx/E61B9y4xb8h58S29PxRnLEPo6YhrHab1cktSgDaXaEtKUpw==" saltValue="bUIQIhFzkbu4bChQhtEs4Q==" spinCount="100000" sheet="1" objects="1" scenarios="1" selectLockedCells="1"/>
  <mergeCells count="4">
    <mergeCell ref="B6:D6"/>
    <mergeCell ref="F4:H4"/>
    <mergeCell ref="B2:O2"/>
    <mergeCell ref="B3:O3"/>
  </mergeCells>
  <hyperlinks>
    <hyperlink ref="A1" location="DASHBOARD!A1" display="D"/>
  </hyperlinks>
  <pageMargins left="0.59" right="0.35" top="0.75" bottom="0.75" header="0.3" footer="0.3"/>
  <pageSetup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N59"/>
  <sheetViews>
    <sheetView workbookViewId="0">
      <selection activeCell="L13" sqref="L13:U13"/>
    </sheetView>
  </sheetViews>
  <sheetFormatPr defaultColWidth="0" defaultRowHeight="14.4" zeroHeight="1" x14ac:dyDescent="0.3"/>
  <cols>
    <col min="1" max="1" width="2.6640625" style="10" customWidth="1"/>
    <col min="2" max="2" width="1.44140625" style="10" customWidth="1"/>
    <col min="3" max="7" width="4" style="8" customWidth="1"/>
    <col min="8" max="8" width="3.33203125" style="8" customWidth="1"/>
    <col min="9" max="9" width="5.109375" style="8" customWidth="1"/>
    <col min="10" max="11" width="3.33203125" style="8" customWidth="1"/>
    <col min="12" max="15" width="3.6640625" style="8" customWidth="1"/>
    <col min="16" max="16" width="4.5546875" style="8" customWidth="1"/>
    <col min="17" max="17" width="5.109375" style="8" customWidth="1"/>
    <col min="18" max="18" width="5.6640625" style="8" customWidth="1"/>
    <col min="19" max="19" width="5.109375" style="8" customWidth="1"/>
    <col min="20" max="20" width="12.6640625" style="8" customWidth="1"/>
    <col min="21" max="23" width="3.44140625" style="8" customWidth="1"/>
    <col min="24" max="24" width="4.33203125" style="8" customWidth="1"/>
    <col min="25" max="26" width="3.5546875" style="8" customWidth="1"/>
    <col min="27" max="27" width="3.88671875" style="8" customWidth="1"/>
    <col min="28" max="28" width="4.44140625" style="8" customWidth="1"/>
    <col min="29" max="29" width="3.5546875" style="8" customWidth="1"/>
    <col min="30" max="30" width="1.109375" style="8" customWidth="1"/>
    <col min="31" max="31" width="3.109375" style="7" customWidth="1"/>
    <col min="32" max="32" width="11.6640625" style="8" hidden="1" customWidth="1"/>
    <col min="33" max="33" width="11.33203125" style="8" hidden="1" customWidth="1"/>
    <col min="34" max="40" width="0" style="8" hidden="1" customWidth="1"/>
    <col min="41" max="16384" width="9.109375" style="8" hidden="1"/>
  </cols>
  <sheetData>
    <row r="1" spans="1:40" s="7" customFormat="1" ht="15" thickBot="1" x14ac:dyDescent="0.35">
      <c r="A1" s="10"/>
      <c r="B1" s="10"/>
    </row>
    <row r="2" spans="1:40" s="7" customFormat="1" ht="6" customHeight="1" thickBot="1" x14ac:dyDescent="0.35">
      <c r="A2" s="10"/>
      <c r="B2" s="366"/>
      <c r="C2" s="367"/>
      <c r="D2" s="367"/>
      <c r="E2" s="367"/>
      <c r="F2" s="367"/>
      <c r="G2" s="367"/>
      <c r="H2" s="367"/>
      <c r="I2" s="367"/>
      <c r="J2" s="367"/>
      <c r="K2" s="367"/>
      <c r="L2" s="367"/>
      <c r="M2" s="367"/>
      <c r="N2" s="367"/>
      <c r="O2" s="367"/>
      <c r="P2" s="367"/>
      <c r="Q2" s="367"/>
      <c r="R2" s="367"/>
      <c r="S2" s="367"/>
      <c r="T2" s="367"/>
      <c r="U2" s="367"/>
      <c r="V2" s="367"/>
      <c r="W2" s="367"/>
      <c r="X2" s="367"/>
      <c r="Y2" s="367"/>
      <c r="Z2" s="367"/>
      <c r="AA2" s="367"/>
      <c r="AB2" s="367"/>
      <c r="AC2" s="367"/>
      <c r="AD2" s="368"/>
    </row>
    <row r="3" spans="1:40" s="53" customFormat="1" ht="26.25" customHeight="1" x14ac:dyDescent="0.3">
      <c r="A3" s="70"/>
      <c r="B3" s="336"/>
      <c r="C3" s="20"/>
      <c r="D3" s="21"/>
      <c r="E3" s="588" t="str">
        <f>IF(DASHBOARD!B2="","",DASHBOARD!B2)</f>
        <v xml:space="preserve">          SWAMI VIVEKANAND GOVT. MODEL SCHOOL,                                                                 </v>
      </c>
      <c r="F3" s="588"/>
      <c r="G3" s="588"/>
      <c r="H3" s="588"/>
      <c r="I3" s="588"/>
      <c r="J3" s="588"/>
      <c r="K3" s="588"/>
      <c r="L3" s="588"/>
      <c r="M3" s="588"/>
      <c r="N3" s="588"/>
      <c r="O3" s="588"/>
      <c r="P3" s="588"/>
      <c r="Q3" s="588"/>
      <c r="R3" s="588"/>
      <c r="S3" s="588"/>
      <c r="T3" s="588"/>
      <c r="U3" s="588"/>
      <c r="V3" s="588"/>
      <c r="W3" s="588"/>
      <c r="X3" s="588"/>
      <c r="Y3" s="588"/>
      <c r="Z3" s="588"/>
      <c r="AA3" s="21"/>
      <c r="AB3" s="21"/>
      <c r="AC3" s="22"/>
      <c r="AD3" s="26"/>
      <c r="AE3" s="54"/>
      <c r="AK3" s="615">
        <f>IF(VLOOKUP(L13,'GREEN SHEET'!C6:FK74,69,0)="",IF(C24="MATHS",VLOOKUP(L13,'GREEN SHEET'!C6:FK74,65,0),VLOOKUP(L13,'GREEN SHEET'!C6:FK74,125,0)),VLOOKUP(L13,'GREEN SHEET'!C6:FK74,69,0))</f>
        <v>20</v>
      </c>
      <c r="AL3" s="615"/>
      <c r="AM3" s="615"/>
      <c r="AN3" s="615"/>
    </row>
    <row r="4" spans="1:40" s="53" customFormat="1" ht="26.25" customHeight="1" x14ac:dyDescent="0.25">
      <c r="A4" s="70"/>
      <c r="B4" s="336"/>
      <c r="C4" s="24"/>
      <c r="D4" s="25"/>
      <c r="E4" s="40"/>
      <c r="F4" s="40"/>
      <c r="G4" s="40"/>
      <c r="H4" s="589" t="str">
        <f>IF(DASHBOARD!C3="","",DASHBOARD!C3)</f>
        <v>AMET,  BLOCK-AMET (RAJSAMAND)</v>
      </c>
      <c r="I4" s="589"/>
      <c r="J4" s="589"/>
      <c r="K4" s="589"/>
      <c r="L4" s="589"/>
      <c r="M4" s="589"/>
      <c r="N4" s="589"/>
      <c r="O4" s="589"/>
      <c r="P4" s="589"/>
      <c r="Q4" s="589"/>
      <c r="R4" s="589"/>
      <c r="S4" s="589"/>
      <c r="T4" s="589"/>
      <c r="U4" s="589"/>
      <c r="V4" s="589"/>
      <c r="W4" s="589"/>
      <c r="X4" s="589"/>
      <c r="Y4" s="40"/>
      <c r="Z4" s="40"/>
      <c r="AA4" s="25"/>
      <c r="AB4" s="25"/>
      <c r="AC4" s="26"/>
      <c r="AD4" s="26"/>
      <c r="AE4" s="54"/>
    </row>
    <row r="5" spans="1:40" s="53" customFormat="1" ht="18.75" customHeight="1" x14ac:dyDescent="0.25">
      <c r="A5" s="70"/>
      <c r="B5" s="336"/>
      <c r="C5" s="24"/>
      <c r="D5" s="25"/>
      <c r="E5" s="590" t="s">
        <v>205</v>
      </c>
      <c r="F5" s="590"/>
      <c r="G5" s="590"/>
      <c r="H5" s="590"/>
      <c r="I5" s="590"/>
      <c r="J5" s="590"/>
      <c r="K5" s="590"/>
      <c r="L5" s="590"/>
      <c r="M5" s="590"/>
      <c r="N5" s="590"/>
      <c r="O5" s="590"/>
      <c r="P5" s="590"/>
      <c r="Q5" s="590"/>
      <c r="R5" s="590"/>
      <c r="S5" s="590"/>
      <c r="T5" s="590"/>
      <c r="U5" s="590"/>
      <c r="V5" s="590"/>
      <c r="W5" s="590"/>
      <c r="X5" s="590"/>
      <c r="Y5" s="590"/>
      <c r="Z5" s="590"/>
      <c r="AA5" s="25"/>
      <c r="AB5" s="25"/>
      <c r="AC5" s="26"/>
      <c r="AD5" s="26"/>
      <c r="AE5" s="54"/>
    </row>
    <row r="6" spans="1:40" s="53" customFormat="1" ht="15" customHeight="1" x14ac:dyDescent="0.25">
      <c r="A6" s="70"/>
      <c r="B6" s="336"/>
      <c r="C6" s="24"/>
      <c r="D6" s="25"/>
      <c r="E6" s="591" t="str">
        <f>IF(DASHBOARD!B5="","",DASHBOARD!B5&amp;DASHBOARD!C5)</f>
        <v>AFFILIATION NO. -1720024</v>
      </c>
      <c r="F6" s="591"/>
      <c r="G6" s="591"/>
      <c r="H6" s="591"/>
      <c r="I6" s="591"/>
      <c r="J6" s="591"/>
      <c r="K6" s="591"/>
      <c r="L6" s="591"/>
      <c r="M6" s="591"/>
      <c r="N6" s="591"/>
      <c r="O6" s="591"/>
      <c r="P6" s="591"/>
      <c r="Q6" s="591"/>
      <c r="R6" s="591"/>
      <c r="S6" s="591"/>
      <c r="T6" s="591"/>
      <c r="U6" s="591"/>
      <c r="V6" s="591"/>
      <c r="W6" s="591"/>
      <c r="X6" s="591"/>
      <c r="Y6" s="591"/>
      <c r="Z6" s="591"/>
      <c r="AA6" s="25"/>
      <c r="AB6" s="25"/>
      <c r="AC6" s="26"/>
      <c r="AD6" s="26"/>
      <c r="AE6" s="54"/>
    </row>
    <row r="7" spans="1:40" s="53" customFormat="1" ht="18" customHeight="1" x14ac:dyDescent="0.25">
      <c r="A7" s="70"/>
      <c r="B7" s="336"/>
      <c r="C7" s="24"/>
      <c r="D7" s="25"/>
      <c r="E7" s="591" t="str">
        <f>"Email Id -   " &amp;DASHBOARD!E5</f>
        <v>Email Id -   ametsvgms@gmail.com</v>
      </c>
      <c r="F7" s="591"/>
      <c r="G7" s="591"/>
      <c r="H7" s="591"/>
      <c r="I7" s="591"/>
      <c r="J7" s="591"/>
      <c r="K7" s="591"/>
      <c r="L7" s="591"/>
      <c r="M7" s="591"/>
      <c r="N7" s="591"/>
      <c r="O7" s="591"/>
      <c r="P7" s="591"/>
      <c r="Q7" s="591"/>
      <c r="R7" s="591"/>
      <c r="S7" s="591"/>
      <c r="T7" s="591"/>
      <c r="U7" s="591"/>
      <c r="V7" s="591"/>
      <c r="W7" s="591"/>
      <c r="X7" s="591"/>
      <c r="Y7" s="591"/>
      <c r="Z7" s="591"/>
      <c r="AA7" s="25"/>
      <c r="AB7" s="25"/>
      <c r="AC7" s="26"/>
      <c r="AD7" s="26"/>
      <c r="AE7" s="54"/>
    </row>
    <row r="8" spans="1:40" s="53" customFormat="1" ht="18" customHeight="1" x14ac:dyDescent="0.25">
      <c r="A8" s="70"/>
      <c r="B8" s="336"/>
      <c r="C8" s="24"/>
      <c r="D8" s="25"/>
      <c r="E8" s="349"/>
      <c r="F8" s="349"/>
      <c r="G8" s="591" t="str">
        <f>"Website-   " &amp;DASHBOARD!E6</f>
        <v>Website-   https://www.svgmsamet.com</v>
      </c>
      <c r="H8" s="591"/>
      <c r="I8" s="591"/>
      <c r="J8" s="591"/>
      <c r="K8" s="591"/>
      <c r="L8" s="591"/>
      <c r="M8" s="591"/>
      <c r="N8" s="591"/>
      <c r="O8" s="591"/>
      <c r="P8" s="591"/>
      <c r="Q8" s="591"/>
      <c r="R8" s="591"/>
      <c r="S8" s="591"/>
      <c r="T8" s="591"/>
      <c r="U8" s="591"/>
      <c r="V8" s="591"/>
      <c r="W8" s="591"/>
      <c r="X8" s="591"/>
      <c r="Y8" s="349"/>
      <c r="Z8" s="349"/>
      <c r="AA8" s="25"/>
      <c r="AB8" s="25"/>
      <c r="AC8" s="26"/>
      <c r="AD8" s="26"/>
      <c r="AE8" s="54"/>
    </row>
    <row r="9" spans="1:40" s="371" customFormat="1" ht="21" customHeight="1" x14ac:dyDescent="0.3">
      <c r="A9" s="282"/>
      <c r="B9" s="341"/>
      <c r="C9" s="593" t="s">
        <v>181</v>
      </c>
      <c r="D9" s="590"/>
      <c r="E9" s="590"/>
      <c r="F9" s="590"/>
      <c r="G9" s="590"/>
      <c r="H9" s="594" t="str">
        <f>IF(DASHBOARD!C6="","",DASHBOARD!C6)</f>
        <v>08250315401</v>
      </c>
      <c r="I9" s="594"/>
      <c r="J9" s="594"/>
      <c r="K9" s="594"/>
      <c r="L9" s="594"/>
      <c r="M9" s="594"/>
      <c r="N9" s="594"/>
      <c r="O9" s="594"/>
      <c r="P9" s="594"/>
      <c r="Q9" s="594"/>
      <c r="R9" s="594"/>
      <c r="S9" s="590" t="s">
        <v>182</v>
      </c>
      <c r="T9" s="590"/>
      <c r="U9" s="590"/>
      <c r="V9" s="590"/>
      <c r="W9" s="594">
        <f>IF(DASHBOARD!I5="","",DASHBOARD!I5)</f>
        <v>12016</v>
      </c>
      <c r="X9" s="594"/>
      <c r="Y9" s="594"/>
      <c r="Z9" s="594"/>
      <c r="AA9" s="594"/>
      <c r="AB9" s="594"/>
      <c r="AC9" s="595"/>
      <c r="AD9" s="369"/>
      <c r="AE9" s="370"/>
    </row>
    <row r="10" spans="1:40" s="371" customFormat="1" ht="12.75" customHeight="1" x14ac:dyDescent="0.3">
      <c r="A10" s="282"/>
      <c r="B10" s="341"/>
      <c r="C10" s="350"/>
      <c r="D10" s="348"/>
      <c r="E10" s="348"/>
      <c r="F10" s="348"/>
      <c r="G10" s="348"/>
      <c r="H10" s="351"/>
      <c r="I10" s="351"/>
      <c r="J10" s="351"/>
      <c r="K10" s="351"/>
      <c r="L10" s="351"/>
      <c r="M10" s="351"/>
      <c r="N10" s="351"/>
      <c r="O10" s="351"/>
      <c r="P10" s="351"/>
      <c r="Q10" s="351"/>
      <c r="R10" s="351"/>
      <c r="S10" s="348"/>
      <c r="T10" s="348"/>
      <c r="U10" s="348"/>
      <c r="V10" s="348"/>
      <c r="W10" s="351"/>
      <c r="X10" s="351"/>
      <c r="Y10" s="351"/>
      <c r="Z10" s="351"/>
      <c r="AA10" s="351"/>
      <c r="AB10" s="351"/>
      <c r="AC10" s="369"/>
      <c r="AD10" s="369"/>
      <c r="AE10" s="370"/>
    </row>
    <row r="11" spans="1:40" s="53" customFormat="1" ht="21" customHeight="1" x14ac:dyDescent="0.25">
      <c r="A11" s="70"/>
      <c r="B11" s="336"/>
      <c r="C11" s="24"/>
      <c r="D11" s="25"/>
      <c r="E11" s="592" t="s">
        <v>40</v>
      </c>
      <c r="F11" s="592"/>
      <c r="G11" s="592"/>
      <c r="H11" s="592"/>
      <c r="I11" s="592"/>
      <c r="J11" s="592"/>
      <c r="K11" s="592"/>
      <c r="L11" s="592"/>
      <c r="M11" s="592"/>
      <c r="N11" s="592"/>
      <c r="O11" s="592"/>
      <c r="P11" s="592"/>
      <c r="Q11" s="592"/>
      <c r="R11" s="592"/>
      <c r="S11" s="592"/>
      <c r="T11" s="592"/>
      <c r="U11" s="592"/>
      <c r="V11" s="592"/>
      <c r="W11" s="592"/>
      <c r="X11" s="592"/>
      <c r="Y11" s="592"/>
      <c r="Z11" s="592"/>
      <c r="AA11" s="25"/>
      <c r="AB11" s="25"/>
      <c r="AC11" s="26"/>
      <c r="AD11" s="26"/>
      <c r="AE11" s="54"/>
    </row>
    <row r="12" spans="1:40" s="53" customFormat="1" ht="21" customHeight="1" x14ac:dyDescent="0.25">
      <c r="A12" s="70"/>
      <c r="B12" s="336"/>
      <c r="C12" s="24"/>
      <c r="D12" s="25"/>
      <c r="E12" s="581" t="str">
        <f>"ACADEMIC  "&amp;DASHBOARD!B4</f>
        <v>ACADEMIC  SESSION  -  2025-26</v>
      </c>
      <c r="F12" s="581"/>
      <c r="G12" s="581"/>
      <c r="H12" s="581"/>
      <c r="I12" s="581"/>
      <c r="J12" s="581"/>
      <c r="K12" s="581"/>
      <c r="L12" s="581"/>
      <c r="M12" s="581"/>
      <c r="N12" s="581"/>
      <c r="O12" s="581"/>
      <c r="P12" s="581"/>
      <c r="Q12" s="581"/>
      <c r="R12" s="581"/>
      <c r="S12" s="581"/>
      <c r="T12" s="581"/>
      <c r="U12" s="581"/>
      <c r="V12" s="581"/>
      <c r="W12" s="581"/>
      <c r="X12" s="581"/>
      <c r="Y12" s="581"/>
      <c r="Z12" s="581"/>
      <c r="AA12" s="25"/>
      <c r="AB12" s="25"/>
      <c r="AC12" s="26"/>
      <c r="AD12" s="26"/>
      <c r="AE12" s="54"/>
    </row>
    <row r="13" spans="1:40" s="53" customFormat="1" ht="21" customHeight="1" x14ac:dyDescent="0.25">
      <c r="A13" s="70"/>
      <c r="B13" s="336"/>
      <c r="C13" s="583" t="s">
        <v>112</v>
      </c>
      <c r="D13" s="584"/>
      <c r="E13" s="584"/>
      <c r="F13" s="584"/>
      <c r="G13" s="584"/>
      <c r="H13" s="584"/>
      <c r="I13" s="584"/>
      <c r="J13" s="584"/>
      <c r="K13" s="584"/>
      <c r="L13" s="597">
        <v>901</v>
      </c>
      <c r="M13" s="597"/>
      <c r="N13" s="597"/>
      <c r="O13" s="597"/>
      <c r="P13" s="597"/>
      <c r="Q13" s="597"/>
      <c r="R13" s="597"/>
      <c r="S13" s="597"/>
      <c r="T13" s="597"/>
      <c r="U13" s="597"/>
      <c r="V13" s="590" t="s">
        <v>6</v>
      </c>
      <c r="W13" s="590"/>
      <c r="X13" s="590"/>
      <c r="Y13" s="590"/>
      <c r="Z13" s="590"/>
      <c r="AA13" s="581">
        <f>VLOOKUP(L13,'GREEN SHEET'!C6:FK74,2,0)</f>
        <v>974</v>
      </c>
      <c r="AB13" s="581"/>
      <c r="AC13" s="582"/>
      <c r="AD13" s="372"/>
      <c r="AE13" s="54"/>
    </row>
    <row r="14" spans="1:40" s="53" customFormat="1" ht="21" customHeight="1" x14ac:dyDescent="0.3">
      <c r="A14" s="70"/>
      <c r="B14" s="336"/>
      <c r="C14" s="583" t="s">
        <v>113</v>
      </c>
      <c r="D14" s="584"/>
      <c r="E14" s="584"/>
      <c r="F14" s="584"/>
      <c r="G14" s="584"/>
      <c r="H14" s="584"/>
      <c r="I14" s="584"/>
      <c r="J14" s="584"/>
      <c r="K14" s="584"/>
      <c r="L14" s="585" t="str">
        <f>VLOOKUP(L13,'GREEN SHEET'!C6:FK74,3,0)</f>
        <v>ARTI PRAJAPAT</v>
      </c>
      <c r="M14" s="585"/>
      <c r="N14" s="585"/>
      <c r="O14" s="585"/>
      <c r="P14" s="585"/>
      <c r="Q14" s="585"/>
      <c r="R14" s="585"/>
      <c r="S14" s="585"/>
      <c r="T14" s="585"/>
      <c r="U14" s="585"/>
      <c r="V14" s="585"/>
      <c r="W14" s="585"/>
      <c r="X14" s="585"/>
      <c r="Y14" s="585"/>
      <c r="Z14" s="585"/>
      <c r="AA14" s="586"/>
      <c r="AB14" s="586"/>
      <c r="AC14" s="587"/>
      <c r="AD14" s="347"/>
      <c r="AE14" s="54"/>
    </row>
    <row r="15" spans="1:40" s="53" customFormat="1" ht="21" customHeight="1" x14ac:dyDescent="0.25">
      <c r="A15" s="70"/>
      <c r="B15" s="336"/>
      <c r="C15" s="583" t="s">
        <v>129</v>
      </c>
      <c r="D15" s="584"/>
      <c r="E15" s="584"/>
      <c r="F15" s="584"/>
      <c r="G15" s="584"/>
      <c r="H15" s="584"/>
      <c r="I15" s="584"/>
      <c r="J15" s="584"/>
      <c r="K15" s="584"/>
      <c r="L15" s="585" t="str">
        <f>VLOOKUP(L13,'GREEN SHEET'!C6:FK74,4,0)</f>
        <v>MR PRABHU LAL</v>
      </c>
      <c r="M15" s="585"/>
      <c r="N15" s="585"/>
      <c r="O15" s="585"/>
      <c r="P15" s="585"/>
      <c r="Q15" s="585"/>
      <c r="R15" s="585"/>
      <c r="S15" s="585"/>
      <c r="T15" s="585"/>
      <c r="U15" s="585"/>
      <c r="V15" s="585"/>
      <c r="W15" s="585"/>
      <c r="X15" s="585"/>
      <c r="Y15" s="585"/>
      <c r="Z15" s="585"/>
      <c r="AA15" s="27"/>
      <c r="AB15" s="27"/>
      <c r="AC15" s="28"/>
      <c r="AD15" s="28"/>
      <c r="AE15" s="54"/>
    </row>
    <row r="16" spans="1:40" s="53" customFormat="1" ht="21" customHeight="1" x14ac:dyDescent="0.25">
      <c r="A16" s="70"/>
      <c r="B16" s="336"/>
      <c r="C16" s="583" t="s">
        <v>138</v>
      </c>
      <c r="D16" s="584"/>
      <c r="E16" s="584"/>
      <c r="F16" s="584"/>
      <c r="G16" s="584"/>
      <c r="H16" s="584"/>
      <c r="I16" s="584"/>
      <c r="J16" s="584"/>
      <c r="K16" s="584"/>
      <c r="L16" s="596">
        <f>VLOOKUP(L13,'GREEN SHEET'!C6:FK74,6,0)</f>
        <v>40203</v>
      </c>
      <c r="M16" s="596"/>
      <c r="N16" s="596"/>
      <c r="O16" s="596"/>
      <c r="P16" s="596"/>
      <c r="Q16" s="596"/>
      <c r="R16" s="596"/>
      <c r="S16" s="596"/>
      <c r="T16" s="596"/>
      <c r="U16" s="596"/>
      <c r="V16" s="27"/>
      <c r="W16" s="27"/>
      <c r="X16" s="27"/>
      <c r="Y16" s="27"/>
      <c r="Z16" s="27"/>
      <c r="AA16" s="27"/>
      <c r="AB16" s="27"/>
      <c r="AC16" s="28"/>
      <c r="AD16" s="28"/>
      <c r="AE16" s="54"/>
    </row>
    <row r="17" spans="1:31" s="53" customFormat="1" ht="21" customHeight="1" x14ac:dyDescent="0.3">
      <c r="A17" s="70"/>
      <c r="B17" s="336"/>
      <c r="C17" s="583" t="s">
        <v>114</v>
      </c>
      <c r="D17" s="584"/>
      <c r="E17" s="584"/>
      <c r="F17" s="584"/>
      <c r="G17" s="584"/>
      <c r="H17" s="584"/>
      <c r="I17" s="584"/>
      <c r="J17" s="584"/>
      <c r="K17" s="584"/>
      <c r="L17" s="585" t="str">
        <f>DASHBOARD!B8&amp;DASHBOARD!C8</f>
        <v>9A</v>
      </c>
      <c r="M17" s="585"/>
      <c r="N17" s="585"/>
      <c r="O17" s="585"/>
      <c r="P17" s="585"/>
      <c r="Q17" s="585"/>
      <c r="R17" s="335"/>
      <c r="S17" s="612" t="s">
        <v>2</v>
      </c>
      <c r="T17" s="612"/>
      <c r="U17" s="612"/>
      <c r="V17" s="612"/>
      <c r="W17" s="612"/>
      <c r="X17" s="612" t="str">
        <f>VLOOKUP(L13,'GREEN SHEET'!C6:FK74,163,0)&amp;" /"&amp;VLOOKUP(L13,'GREEN SHEET'!C6:FK74,164,0)</f>
        <v>137 /137</v>
      </c>
      <c r="Y17" s="612"/>
      <c r="Z17" s="612"/>
      <c r="AA17" s="612"/>
      <c r="AB17" s="612"/>
      <c r="AC17" s="29"/>
      <c r="AD17" s="29"/>
      <c r="AE17" s="54"/>
    </row>
    <row r="18" spans="1:31" s="53" customFormat="1" ht="9" customHeight="1" thickBot="1" x14ac:dyDescent="0.3">
      <c r="A18" s="70"/>
      <c r="B18" s="336"/>
      <c r="C18" s="24"/>
      <c r="D18" s="25"/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25"/>
      <c r="P18" s="25"/>
      <c r="Q18" s="25"/>
      <c r="R18" s="25"/>
      <c r="S18" s="25"/>
      <c r="T18" s="25"/>
      <c r="U18" s="25"/>
      <c r="V18" s="25"/>
      <c r="W18" s="25"/>
      <c r="X18" s="25"/>
      <c r="Y18" s="25"/>
      <c r="Z18" s="25"/>
      <c r="AA18" s="25"/>
      <c r="AB18" s="25"/>
      <c r="AC18" s="26"/>
      <c r="AD18" s="26"/>
      <c r="AE18" s="54"/>
    </row>
    <row r="19" spans="1:31" s="53" customFormat="1" ht="15" customHeight="1" x14ac:dyDescent="0.25">
      <c r="A19" s="70"/>
      <c r="B19" s="336"/>
      <c r="C19" s="600" t="s">
        <v>115</v>
      </c>
      <c r="D19" s="601"/>
      <c r="E19" s="601"/>
      <c r="F19" s="601"/>
      <c r="G19" s="601"/>
      <c r="H19" s="602" t="s">
        <v>116</v>
      </c>
      <c r="I19" s="602"/>
      <c r="J19" s="602"/>
      <c r="K19" s="602"/>
      <c r="L19" s="602"/>
      <c r="M19" s="602"/>
      <c r="N19" s="602"/>
      <c r="O19" s="602"/>
      <c r="P19" s="602"/>
      <c r="Q19" s="602"/>
      <c r="R19" s="602"/>
      <c r="S19" s="602"/>
      <c r="T19" s="602"/>
      <c r="U19" s="602"/>
      <c r="V19" s="602"/>
      <c r="W19" s="602"/>
      <c r="X19" s="602"/>
      <c r="Y19" s="602"/>
      <c r="Z19" s="602"/>
      <c r="AA19" s="602"/>
      <c r="AB19" s="602"/>
      <c r="AC19" s="603"/>
      <c r="AD19" s="36"/>
      <c r="AE19" s="54"/>
    </row>
    <row r="20" spans="1:31" s="53" customFormat="1" ht="21" customHeight="1" x14ac:dyDescent="0.25">
      <c r="A20" s="70"/>
      <c r="B20" s="336"/>
      <c r="C20" s="604" t="s">
        <v>41</v>
      </c>
      <c r="D20" s="605"/>
      <c r="E20" s="605"/>
      <c r="F20" s="605"/>
      <c r="G20" s="605"/>
      <c r="H20" s="606" t="s">
        <v>165</v>
      </c>
      <c r="I20" s="606"/>
      <c r="J20" s="606"/>
      <c r="K20" s="606"/>
      <c r="L20" s="607" t="s">
        <v>143</v>
      </c>
      <c r="M20" s="607"/>
      <c r="N20" s="607"/>
      <c r="O20" s="607"/>
      <c r="P20" s="606" t="s">
        <v>144</v>
      </c>
      <c r="Q20" s="606"/>
      <c r="R20" s="607" t="s">
        <v>145</v>
      </c>
      <c r="S20" s="607"/>
      <c r="T20" s="608" t="s">
        <v>237</v>
      </c>
      <c r="U20" s="607" t="s">
        <v>211</v>
      </c>
      <c r="V20" s="607"/>
      <c r="W20" s="607"/>
      <c r="X20" s="607"/>
      <c r="Y20" s="606" t="s">
        <v>117</v>
      </c>
      <c r="Z20" s="606"/>
      <c r="AA20" s="606"/>
      <c r="AB20" s="610" t="s">
        <v>118</v>
      </c>
      <c r="AC20" s="611"/>
      <c r="AD20" s="342"/>
      <c r="AE20" s="54"/>
    </row>
    <row r="21" spans="1:31" s="53" customFormat="1" ht="45.75" customHeight="1" x14ac:dyDescent="0.25">
      <c r="A21" s="70"/>
      <c r="B21" s="336"/>
      <c r="C21" s="604"/>
      <c r="D21" s="605"/>
      <c r="E21" s="605"/>
      <c r="F21" s="605"/>
      <c r="G21" s="605"/>
      <c r="H21" s="606"/>
      <c r="I21" s="606"/>
      <c r="J21" s="606"/>
      <c r="K21" s="606"/>
      <c r="L21" s="607"/>
      <c r="M21" s="607"/>
      <c r="N21" s="607"/>
      <c r="O21" s="607"/>
      <c r="P21" s="606"/>
      <c r="Q21" s="606"/>
      <c r="R21" s="607"/>
      <c r="S21" s="607"/>
      <c r="T21" s="609"/>
      <c r="U21" s="607"/>
      <c r="V21" s="607"/>
      <c r="W21" s="607"/>
      <c r="X21" s="607"/>
      <c r="Y21" s="606"/>
      <c r="Z21" s="606"/>
      <c r="AA21" s="606"/>
      <c r="AB21" s="610"/>
      <c r="AC21" s="611"/>
      <c r="AD21" s="342"/>
      <c r="AE21" s="54"/>
    </row>
    <row r="22" spans="1:31" s="53" customFormat="1" ht="16.5" customHeight="1" x14ac:dyDescent="0.3">
      <c r="A22" s="70"/>
      <c r="B22" s="336"/>
      <c r="C22" s="613" t="s">
        <v>0</v>
      </c>
      <c r="D22" s="614"/>
      <c r="E22" s="614"/>
      <c r="F22" s="614"/>
      <c r="G22" s="614"/>
      <c r="H22" s="615">
        <f>VLOOKUP(L13,'GREEN SHEET'!C6:FK74,18,0)</f>
        <v>2.4500000000000002</v>
      </c>
      <c r="I22" s="615"/>
      <c r="J22" s="615"/>
      <c r="K22" s="615"/>
      <c r="L22" s="615">
        <f>VLOOKUP(L13,'GREEN SHEET'!C6:FK74,19,0)</f>
        <v>5</v>
      </c>
      <c r="M22" s="615"/>
      <c r="N22" s="615"/>
      <c r="O22" s="615"/>
      <c r="P22" s="615">
        <f>VLOOKUP(L13,'GREEN SHEET'!C6:FK74,20,0)</f>
        <v>5</v>
      </c>
      <c r="Q22" s="615"/>
      <c r="R22" s="615">
        <f>VLOOKUP(L13,'GREEN SHEET'!C6:FK74,21,0)</f>
        <v>5</v>
      </c>
      <c r="S22" s="615"/>
      <c r="T22" s="352">
        <f>VLOOKUP(L13,'GREEN SHEET'!C6:FK74,22,0)</f>
        <v>17.45</v>
      </c>
      <c r="U22" s="615">
        <f>IF(VLOOKUP(L13,'GREEN SHEET'!C6:FK74,27,0)="",VLOOKUP(L13,'GREEN SHEET'!C6:FK74,23,0),VLOOKUP(L13,'GREEN SHEET'!C6:FK74,27,0))</f>
        <v>33</v>
      </c>
      <c r="V22" s="615"/>
      <c r="W22" s="615"/>
      <c r="X22" s="615"/>
      <c r="Y22" s="616">
        <f>IF(VLOOKUP(L13,'GREEN SHEET'!C6:FK74,27,0)="",VLOOKUP(L13,'GREEN SHEET'!C6:FK74,25,0),VLOOKUP(L13,'GREEN SHEET'!C6:FK74,29,0))</f>
        <v>51</v>
      </c>
      <c r="Z22" s="616"/>
      <c r="AA22" s="616"/>
      <c r="AB22" s="598" t="str">
        <f>IF(VLOOKUP(L13,'GREEN SHEET'!C6:FK74,27,0)="",VLOOKUP(L13,'GREEN SHEET'!C6:FK74,26,0),VLOOKUP(L13,'GREEN SHEET'!C6:FK74,30,0))</f>
        <v>C1</v>
      </c>
      <c r="AC22" s="599"/>
      <c r="AD22" s="36"/>
      <c r="AE22" s="54"/>
    </row>
    <row r="23" spans="1:31" s="53" customFormat="1" ht="16.5" customHeight="1" x14ac:dyDescent="0.3">
      <c r="A23" s="70"/>
      <c r="B23" s="336"/>
      <c r="C23" s="613" t="s">
        <v>1</v>
      </c>
      <c r="D23" s="614"/>
      <c r="E23" s="614"/>
      <c r="F23" s="614"/>
      <c r="G23" s="614"/>
      <c r="H23" s="615">
        <f>VLOOKUP(L13,'GREEN SHEET'!C6:FK74,39,0)</f>
        <v>3.45</v>
      </c>
      <c r="I23" s="615"/>
      <c r="J23" s="615"/>
      <c r="K23" s="615"/>
      <c r="L23" s="615">
        <f>VLOOKUP(L13,'GREEN SHEET'!C6:FK74,40,0)</f>
        <v>5</v>
      </c>
      <c r="M23" s="615"/>
      <c r="N23" s="615"/>
      <c r="O23" s="615"/>
      <c r="P23" s="615">
        <f>VLOOKUP(L13,'GREEN SHEET'!C6:FK74,41,0)</f>
        <v>5</v>
      </c>
      <c r="Q23" s="615"/>
      <c r="R23" s="615">
        <f>VLOOKUP(L13,'GREEN SHEET'!C6:FK74,42,0)</f>
        <v>5</v>
      </c>
      <c r="S23" s="615"/>
      <c r="T23" s="352">
        <f>VLOOKUP(L13,'GREEN SHEET'!C6:FK74,43,0)</f>
        <v>18.45</v>
      </c>
      <c r="U23" s="615">
        <f>IF(VLOOKUP(L13,'GREEN SHEET'!C6:FK74,48,0)="",VLOOKUP(L13,'GREEN SHEET'!C6:FK74,44,0),VLOOKUP(L13,'GREEN SHEET'!C6:FK74,48,0))</f>
        <v>40</v>
      </c>
      <c r="V23" s="615"/>
      <c r="W23" s="615"/>
      <c r="X23" s="615"/>
      <c r="Y23" s="616">
        <f>IF(VLOOKUP(L13,'GREEN SHEET'!C6:FK74,48,0)="",VLOOKUP(L13,'GREEN SHEET'!C6:FK74,46,0),VLOOKUP(L13,'GREEN SHEET'!C6:FK74,50,0))</f>
        <v>59</v>
      </c>
      <c r="Z23" s="616"/>
      <c r="AA23" s="616"/>
      <c r="AB23" s="598" t="str">
        <f>IF(VLOOKUP(L13,'GREEN SHEET'!C6:FK74,48,0)="",VLOOKUP(L13,'GREEN SHEET'!C6:FK74,47,0),VLOOKUP(L13,'GREEN SHEET'!C6:FK74,51,0))</f>
        <v>C1</v>
      </c>
      <c r="AC23" s="599"/>
      <c r="AD23" s="36"/>
      <c r="AE23" s="54"/>
    </row>
    <row r="24" spans="1:31" s="53" customFormat="1" ht="16.5" customHeight="1" x14ac:dyDescent="0.3">
      <c r="A24" s="70"/>
      <c r="B24" s="336"/>
      <c r="C24" s="613" t="s">
        <v>62</v>
      </c>
      <c r="D24" s="614"/>
      <c r="E24" s="614"/>
      <c r="F24" s="614"/>
      <c r="G24" s="614"/>
      <c r="H24" s="615">
        <f>VLOOKUP(L13,'GREEN SHEET'!C6:FK74,60,0)</f>
        <v>2.4</v>
      </c>
      <c r="I24" s="615"/>
      <c r="J24" s="615"/>
      <c r="K24" s="615"/>
      <c r="L24" s="615">
        <f>VLOOKUP(L13,'GREEN SHEET'!C6:FK74,61,0)</f>
        <v>3</v>
      </c>
      <c r="M24" s="615"/>
      <c r="N24" s="615"/>
      <c r="O24" s="615"/>
      <c r="P24" s="615">
        <f>VLOOKUP(L13,'GREEN SHEET'!C6:FK74,62,0)</f>
        <v>3</v>
      </c>
      <c r="Q24" s="615"/>
      <c r="R24" s="615">
        <f>VLOOKUP(L13,'GREEN SHEET'!C6:FK74,63,0)</f>
        <v>3</v>
      </c>
      <c r="S24" s="615"/>
      <c r="T24" s="352">
        <f>VLOOKUP(L13,'GREEN SHEET'!C6:FK74,64,0)</f>
        <v>11.4</v>
      </c>
      <c r="U24" s="617">
        <f>IF(VLOOKUP(L13,'GREEN SHEET'!C6:FK74,69,0)="",VLOOKUP(L13,'GREEN SHEET'!C6:FK74,65,0),VLOOKUP(L13,'GREEN SHEET'!C6:FK74,69,0))</f>
        <v>20</v>
      </c>
      <c r="V24" s="618"/>
      <c r="W24" s="618"/>
      <c r="X24" s="619"/>
      <c r="Y24" s="616">
        <f>IF(VLOOKUP(L13,'GREEN SHEET'!C6:FK74,69,0)="",VLOOKUP(L13,'GREEN SHEET'!C6:FK74,67,0),VLOOKUP(L13,'GREEN SHEET'!C6:FK74,71,0))</f>
        <v>32</v>
      </c>
      <c r="Z24" s="616"/>
      <c r="AA24" s="616"/>
      <c r="AB24" s="598" t="str">
        <f>IF(VLOOKUP(L13,'GREEN SHEET'!C6:FK74,69,0)="",VLOOKUP(L13,'GREEN SHEET'!C6:FK74,68,0),VLOOKUP(L13,'GREEN SHEET'!C6:FK74,72,0))</f>
        <v>E</v>
      </c>
      <c r="AC24" s="599"/>
      <c r="AD24" s="36"/>
      <c r="AE24" s="54"/>
    </row>
    <row r="25" spans="1:31" s="53" customFormat="1" ht="16.5" customHeight="1" x14ac:dyDescent="0.3">
      <c r="A25" s="70"/>
      <c r="B25" s="336"/>
      <c r="C25" s="613" t="s">
        <v>63</v>
      </c>
      <c r="D25" s="614"/>
      <c r="E25" s="614"/>
      <c r="F25" s="614"/>
      <c r="G25" s="614"/>
      <c r="H25" s="615">
        <f>VLOOKUP(L13,'GREEN SHEET'!C6:FK74,81,0)</f>
        <v>2.7</v>
      </c>
      <c r="I25" s="615"/>
      <c r="J25" s="615"/>
      <c r="K25" s="615"/>
      <c r="L25" s="615">
        <f>VLOOKUP(L13,'GREEN SHEET'!C6:FK74,82,0)</f>
        <v>3</v>
      </c>
      <c r="M25" s="615"/>
      <c r="N25" s="615"/>
      <c r="O25" s="615"/>
      <c r="P25" s="615">
        <f>VLOOKUP(L13,'GREEN SHEET'!C6:FK74,83,0)</f>
        <v>3</v>
      </c>
      <c r="Q25" s="615"/>
      <c r="R25" s="615">
        <f>VLOOKUP(L13,'GREEN SHEET'!C6:FK74,84,0)</f>
        <v>3</v>
      </c>
      <c r="S25" s="615"/>
      <c r="T25" s="352">
        <f>VLOOKUP(L13,'GREEN SHEET'!C6:FK74,85,0)</f>
        <v>11.7</v>
      </c>
      <c r="U25" s="615">
        <f>IF(VLOOKUP(L13,'GREEN SHEET'!C6:FK74,90,0)="",VLOOKUP(L13,'GREEN SHEET'!C6:FK74,86,0),VLOOKUP(L13,'GREEN SHEET'!C6:FK74,90,0))</f>
        <v>21</v>
      </c>
      <c r="V25" s="615"/>
      <c r="W25" s="615"/>
      <c r="X25" s="615"/>
      <c r="Y25" s="616">
        <f>IF(VLOOKUP(L13,'GREEN SHEET'!C6:FK74,90,0)="",VLOOKUP(L13,'GREEN SHEET'!C6:FK74,88,0),VLOOKUP(L13,'GREEN SHEET'!C6:FK74,92,0))</f>
        <v>33</v>
      </c>
      <c r="Z25" s="616"/>
      <c r="AA25" s="616"/>
      <c r="AB25" s="598" t="str">
        <f>IF(VLOOKUP(L13,'GREEN SHEET'!C6:FK74,90,0)="",VLOOKUP(L13,'GREEN SHEET'!C6:FK74,89,0),VLOOKUP(L13,'GREEN SHEET'!C6:FK74,93,0))</f>
        <v>D</v>
      </c>
      <c r="AC25" s="599"/>
      <c r="AD25" s="36"/>
      <c r="AE25" s="54"/>
    </row>
    <row r="26" spans="1:31" s="53" customFormat="1" ht="16.5" customHeight="1" x14ac:dyDescent="0.3">
      <c r="A26" s="70"/>
      <c r="B26" s="336"/>
      <c r="C26" s="613" t="s">
        <v>3</v>
      </c>
      <c r="D26" s="614"/>
      <c r="E26" s="614"/>
      <c r="F26" s="614"/>
      <c r="G26" s="614"/>
      <c r="H26" s="615">
        <f>VLOOKUP(L13,'GREEN SHEET'!C6:FK74,102,0)</f>
        <v>2.1</v>
      </c>
      <c r="I26" s="615"/>
      <c r="J26" s="615"/>
      <c r="K26" s="615"/>
      <c r="L26" s="615">
        <f>VLOOKUP(L13,'GREEN SHEET'!C6:FK74,103,0)</f>
        <v>4</v>
      </c>
      <c r="M26" s="615"/>
      <c r="N26" s="615"/>
      <c r="O26" s="615"/>
      <c r="P26" s="615">
        <f>VLOOKUP(L13,'GREEN SHEET'!C6:FK74,104,0)</f>
        <v>4</v>
      </c>
      <c r="Q26" s="615"/>
      <c r="R26" s="615">
        <f>VLOOKUP(L13,'GREEN SHEET'!C6:FK74,105,0)</f>
        <v>4</v>
      </c>
      <c r="S26" s="615"/>
      <c r="T26" s="352">
        <f>VLOOKUP(L13,'GREEN SHEET'!C6:FK74,106,0)</f>
        <v>14.1</v>
      </c>
      <c r="U26" s="615">
        <f>IF(VLOOKUP(L13,'GREEN SHEET'!C6:FK74,111,0)="",VLOOKUP(L13,'GREEN SHEET'!C6:FK74,107,0),VLOOKUP(L13,'GREEN SHEET'!C6:FK74,111,0))</f>
        <v>20</v>
      </c>
      <c r="V26" s="615"/>
      <c r="W26" s="615"/>
      <c r="X26" s="615"/>
      <c r="Y26" s="616">
        <f>IF(VLOOKUP(L13,'GREEN SHEET'!C6:FK74,111,0)="",VLOOKUP(L13,'GREEN SHEET'!C6:FK74,109,0),VLOOKUP(L13,'GREEN SHEET'!C6:FK74,113,0))</f>
        <v>35</v>
      </c>
      <c r="Z26" s="616"/>
      <c r="AA26" s="616"/>
      <c r="AB26" s="598" t="str">
        <f>IF(VLOOKUP(L13,'GREEN SHEET'!C6:FK74,111,0)="",VLOOKUP(L13,'GREEN SHEET'!C6:FK74,110,0),VLOOKUP(L13,'GREEN SHEET'!C6:FK74,114,0))</f>
        <v>D</v>
      </c>
      <c r="AC26" s="599"/>
      <c r="AD26" s="36"/>
      <c r="AE26" s="54"/>
    </row>
    <row r="27" spans="1:31" s="53" customFormat="1" ht="6" customHeight="1" thickBot="1" x14ac:dyDescent="0.3">
      <c r="A27" s="70"/>
      <c r="B27" s="336"/>
      <c r="C27" s="33"/>
      <c r="D27" s="34"/>
      <c r="E27" s="34"/>
      <c r="F27" s="34"/>
      <c r="G27" s="34"/>
      <c r="H27" s="35"/>
      <c r="I27" s="35"/>
      <c r="J27" s="35"/>
      <c r="K27" s="35"/>
      <c r="L27" s="35"/>
      <c r="M27" s="35"/>
      <c r="N27" s="35"/>
      <c r="O27" s="35"/>
      <c r="P27" s="35"/>
      <c r="Q27" s="35"/>
      <c r="R27" s="35"/>
      <c r="S27" s="35"/>
      <c r="T27" s="35"/>
      <c r="U27" s="35"/>
      <c r="V27" s="35"/>
      <c r="W27" s="35"/>
      <c r="X27" s="35"/>
      <c r="Y27" s="355"/>
      <c r="Z27" s="355"/>
      <c r="AA27" s="355"/>
      <c r="AB27" s="355"/>
      <c r="AC27" s="36"/>
      <c r="AD27" s="36"/>
      <c r="AE27" s="54"/>
    </row>
    <row r="28" spans="1:31" s="53" customFormat="1" hidden="1" thickBot="1" x14ac:dyDescent="0.3">
      <c r="A28" s="70"/>
      <c r="B28" s="336"/>
      <c r="C28" s="620" t="s">
        <v>164</v>
      </c>
      <c r="D28" s="621"/>
      <c r="E28" s="621"/>
      <c r="F28" s="621"/>
      <c r="G28" s="621"/>
      <c r="H28" s="621"/>
      <c r="I28" s="621"/>
      <c r="J28" s="621"/>
      <c r="K28" s="621"/>
      <c r="L28" s="621"/>
      <c r="M28" s="621"/>
      <c r="N28" s="621"/>
      <c r="O28" s="621"/>
      <c r="P28" s="621"/>
      <c r="Q28" s="621"/>
      <c r="R28" s="621"/>
      <c r="S28" s="621"/>
      <c r="T28" s="621"/>
      <c r="U28" s="621"/>
      <c r="V28" s="621"/>
      <c r="W28" s="621"/>
      <c r="X28" s="621"/>
      <c r="Y28" s="621"/>
      <c r="Z28" s="621"/>
      <c r="AA28" s="621"/>
      <c r="AB28" s="621"/>
      <c r="AC28" s="622"/>
      <c r="AD28" s="343"/>
      <c r="AE28" s="54"/>
    </row>
    <row r="29" spans="1:31" s="53" customFormat="1" ht="18.75" hidden="1" customHeight="1" thickBot="1" x14ac:dyDescent="0.35">
      <c r="A29" s="70"/>
      <c r="B29" s="336"/>
      <c r="C29" s="623" t="str">
        <f>IF(C24="IT(NSQF)","MATHS",IF(C25="IT(NSQF)","SCIENCE",IF(C26="IT(NSQF)","SOCIAL SCIENCE","IT(NSQF)")))</f>
        <v>IT(NSQF)</v>
      </c>
      <c r="D29" s="624"/>
      <c r="E29" s="624"/>
      <c r="F29" s="624"/>
      <c r="G29" s="624"/>
      <c r="H29" s="625" t="str">
        <f>IF(C29="MATHS",VLOOKUP(L13,'GREEN SHEET'!C6:FK74,60,0),IF(C29="SCIENCE",VLOOKUP(L13,'GREEN SHEET'!C6:FK74,81,0),IF(C29="SOCIAL SCIENCE",VLOOKUP(L13,'GREEN SHEET'!C6:FK74,102,0),VLOOKUP(L13,'GREEN SHEET'!C6:FK74,123,0))))</f>
        <v/>
      </c>
      <c r="I29" s="625"/>
      <c r="J29" s="625"/>
      <c r="K29" s="625"/>
      <c r="L29" s="625" t="str">
        <f>IF(C29="MATHS",VLOOKUP(L13,'GREEN SHEET'!C6:FK74,61,0),IF(C29="SCIENCE",VLOOKUP(L13,'GREEN SHEET'!C6:FK74,82,0),IF(C29="SOCIAL SCIENCE",VLOOKUP(L13,'GREEN SHEET'!C6:FK74,103,0),"*")))</f>
        <v>*</v>
      </c>
      <c r="M29" s="625"/>
      <c r="N29" s="625"/>
      <c r="O29" s="625"/>
      <c r="P29" s="625" t="str">
        <f>IF(C29="MATHS",VLOOKUP(L13,'GREEN SHEET'!C6:FK74,62,0),IF(C29="SCIENCE",VLOOKUP(L13,'GREEN SHEET'!C6:FK74,83,0),IF(C29="SOCIAL SCIENCE",VLOOKUP(L13,'GREEN SHEET'!C6:FK74,104,0),"*")))</f>
        <v>*</v>
      </c>
      <c r="Q29" s="625"/>
      <c r="R29" s="625" t="str">
        <f>IF(C29="MATHS",VLOOKUP(L13,'GREEN SHEET'!C6:FK74,63,0),IF(C29="SCIENCE",VLOOKUP(L13,'GREEN SHEET'!C6:FK74,84,0),IF(C29="SOCIAL SCIENCE",VLOOKUP(L13,'GREEN SHEET'!C6:FK74,105,0),"*")))</f>
        <v>*</v>
      </c>
      <c r="S29" s="625"/>
      <c r="T29" s="353" t="str">
        <f>IF(C29="MATHS",VLOOKUP(L13,'GREEN SHEET'!C6:FK74,64,0),IF(C29="SCIENCE",VLOOKUP(L13,'GREEN SHEET'!C6:FK74,85,0),IF(C29="SOCIAL SCIENCE",VLOOKUP(L13,'GREEN SHEET'!C6:FK74,106,0),VLOOKUP(L13,'GREEN SHEET'!C6:FK74,127,0))))</f>
        <v>MATHS,</v>
      </c>
      <c r="U29" s="625" t="str">
        <f>IF(C29="MATHS",VLOOKUP(L13,'GREEN SHEET'!C6:FK74,65,0),IF(C29="SCIENCE",VLOOKUP(L13,'GREEN SHEET'!C6:FK74,86,0),IF(C29="SOCIAL SCIENCE",VLOOKUP(L13,'GREEN SHEET'!C6:FK74,107,0),VLOOKUP(L13,'GREEN SHEET'!C6:FK74,125,0))))</f>
        <v/>
      </c>
      <c r="V29" s="626"/>
      <c r="W29" s="626"/>
      <c r="X29" s="626"/>
      <c r="Y29" s="627" t="str">
        <f>IF(C29="MATHS",VLOOKUP(L13,'GREEN SHEET'!C6:FK74,67,0),IF(C29="SCIENCE",VLOOKUP(L13,'GREEN SHEET'!C6:FK74,88,0),IF(C29="SOCIAL SCIENCE",VLOOKUP(L13,'GREEN SHEET'!C6:FK74,109,0),VLOOKUP(L13,'GREEN SHEET'!C6:FK74,128,0))))</f>
        <v/>
      </c>
      <c r="Z29" s="627"/>
      <c r="AA29" s="627"/>
      <c r="AB29" s="627" t="str">
        <f>IF(C29="MATHS",VLOOKUP(L13,'GREEN SHEET'!C6:FK74,68,0),IF(C29="SCIENCE",VLOOKUP(L13,'GREEN SHEET'!C6:FK74,89,0),IF(C29="SOCIAL SCIENCE",VLOOKUP(L13,'GREEN SHEET'!C6:FK74,110,0),VLOOKUP(L13,'GREEN SHEET'!C6:FK74,129,0))))</f>
        <v/>
      </c>
      <c r="AC29" s="628"/>
      <c r="AD29" s="344"/>
      <c r="AE29" s="54"/>
    </row>
    <row r="30" spans="1:31" s="53" customFormat="1" ht="20.25" customHeight="1" thickBot="1" x14ac:dyDescent="0.3">
      <c r="A30" s="70"/>
      <c r="B30" s="336"/>
      <c r="C30" s="24"/>
      <c r="D30" s="25"/>
      <c r="E30" s="25"/>
      <c r="F30" s="25"/>
      <c r="G30" s="25"/>
      <c r="H30" s="25"/>
      <c r="I30" s="25"/>
      <c r="J30" s="25"/>
      <c r="K30" s="25"/>
      <c r="L30" s="25"/>
      <c r="M30" s="25"/>
      <c r="N30" s="25"/>
      <c r="O30" s="25"/>
      <c r="P30" s="25"/>
      <c r="Q30" s="25"/>
      <c r="R30" s="25"/>
      <c r="S30" s="25"/>
      <c r="T30" s="25"/>
      <c r="U30" s="25"/>
      <c r="V30" s="577" t="s">
        <v>238</v>
      </c>
      <c r="W30" s="578"/>
      <c r="X30" s="578"/>
      <c r="Y30" s="578"/>
      <c r="Z30" s="578"/>
      <c r="AA30" s="578"/>
      <c r="AB30" s="578" t="str">
        <f>IF(VLOOKUP(L13,'GREEN SHEET'!C6:FK74,148,0)="",VLOOKUP(L13,'GREEN SHEET'!C6:FK74,162,0),VLOOKUP(L13,'GREEN SHEET'!C6:FK74,162,0))</f>
        <v/>
      </c>
      <c r="AC30" s="579"/>
      <c r="AD30" s="26"/>
      <c r="AE30" s="54"/>
    </row>
    <row r="31" spans="1:31" s="53" customFormat="1" ht="13.8" x14ac:dyDescent="0.25">
      <c r="A31" s="70"/>
      <c r="B31" s="336"/>
      <c r="C31" s="613" t="s">
        <v>119</v>
      </c>
      <c r="D31" s="614"/>
      <c r="E31" s="614"/>
      <c r="F31" s="614"/>
      <c r="G31" s="614"/>
      <c r="H31" s="614"/>
      <c r="I31" s="614"/>
      <c r="J31" s="614"/>
      <c r="K31" s="614"/>
      <c r="L31" s="614"/>
      <c r="M31" s="614"/>
      <c r="N31" s="614"/>
      <c r="O31" s="614"/>
      <c r="P31" s="614"/>
      <c r="Q31" s="614"/>
      <c r="R31" s="614"/>
      <c r="S31" s="614"/>
      <c r="T31" s="614"/>
      <c r="U31" s="614"/>
      <c r="V31" s="25"/>
      <c r="W31" s="25"/>
      <c r="X31" s="25"/>
      <c r="Y31" s="25"/>
      <c r="Z31" s="25"/>
      <c r="AA31" s="25"/>
      <c r="AB31" s="25"/>
      <c r="AC31" s="26"/>
      <c r="AD31" s="26"/>
      <c r="AE31" s="54"/>
    </row>
    <row r="32" spans="1:31" s="53" customFormat="1" ht="13.8" x14ac:dyDescent="0.25">
      <c r="A32" s="70"/>
      <c r="B32" s="336"/>
      <c r="C32" s="636"/>
      <c r="D32" s="637"/>
      <c r="E32" s="637"/>
      <c r="F32" s="637"/>
      <c r="G32" s="637"/>
      <c r="H32" s="637"/>
      <c r="I32" s="637"/>
      <c r="J32" s="637"/>
      <c r="K32" s="637"/>
      <c r="L32" s="637"/>
      <c r="M32" s="637"/>
      <c r="N32" s="637"/>
      <c r="O32" s="637"/>
      <c r="P32" s="638"/>
      <c r="Q32" s="639" t="s">
        <v>118</v>
      </c>
      <c r="R32" s="639"/>
      <c r="S32" s="639"/>
      <c r="T32" s="639"/>
      <c r="U32" s="639"/>
      <c r="V32" s="25"/>
      <c r="W32" s="25"/>
      <c r="X32" s="25"/>
      <c r="Y32" s="25"/>
      <c r="Z32" s="25"/>
      <c r="AA32" s="25"/>
      <c r="AB32" s="25"/>
      <c r="AC32" s="26"/>
      <c r="AD32" s="26"/>
      <c r="AE32" s="54"/>
    </row>
    <row r="33" spans="1:31" s="374" customFormat="1" ht="21" customHeight="1" x14ac:dyDescent="0.3">
      <c r="A33" s="339"/>
      <c r="B33" s="337"/>
      <c r="C33" s="629" t="s">
        <v>120</v>
      </c>
      <c r="D33" s="630"/>
      <c r="E33" s="630"/>
      <c r="F33" s="630"/>
      <c r="G33" s="630"/>
      <c r="H33" s="630"/>
      <c r="I33" s="630"/>
      <c r="J33" s="630"/>
      <c r="K33" s="630"/>
      <c r="L33" s="630"/>
      <c r="M33" s="630"/>
      <c r="N33" s="630"/>
      <c r="O33" s="630"/>
      <c r="P33" s="630"/>
      <c r="Q33" s="631" t="str">
        <f>IF(VLOOKUP(L13,'CO-SCHOLOSTIC'!D7:H51,2,0)="","",VLOOKUP(L13,'CO-SCHOLOSTIC'!D7:H51,2,0))</f>
        <v>B</v>
      </c>
      <c r="R33" s="631"/>
      <c r="S33" s="631"/>
      <c r="T33" s="631"/>
      <c r="U33" s="631"/>
      <c r="V33" s="37"/>
      <c r="W33" s="37"/>
      <c r="X33" s="37"/>
      <c r="Y33" s="37"/>
      <c r="Z33" s="37"/>
      <c r="AA33" s="37"/>
      <c r="AB33" s="37"/>
      <c r="AC33" s="38"/>
      <c r="AD33" s="38"/>
      <c r="AE33" s="373"/>
    </row>
    <row r="34" spans="1:31" s="374" customFormat="1" ht="21" customHeight="1" x14ac:dyDescent="0.3">
      <c r="A34" s="339"/>
      <c r="B34" s="337"/>
      <c r="C34" s="629" t="s">
        <v>42</v>
      </c>
      <c r="D34" s="630"/>
      <c r="E34" s="630"/>
      <c r="F34" s="630"/>
      <c r="G34" s="630"/>
      <c r="H34" s="630"/>
      <c r="I34" s="630"/>
      <c r="J34" s="630"/>
      <c r="K34" s="630"/>
      <c r="L34" s="630"/>
      <c r="M34" s="630"/>
      <c r="N34" s="630"/>
      <c r="O34" s="630"/>
      <c r="P34" s="630"/>
      <c r="Q34" s="631" t="str">
        <f>IF(VLOOKUP(L13,'CO-SCHOLOSTIC'!D7:H51,3,0)="","",VLOOKUP(L13,'CO-SCHOLOSTIC'!D7:H51,3,0))</f>
        <v>A</v>
      </c>
      <c r="R34" s="631"/>
      <c r="S34" s="631"/>
      <c r="T34" s="631"/>
      <c r="U34" s="631"/>
      <c r="V34" s="37"/>
      <c r="W34" s="37"/>
      <c r="X34" s="37"/>
      <c r="Y34" s="37"/>
      <c r="Z34" s="37"/>
      <c r="AA34" s="37"/>
      <c r="AB34" s="37"/>
      <c r="AC34" s="38"/>
      <c r="AD34" s="38"/>
      <c r="AE34" s="373"/>
    </row>
    <row r="35" spans="1:31" s="374" customFormat="1" ht="21" customHeight="1" x14ac:dyDescent="0.3">
      <c r="A35" s="339"/>
      <c r="B35" s="337"/>
      <c r="C35" s="629" t="s">
        <v>121</v>
      </c>
      <c r="D35" s="630"/>
      <c r="E35" s="630"/>
      <c r="F35" s="630"/>
      <c r="G35" s="630"/>
      <c r="H35" s="630"/>
      <c r="I35" s="630"/>
      <c r="J35" s="630"/>
      <c r="K35" s="630"/>
      <c r="L35" s="630"/>
      <c r="M35" s="630"/>
      <c r="N35" s="630"/>
      <c r="O35" s="630"/>
      <c r="P35" s="630"/>
      <c r="Q35" s="631" t="str">
        <f>IF(VLOOKUP(L13,'CO-SCHOLOSTIC'!D7:H51,4,0)="","",VLOOKUP(L13,'CO-SCHOLOSTIC'!D7:H51,4,0))</f>
        <v>A</v>
      </c>
      <c r="R35" s="631"/>
      <c r="S35" s="631"/>
      <c r="T35" s="631"/>
      <c r="U35" s="631"/>
      <c r="V35" s="37"/>
      <c r="W35" s="37"/>
      <c r="X35" s="37"/>
      <c r="Y35" s="37"/>
      <c r="Z35" s="37"/>
      <c r="AA35" s="37"/>
      <c r="AB35" s="37"/>
      <c r="AC35" s="38"/>
      <c r="AD35" s="38"/>
      <c r="AE35" s="373"/>
    </row>
    <row r="36" spans="1:31" s="37" customFormat="1" ht="7.5" customHeight="1" x14ac:dyDescent="0.3">
      <c r="A36" s="339"/>
      <c r="B36" s="337"/>
      <c r="C36" s="632"/>
      <c r="D36" s="633"/>
      <c r="E36" s="633"/>
      <c r="F36" s="633"/>
      <c r="G36" s="633"/>
      <c r="H36" s="633"/>
      <c r="I36" s="633"/>
      <c r="J36" s="633"/>
      <c r="K36" s="633"/>
      <c r="L36" s="633"/>
      <c r="M36" s="633"/>
      <c r="N36" s="633"/>
      <c r="O36" s="633"/>
      <c r="P36" s="633"/>
      <c r="Q36" s="633"/>
      <c r="R36" s="633"/>
      <c r="S36" s="633"/>
      <c r="T36" s="633"/>
      <c r="U36" s="633"/>
      <c r="AC36" s="38"/>
      <c r="AD36" s="38"/>
      <c r="AE36" s="339"/>
    </row>
    <row r="37" spans="1:31" s="374" customFormat="1" ht="21" customHeight="1" x14ac:dyDescent="0.3">
      <c r="A37" s="339"/>
      <c r="B37" s="337"/>
      <c r="C37" s="634" t="s">
        <v>122</v>
      </c>
      <c r="D37" s="635"/>
      <c r="E37" s="635"/>
      <c r="F37" s="635"/>
      <c r="G37" s="635"/>
      <c r="H37" s="635"/>
      <c r="I37" s="635"/>
      <c r="J37" s="635"/>
      <c r="K37" s="635"/>
      <c r="L37" s="635"/>
      <c r="M37" s="635"/>
      <c r="N37" s="635"/>
      <c r="O37" s="635"/>
      <c r="P37" s="635"/>
      <c r="Q37" s="631" t="str">
        <f>IF(VLOOKUP(L13,'CO-SCHOLOSTIC'!D7:H51,5,0)="","",VLOOKUP(L13,'CO-SCHOLOSTIC'!D7:H51,5,0))</f>
        <v>C</v>
      </c>
      <c r="R37" s="631"/>
      <c r="S37" s="631"/>
      <c r="T37" s="631"/>
      <c r="U37" s="631"/>
      <c r="V37" s="37"/>
      <c r="W37" s="37"/>
      <c r="X37" s="37"/>
      <c r="Y37" s="37"/>
      <c r="Z37" s="37"/>
      <c r="AA37" s="37"/>
      <c r="AB37" s="37"/>
      <c r="AC37" s="38"/>
      <c r="AD37" s="38"/>
      <c r="AE37" s="373"/>
    </row>
    <row r="38" spans="1:31" s="53" customFormat="1" ht="10.5" customHeight="1" x14ac:dyDescent="0.25">
      <c r="A38" s="70"/>
      <c r="B38" s="336"/>
      <c r="C38" s="24"/>
      <c r="D38" s="25"/>
      <c r="E38" s="25"/>
      <c r="F38" s="25"/>
      <c r="G38" s="25"/>
      <c r="H38" s="25"/>
      <c r="I38" s="25"/>
      <c r="J38" s="25"/>
      <c r="K38" s="25"/>
      <c r="L38" s="25"/>
      <c r="M38" s="25"/>
      <c r="N38" s="25"/>
      <c r="O38" s="25"/>
      <c r="P38" s="25"/>
      <c r="Q38" s="25"/>
      <c r="R38" s="25"/>
      <c r="S38" s="25"/>
      <c r="T38" s="25"/>
      <c r="U38" s="25"/>
      <c r="V38" s="25"/>
      <c r="W38" s="25"/>
      <c r="X38" s="25"/>
      <c r="Y38" s="25"/>
      <c r="Z38" s="25"/>
      <c r="AA38" s="25"/>
      <c r="AB38" s="25"/>
      <c r="AC38" s="26"/>
      <c r="AD38" s="26"/>
      <c r="AE38" s="54"/>
    </row>
    <row r="39" spans="1:31" s="53" customFormat="1" ht="13.8" hidden="1" x14ac:dyDescent="0.25">
      <c r="A39" s="70"/>
      <c r="B39" s="336"/>
      <c r="C39" s="640" t="s">
        <v>123</v>
      </c>
      <c r="D39" s="641"/>
      <c r="E39" s="641"/>
      <c r="F39" s="641"/>
      <c r="G39" s="641"/>
      <c r="H39" s="641"/>
      <c r="I39" s="641"/>
      <c r="J39" s="642" t="str">
        <f>VLOOKUP(L13,'GREEN SHEET'!C6:FK74,165,0)</f>
        <v>Well Done ! You can do better.</v>
      </c>
      <c r="K39" s="642"/>
      <c r="L39" s="642"/>
      <c r="M39" s="642"/>
      <c r="N39" s="642"/>
      <c r="O39" s="642"/>
      <c r="P39" s="642"/>
      <c r="Q39" s="642"/>
      <c r="R39" s="642"/>
      <c r="S39" s="642"/>
      <c r="T39" s="642"/>
      <c r="U39" s="642"/>
      <c r="V39" s="642"/>
      <c r="W39" s="642"/>
      <c r="X39" s="642"/>
      <c r="Y39" s="642"/>
      <c r="Z39" s="642"/>
      <c r="AA39" s="642"/>
      <c r="AB39" s="642"/>
      <c r="AC39" s="643"/>
      <c r="AD39" s="309"/>
      <c r="AE39" s="54"/>
    </row>
    <row r="40" spans="1:31" s="53" customFormat="1" ht="12" hidden="1" customHeight="1" x14ac:dyDescent="0.25">
      <c r="A40" s="70"/>
      <c r="B40" s="336"/>
      <c r="C40" s="24"/>
      <c r="D40" s="25"/>
      <c r="E40" s="25"/>
      <c r="F40" s="25"/>
      <c r="G40" s="25"/>
      <c r="H40" s="25"/>
      <c r="I40" s="25"/>
      <c r="J40" s="25"/>
      <c r="K40" s="25"/>
      <c r="L40" s="25"/>
      <c r="M40" s="25"/>
      <c r="N40" s="31"/>
      <c r="O40" s="31"/>
      <c r="P40" s="31"/>
      <c r="Q40" s="31"/>
      <c r="R40" s="31"/>
      <c r="S40" s="31"/>
      <c r="T40" s="31"/>
      <c r="U40" s="31"/>
      <c r="V40" s="31"/>
      <c r="W40" s="31"/>
      <c r="X40" s="31"/>
      <c r="Y40" s="31"/>
      <c r="Z40" s="31"/>
      <c r="AA40" s="31"/>
      <c r="AB40" s="31"/>
      <c r="AC40" s="32"/>
      <c r="AD40" s="32"/>
      <c r="AE40" s="54"/>
    </row>
    <row r="41" spans="1:31" s="53" customFormat="1" ht="34.5" customHeight="1" x14ac:dyDescent="0.25">
      <c r="A41" s="70"/>
      <c r="B41" s="336"/>
      <c r="C41" s="644" t="s">
        <v>124</v>
      </c>
      <c r="D41" s="594"/>
      <c r="E41" s="594"/>
      <c r="F41" s="645" t="str">
        <f>IF(VLOOKUP(L13,'GREEN SHEET'!C6:FK74,148,0)="",VLOOKUP(L13,'GREEN SHEET'!C6:FK74,147,0),VLOOKUP(L13,'GREEN SHEET'!C6:FK74,148,0))</f>
        <v>COMPARTMENT</v>
      </c>
      <c r="G41" s="645"/>
      <c r="H41" s="645"/>
      <c r="I41" s="645"/>
      <c r="J41" s="645"/>
      <c r="K41" s="652" t="str">
        <f>IF(F41="COMPARTMENT","COMPARTMENT IN SUBJECT:-","")</f>
        <v>COMPARTMENT IN SUBJECT:-</v>
      </c>
      <c r="L41" s="652"/>
      <c r="M41" s="652"/>
      <c r="N41" s="652"/>
      <c r="O41" s="652"/>
      <c r="P41" s="652"/>
      <c r="Q41" s="652"/>
      <c r="R41" s="652"/>
      <c r="S41" s="650" t="str">
        <f>IF(K41="","",VLOOKUP(L13,'GREEN SHEET'!C6:FK74,149,0))</f>
        <v>MATHS,</v>
      </c>
      <c r="T41" s="650"/>
      <c r="U41" s="650"/>
      <c r="V41" s="650"/>
      <c r="W41" s="650"/>
      <c r="X41" s="650"/>
      <c r="Y41" s="650"/>
      <c r="Z41" s="650"/>
      <c r="AA41" s="650"/>
      <c r="AB41" s="650"/>
      <c r="AC41" s="651"/>
      <c r="AD41" s="356"/>
      <c r="AE41" s="54"/>
    </row>
    <row r="42" spans="1:31" s="53" customFormat="1" ht="27" customHeight="1" x14ac:dyDescent="0.25">
      <c r="A42" s="70"/>
      <c r="B42" s="336"/>
      <c r="C42" s="354"/>
      <c r="D42" s="351"/>
      <c r="E42" s="351"/>
      <c r="F42" s="170"/>
      <c r="G42" s="170"/>
      <c r="H42" s="170"/>
      <c r="I42" s="170"/>
      <c r="J42" s="362"/>
      <c r="K42" s="362"/>
      <c r="L42" s="362"/>
      <c r="M42" s="362"/>
      <c r="N42" s="362"/>
      <c r="O42" s="362"/>
      <c r="P42" s="362"/>
      <c r="Q42" s="362"/>
      <c r="R42" s="362"/>
      <c r="S42" s="362"/>
      <c r="T42" s="171"/>
      <c r="U42" s="174"/>
      <c r="V42" s="174"/>
      <c r="W42" s="174"/>
      <c r="X42" s="174"/>
      <c r="Y42" s="174"/>
      <c r="Z42" s="171"/>
      <c r="AA42" s="171"/>
      <c r="AB42" s="172"/>
      <c r="AC42" s="173"/>
      <c r="AD42" s="173"/>
      <c r="AE42" s="54"/>
    </row>
    <row r="43" spans="1:31" s="376" customFormat="1" ht="20.25" customHeight="1" x14ac:dyDescent="0.3">
      <c r="A43" s="340"/>
      <c r="B43" s="338"/>
      <c r="C43" s="646" t="s">
        <v>177</v>
      </c>
      <c r="D43" s="591"/>
      <c r="E43" s="591"/>
      <c r="F43" s="591" t="str">
        <f>IF(DASHBOARD!E18="","",DASHBOARD!E18)</f>
        <v>SVGMS, AMET</v>
      </c>
      <c r="G43" s="591"/>
      <c r="H43" s="591"/>
      <c r="I43" s="591"/>
      <c r="J43" s="660" t="s">
        <v>152</v>
      </c>
      <c r="K43" s="660"/>
      <c r="L43" s="660"/>
      <c r="M43" s="660"/>
      <c r="N43" s="660"/>
      <c r="O43" s="660"/>
      <c r="P43" s="660"/>
      <c r="Q43" s="660" t="s">
        <v>151</v>
      </c>
      <c r="R43" s="660"/>
      <c r="S43" s="660"/>
      <c r="T43" s="660"/>
      <c r="U43" s="660"/>
      <c r="V43" s="661" t="s">
        <v>179</v>
      </c>
      <c r="W43" s="661"/>
      <c r="X43" s="661"/>
      <c r="Y43" s="661"/>
      <c r="Z43" s="661"/>
      <c r="AA43" s="661"/>
      <c r="AB43" s="661"/>
      <c r="AC43" s="662"/>
      <c r="AD43" s="357"/>
      <c r="AE43" s="375"/>
    </row>
    <row r="44" spans="1:31" s="53" customFormat="1" ht="15.75" customHeight="1" x14ac:dyDescent="0.3">
      <c r="A44" s="70"/>
      <c r="B44" s="336"/>
      <c r="C44" s="647" t="s">
        <v>178</v>
      </c>
      <c r="D44" s="648"/>
      <c r="E44" s="648"/>
      <c r="F44" s="649" t="str">
        <f>IF(F41="PASSED AFTER COMPARTMENT",DASHBOARD!C19,DASHBOARD!C18)</f>
        <v>30.03.2026</v>
      </c>
      <c r="G44" s="649"/>
      <c r="H44" s="649"/>
      <c r="I44" s="649"/>
      <c r="J44" s="663" t="str">
        <f>IF(DASHBOARD!G8="","",DASHBOARD!G8)</f>
        <v>GANPAT LAL JAT</v>
      </c>
      <c r="K44" s="663"/>
      <c r="L44" s="663"/>
      <c r="M44" s="663"/>
      <c r="N44" s="663"/>
      <c r="O44" s="663"/>
      <c r="P44" s="663"/>
      <c r="Q44" s="664" t="str">
        <f>IF(DASHBOARD!H8="","",DASHBOARD!H8)</f>
        <v>SUREKHA</v>
      </c>
      <c r="R44" s="664"/>
      <c r="S44" s="664"/>
      <c r="T44" s="664"/>
      <c r="U44" s="39"/>
      <c r="V44" s="665" t="str">
        <f>IF(DASHBOARD!D8="","",DASHBOARD!D8)</f>
        <v>NILESH KUMAR KHATIK</v>
      </c>
      <c r="W44" s="665"/>
      <c r="X44" s="665"/>
      <c r="Y44" s="665"/>
      <c r="Z44" s="665"/>
      <c r="AA44" s="665"/>
      <c r="AB44" s="665"/>
      <c r="AC44" s="666"/>
      <c r="AD44" s="358"/>
      <c r="AE44" s="54"/>
    </row>
    <row r="45" spans="1:31" s="53" customFormat="1" ht="36.75" customHeight="1" x14ac:dyDescent="0.25">
      <c r="A45" s="70"/>
      <c r="B45" s="336"/>
      <c r="C45" s="24"/>
      <c r="D45" s="25"/>
      <c r="E45" s="25"/>
      <c r="F45" s="25"/>
      <c r="G45" s="25"/>
      <c r="H45" s="25"/>
      <c r="I45" s="25"/>
      <c r="J45" s="653"/>
      <c r="K45" s="653"/>
      <c r="L45" s="653"/>
      <c r="M45" s="653"/>
      <c r="N45" s="653"/>
      <c r="O45" s="653"/>
      <c r="P45" s="653"/>
      <c r="Q45" s="25"/>
      <c r="R45" s="25"/>
      <c r="S45" s="25"/>
      <c r="T45" s="25"/>
      <c r="U45" s="25"/>
      <c r="V45" s="25"/>
      <c r="W45" s="25"/>
      <c r="X45" s="25"/>
      <c r="Y45" s="25"/>
      <c r="Z45" s="25"/>
      <c r="AA45" s="25"/>
      <c r="AB45" s="25"/>
      <c r="AC45" s="26"/>
      <c r="AD45" s="26"/>
      <c r="AE45" s="54"/>
    </row>
    <row r="46" spans="1:31" s="53" customFormat="1" ht="19.5" customHeight="1" x14ac:dyDescent="0.25">
      <c r="A46" s="70"/>
      <c r="B46" s="336"/>
      <c r="C46" s="654" t="s">
        <v>43</v>
      </c>
      <c r="D46" s="655"/>
      <c r="E46" s="655"/>
      <c r="F46" s="655"/>
      <c r="G46" s="655"/>
      <c r="H46" s="655"/>
      <c r="I46" s="655"/>
      <c r="J46" s="655"/>
      <c r="K46" s="655"/>
      <c r="L46" s="655"/>
      <c r="M46" s="655"/>
      <c r="N46" s="655"/>
      <c r="O46" s="655"/>
      <c r="P46" s="655"/>
      <c r="Q46" s="655"/>
      <c r="R46" s="655"/>
      <c r="S46" s="655"/>
      <c r="T46" s="655"/>
      <c r="U46" s="655"/>
      <c r="V46" s="655"/>
      <c r="W46" s="655"/>
      <c r="X46" s="655"/>
      <c r="Y46" s="655"/>
      <c r="Z46" s="655"/>
      <c r="AA46" s="655"/>
      <c r="AB46" s="655"/>
      <c r="AC46" s="656"/>
      <c r="AD46" s="310"/>
      <c r="AE46" s="54"/>
    </row>
    <row r="47" spans="1:31" s="53" customFormat="1" thickBot="1" x14ac:dyDescent="0.3">
      <c r="A47" s="70"/>
      <c r="B47" s="336"/>
      <c r="C47" s="24" t="s">
        <v>125</v>
      </c>
      <c r="D47" s="25"/>
      <c r="E47" s="25"/>
      <c r="F47" s="25"/>
      <c r="G47" s="25"/>
      <c r="H47" s="25"/>
      <c r="I47" s="25"/>
      <c r="J47" s="25"/>
      <c r="K47" s="25"/>
      <c r="L47" s="25"/>
      <c r="M47" s="25"/>
      <c r="N47" s="25"/>
      <c r="O47" s="25"/>
      <c r="P47" s="25"/>
      <c r="Q47" s="25"/>
      <c r="R47" s="25"/>
      <c r="S47" s="25"/>
      <c r="T47" s="25"/>
      <c r="U47" s="25"/>
      <c r="V47" s="25"/>
      <c r="W47" s="25"/>
      <c r="X47" s="25"/>
      <c r="Y47" s="25"/>
      <c r="Z47" s="25"/>
      <c r="AA47" s="25"/>
      <c r="AB47" s="25"/>
      <c r="AC47" s="26"/>
      <c r="AD47" s="26"/>
      <c r="AE47" s="54"/>
    </row>
    <row r="48" spans="1:31" s="53" customFormat="1" ht="13.8" x14ac:dyDescent="0.25">
      <c r="A48" s="70"/>
      <c r="B48" s="336"/>
      <c r="C48" s="24"/>
      <c r="D48" s="25"/>
      <c r="E48" s="25"/>
      <c r="F48" s="25"/>
      <c r="G48" s="25"/>
      <c r="H48" s="25"/>
      <c r="I48" s="25"/>
      <c r="J48" s="657" t="s">
        <v>126</v>
      </c>
      <c r="K48" s="602"/>
      <c r="L48" s="602"/>
      <c r="M48" s="602"/>
      <c r="N48" s="602"/>
      <c r="O48" s="602"/>
      <c r="P48" s="602" t="s">
        <v>118</v>
      </c>
      <c r="Q48" s="602"/>
      <c r="R48" s="602"/>
      <c r="S48" s="602"/>
      <c r="T48" s="602"/>
      <c r="U48" s="603"/>
      <c r="V48" s="25"/>
      <c r="W48" s="25"/>
      <c r="X48" s="25"/>
      <c r="Y48" s="25"/>
      <c r="Z48" s="25"/>
      <c r="AA48" s="25"/>
      <c r="AB48" s="25"/>
      <c r="AC48" s="26"/>
      <c r="AD48" s="26"/>
      <c r="AE48" s="54"/>
    </row>
    <row r="49" spans="1:31" s="53" customFormat="1" ht="13.8" x14ac:dyDescent="0.25">
      <c r="A49" s="70"/>
      <c r="B49" s="336"/>
      <c r="C49" s="24"/>
      <c r="D49" s="25"/>
      <c r="E49" s="25"/>
      <c r="F49" s="25"/>
      <c r="G49" s="25"/>
      <c r="H49" s="25"/>
      <c r="I49" s="25"/>
      <c r="J49" s="658" t="s">
        <v>44</v>
      </c>
      <c r="K49" s="639"/>
      <c r="L49" s="639"/>
      <c r="M49" s="639"/>
      <c r="N49" s="639"/>
      <c r="O49" s="639"/>
      <c r="P49" s="639" t="s">
        <v>45</v>
      </c>
      <c r="Q49" s="639"/>
      <c r="R49" s="639"/>
      <c r="S49" s="639"/>
      <c r="T49" s="639"/>
      <c r="U49" s="659"/>
      <c r="V49" s="25"/>
      <c r="W49" s="25"/>
      <c r="X49" s="25"/>
      <c r="Y49" s="25"/>
      <c r="Z49" s="25"/>
      <c r="AA49" s="25"/>
      <c r="AB49" s="25"/>
      <c r="AC49" s="26"/>
      <c r="AD49" s="26"/>
      <c r="AE49" s="54"/>
    </row>
    <row r="50" spans="1:31" s="53" customFormat="1" ht="13.8" x14ac:dyDescent="0.25">
      <c r="A50" s="70"/>
      <c r="B50" s="336"/>
      <c r="C50" s="24"/>
      <c r="D50" s="25"/>
      <c r="E50" s="25"/>
      <c r="F50" s="25"/>
      <c r="G50" s="25"/>
      <c r="H50" s="25"/>
      <c r="I50" s="25"/>
      <c r="J50" s="658" t="s">
        <v>46</v>
      </c>
      <c r="K50" s="639"/>
      <c r="L50" s="639"/>
      <c r="M50" s="639"/>
      <c r="N50" s="639"/>
      <c r="O50" s="639"/>
      <c r="P50" s="639" t="s">
        <v>47</v>
      </c>
      <c r="Q50" s="639"/>
      <c r="R50" s="639"/>
      <c r="S50" s="639"/>
      <c r="T50" s="639"/>
      <c r="U50" s="659"/>
      <c r="V50" s="25"/>
      <c r="W50" s="25"/>
      <c r="X50" s="25"/>
      <c r="Y50" s="25"/>
      <c r="Z50" s="25"/>
      <c r="AA50" s="25"/>
      <c r="AB50" s="25"/>
      <c r="AC50" s="26"/>
      <c r="AD50" s="26"/>
      <c r="AE50" s="54"/>
    </row>
    <row r="51" spans="1:31" s="53" customFormat="1" ht="13.8" x14ac:dyDescent="0.25">
      <c r="A51" s="70"/>
      <c r="B51" s="336"/>
      <c r="C51" s="24"/>
      <c r="D51" s="25"/>
      <c r="E51" s="25"/>
      <c r="F51" s="25"/>
      <c r="G51" s="25"/>
      <c r="H51" s="25"/>
      <c r="I51" s="25"/>
      <c r="J51" s="658" t="s">
        <v>48</v>
      </c>
      <c r="K51" s="639"/>
      <c r="L51" s="639"/>
      <c r="M51" s="639"/>
      <c r="N51" s="639"/>
      <c r="O51" s="639"/>
      <c r="P51" s="639" t="s">
        <v>49</v>
      </c>
      <c r="Q51" s="639"/>
      <c r="R51" s="639"/>
      <c r="S51" s="639"/>
      <c r="T51" s="639"/>
      <c r="U51" s="659"/>
      <c r="V51" s="25"/>
      <c r="W51" s="25"/>
      <c r="X51" s="25"/>
      <c r="Y51" s="25"/>
      <c r="Z51" s="25"/>
      <c r="AA51" s="25"/>
      <c r="AB51" s="25"/>
      <c r="AC51" s="26"/>
      <c r="AD51" s="26"/>
      <c r="AE51" s="54"/>
    </row>
    <row r="52" spans="1:31" s="53" customFormat="1" ht="13.8" x14ac:dyDescent="0.25">
      <c r="A52" s="70"/>
      <c r="B52" s="336"/>
      <c r="C52" s="24"/>
      <c r="D52" s="25"/>
      <c r="E52" s="25"/>
      <c r="F52" s="25"/>
      <c r="G52" s="25"/>
      <c r="H52" s="25"/>
      <c r="I52" s="25"/>
      <c r="J52" s="658" t="s">
        <v>50</v>
      </c>
      <c r="K52" s="639"/>
      <c r="L52" s="639"/>
      <c r="M52" s="639"/>
      <c r="N52" s="639"/>
      <c r="O52" s="639"/>
      <c r="P52" s="639" t="s">
        <v>51</v>
      </c>
      <c r="Q52" s="639"/>
      <c r="R52" s="639"/>
      <c r="S52" s="639"/>
      <c r="T52" s="639"/>
      <c r="U52" s="659"/>
      <c r="V52" s="25"/>
      <c r="W52" s="25"/>
      <c r="X52" s="25"/>
      <c r="Y52" s="25"/>
      <c r="Z52" s="25"/>
      <c r="AA52" s="25"/>
      <c r="AB52" s="25"/>
      <c r="AC52" s="26"/>
      <c r="AD52" s="26"/>
      <c r="AE52" s="54"/>
    </row>
    <row r="53" spans="1:31" s="53" customFormat="1" ht="13.8" x14ac:dyDescent="0.25">
      <c r="A53" s="70"/>
      <c r="B53" s="336"/>
      <c r="C53" s="24"/>
      <c r="D53" s="25"/>
      <c r="E53" s="25"/>
      <c r="F53" s="25"/>
      <c r="G53" s="25"/>
      <c r="H53" s="25"/>
      <c r="I53" s="25"/>
      <c r="J53" s="658" t="s">
        <v>52</v>
      </c>
      <c r="K53" s="639"/>
      <c r="L53" s="639"/>
      <c r="M53" s="639"/>
      <c r="N53" s="639"/>
      <c r="O53" s="639"/>
      <c r="P53" s="639" t="s">
        <v>53</v>
      </c>
      <c r="Q53" s="639"/>
      <c r="R53" s="639"/>
      <c r="S53" s="639"/>
      <c r="T53" s="639"/>
      <c r="U53" s="659"/>
      <c r="V53" s="25"/>
      <c r="W53" s="25"/>
      <c r="X53" s="25"/>
      <c r="Y53" s="25"/>
      <c r="Z53" s="25"/>
      <c r="AA53" s="25"/>
      <c r="AB53" s="25"/>
      <c r="AC53" s="26"/>
      <c r="AD53" s="26"/>
      <c r="AE53" s="54"/>
    </row>
    <row r="54" spans="1:31" s="53" customFormat="1" ht="13.8" x14ac:dyDescent="0.25">
      <c r="A54" s="70"/>
      <c r="B54" s="336"/>
      <c r="C54" s="24"/>
      <c r="D54" s="25"/>
      <c r="E54" s="25"/>
      <c r="F54" s="25"/>
      <c r="G54" s="25"/>
      <c r="H54" s="25"/>
      <c r="I54" s="25"/>
      <c r="J54" s="658" t="s">
        <v>54</v>
      </c>
      <c r="K54" s="639"/>
      <c r="L54" s="639"/>
      <c r="M54" s="639"/>
      <c r="N54" s="639"/>
      <c r="O54" s="639"/>
      <c r="P54" s="639" t="s">
        <v>55</v>
      </c>
      <c r="Q54" s="639"/>
      <c r="R54" s="639"/>
      <c r="S54" s="639"/>
      <c r="T54" s="639"/>
      <c r="U54" s="659"/>
      <c r="V54" s="25"/>
      <c r="W54" s="25"/>
      <c r="X54" s="25"/>
      <c r="Y54" s="25"/>
      <c r="Z54" s="25"/>
      <c r="AA54" s="25"/>
      <c r="AB54" s="25"/>
      <c r="AC54" s="26"/>
      <c r="AD54" s="26"/>
      <c r="AE54" s="54"/>
    </row>
    <row r="55" spans="1:31" s="53" customFormat="1" ht="13.8" x14ac:dyDescent="0.25">
      <c r="A55" s="70"/>
      <c r="B55" s="336"/>
      <c r="C55" s="24"/>
      <c r="D55" s="25"/>
      <c r="E55" s="25"/>
      <c r="F55" s="25"/>
      <c r="G55" s="25"/>
      <c r="H55" s="25"/>
      <c r="I55" s="25"/>
      <c r="J55" s="658" t="s">
        <v>56</v>
      </c>
      <c r="K55" s="639"/>
      <c r="L55" s="639"/>
      <c r="M55" s="639"/>
      <c r="N55" s="639"/>
      <c r="O55" s="639"/>
      <c r="P55" s="639" t="s">
        <v>24</v>
      </c>
      <c r="Q55" s="639"/>
      <c r="R55" s="639"/>
      <c r="S55" s="639"/>
      <c r="T55" s="639"/>
      <c r="U55" s="659"/>
      <c r="V55" s="25"/>
      <c r="W55" s="25"/>
      <c r="X55" s="25"/>
      <c r="Y55" s="25"/>
      <c r="Z55" s="25"/>
      <c r="AA55" s="25"/>
      <c r="AB55" s="25"/>
      <c r="AC55" s="26"/>
      <c r="AD55" s="26"/>
      <c r="AE55" s="54"/>
    </row>
    <row r="56" spans="1:31" s="53" customFormat="1" thickBot="1" x14ac:dyDescent="0.3">
      <c r="A56" s="70"/>
      <c r="B56" s="336"/>
      <c r="C56" s="24"/>
      <c r="D56" s="25"/>
      <c r="E56" s="25"/>
      <c r="F56" s="25"/>
      <c r="G56" s="25"/>
      <c r="H56" s="25"/>
      <c r="I56" s="25"/>
      <c r="J56" s="667" t="s">
        <v>127</v>
      </c>
      <c r="K56" s="668"/>
      <c r="L56" s="668"/>
      <c r="M56" s="668"/>
      <c r="N56" s="668"/>
      <c r="O56" s="668"/>
      <c r="P56" s="668" t="s">
        <v>128</v>
      </c>
      <c r="Q56" s="668"/>
      <c r="R56" s="668"/>
      <c r="S56" s="668"/>
      <c r="T56" s="668"/>
      <c r="U56" s="669"/>
      <c r="V56" s="25"/>
      <c r="W56" s="25"/>
      <c r="X56" s="25"/>
      <c r="Y56" s="25"/>
      <c r="Z56" s="25"/>
      <c r="AA56" s="25"/>
      <c r="AB56" s="25"/>
      <c r="AC56" s="26"/>
      <c r="AD56" s="26"/>
      <c r="AE56" s="54"/>
    </row>
    <row r="57" spans="1:31" s="53" customFormat="1" thickBot="1" x14ac:dyDescent="0.3">
      <c r="A57" s="70"/>
      <c r="B57" s="336"/>
      <c r="C57" s="377"/>
      <c r="D57" s="378"/>
      <c r="E57" s="378"/>
      <c r="F57" s="378"/>
      <c r="G57" s="378"/>
      <c r="H57" s="378"/>
      <c r="I57" s="378"/>
      <c r="J57" s="378"/>
      <c r="K57" s="378"/>
      <c r="L57" s="378"/>
      <c r="M57" s="378"/>
      <c r="N57" s="378"/>
      <c r="O57" s="378"/>
      <c r="P57" s="378"/>
      <c r="Q57" s="378"/>
      <c r="R57" s="378"/>
      <c r="S57" s="378"/>
      <c r="T57" s="378"/>
      <c r="U57" s="378"/>
      <c r="V57" s="378"/>
      <c r="W57" s="378"/>
      <c r="X57" s="378"/>
      <c r="Y57" s="378"/>
      <c r="Z57" s="378"/>
      <c r="AA57" s="378"/>
      <c r="AB57" s="378"/>
      <c r="AC57" s="379"/>
      <c r="AD57" s="26"/>
      <c r="AE57" s="54"/>
    </row>
    <row r="58" spans="1:31" s="53" customFormat="1" ht="6.75" customHeight="1" thickBot="1" x14ac:dyDescent="0.3">
      <c r="A58" s="70"/>
      <c r="B58" s="380"/>
      <c r="C58" s="378"/>
      <c r="D58" s="378"/>
      <c r="E58" s="378"/>
      <c r="F58" s="378"/>
      <c r="G58" s="378"/>
      <c r="H58" s="378"/>
      <c r="I58" s="378"/>
      <c r="J58" s="378"/>
      <c r="K58" s="378"/>
      <c r="L58" s="378"/>
      <c r="M58" s="378"/>
      <c r="N58" s="378"/>
      <c r="O58" s="378"/>
      <c r="P58" s="378"/>
      <c r="Q58" s="378"/>
      <c r="R58" s="378"/>
      <c r="S58" s="378"/>
      <c r="T58" s="378"/>
      <c r="U58" s="378"/>
      <c r="V58" s="378"/>
      <c r="W58" s="378"/>
      <c r="X58" s="378"/>
      <c r="Y58" s="378"/>
      <c r="Z58" s="378"/>
      <c r="AA58" s="378"/>
      <c r="AB58" s="378"/>
      <c r="AC58" s="378"/>
      <c r="AD58" s="379"/>
      <c r="AE58" s="54"/>
    </row>
    <row r="59" spans="1:31" s="382" customFormat="1" ht="15.6" customHeight="1" x14ac:dyDescent="0.3">
      <c r="A59" s="381"/>
      <c r="B59" s="381"/>
      <c r="R59" s="580" t="str">
        <f>IF(DASHBOARD!G18="","",DASHBOARD!G18)</f>
        <v>PREPARED BY:- EXAM CELL, SVGMS AMET</v>
      </c>
      <c r="S59" s="580"/>
      <c r="T59" s="580"/>
      <c r="U59" s="580"/>
      <c r="V59" s="580"/>
      <c r="W59" s="580"/>
      <c r="X59" s="580"/>
      <c r="Y59" s="580"/>
      <c r="Z59" s="580"/>
      <c r="AA59" s="580"/>
      <c r="AB59" s="580"/>
      <c r="AC59" s="580"/>
      <c r="AD59" s="383"/>
    </row>
  </sheetData>
  <sheetProtection algorithmName="SHA-512" hashValue="2GoknX/Y5XaiEo6pVMlYTktsN+pvuqD03gIo7PIr2d4BOlMYSv60e2KkNqQBmx14qp/occ9Pmo+zYW0D1/UHUQ==" saltValue="EtryZd8v5gJefpn506K5lw==" spinCount="100000" sheet="1" objects="1" scenarios="1" selectLockedCells="1"/>
  <mergeCells count="140">
    <mergeCell ref="J56:O56"/>
    <mergeCell ref="P56:U56"/>
    <mergeCell ref="J53:O53"/>
    <mergeCell ref="P53:U53"/>
    <mergeCell ref="J54:O54"/>
    <mergeCell ref="P54:U54"/>
    <mergeCell ref="J55:O55"/>
    <mergeCell ref="P55:U55"/>
    <mergeCell ref="J50:O50"/>
    <mergeCell ref="P50:U50"/>
    <mergeCell ref="J51:O51"/>
    <mergeCell ref="P51:U51"/>
    <mergeCell ref="J52:O52"/>
    <mergeCell ref="P52:U52"/>
    <mergeCell ref="J45:P45"/>
    <mergeCell ref="C46:AC46"/>
    <mergeCell ref="J48:O48"/>
    <mergeCell ref="P48:U48"/>
    <mergeCell ref="J49:O49"/>
    <mergeCell ref="P49:U49"/>
    <mergeCell ref="J43:P43"/>
    <mergeCell ref="Q43:U43"/>
    <mergeCell ref="V43:AC43"/>
    <mergeCell ref="J44:P44"/>
    <mergeCell ref="Q44:T44"/>
    <mergeCell ref="V44:AC44"/>
    <mergeCell ref="C39:I39"/>
    <mergeCell ref="J39:AC39"/>
    <mergeCell ref="C41:E41"/>
    <mergeCell ref="F41:J41"/>
    <mergeCell ref="C43:E43"/>
    <mergeCell ref="F43:I43"/>
    <mergeCell ref="C44:E44"/>
    <mergeCell ref="F44:I44"/>
    <mergeCell ref="S41:AC41"/>
    <mergeCell ref="K41:R41"/>
    <mergeCell ref="C35:P35"/>
    <mergeCell ref="Q35:U35"/>
    <mergeCell ref="C36:P36"/>
    <mergeCell ref="Q36:U36"/>
    <mergeCell ref="C37:P37"/>
    <mergeCell ref="Q37:U37"/>
    <mergeCell ref="C31:U31"/>
    <mergeCell ref="C32:P32"/>
    <mergeCell ref="Q32:U32"/>
    <mergeCell ref="C33:P33"/>
    <mergeCell ref="Q33:U33"/>
    <mergeCell ref="C34:P34"/>
    <mergeCell ref="Q34:U34"/>
    <mergeCell ref="C28:AC28"/>
    <mergeCell ref="C29:G29"/>
    <mergeCell ref="H29:K29"/>
    <mergeCell ref="L29:O29"/>
    <mergeCell ref="P29:Q29"/>
    <mergeCell ref="R29:S29"/>
    <mergeCell ref="U29:X29"/>
    <mergeCell ref="Y29:AA29"/>
    <mergeCell ref="AB29:AC29"/>
    <mergeCell ref="Y25:AA25"/>
    <mergeCell ref="AB25:AC25"/>
    <mergeCell ref="C26:G26"/>
    <mergeCell ref="H26:K26"/>
    <mergeCell ref="L26:O26"/>
    <mergeCell ref="P26:Q26"/>
    <mergeCell ref="R26:S26"/>
    <mergeCell ref="U26:X26"/>
    <mergeCell ref="Y26:AA26"/>
    <mergeCell ref="AB26:AC26"/>
    <mergeCell ref="C25:G25"/>
    <mergeCell ref="H25:K25"/>
    <mergeCell ref="L25:O25"/>
    <mergeCell ref="P25:Q25"/>
    <mergeCell ref="R25:S25"/>
    <mergeCell ref="U25:X25"/>
    <mergeCell ref="C24:G24"/>
    <mergeCell ref="H24:K24"/>
    <mergeCell ref="L24:O24"/>
    <mergeCell ref="P24:Q24"/>
    <mergeCell ref="R24:S24"/>
    <mergeCell ref="AK3:AN3"/>
    <mergeCell ref="Y24:AA24"/>
    <mergeCell ref="AB24:AC24"/>
    <mergeCell ref="C23:G23"/>
    <mergeCell ref="H23:K23"/>
    <mergeCell ref="L23:O23"/>
    <mergeCell ref="P23:Q23"/>
    <mergeCell ref="R23:S23"/>
    <mergeCell ref="U23:X23"/>
    <mergeCell ref="U24:X24"/>
    <mergeCell ref="C22:G22"/>
    <mergeCell ref="H22:K22"/>
    <mergeCell ref="L22:O22"/>
    <mergeCell ref="P22:Q22"/>
    <mergeCell ref="R22:S22"/>
    <mergeCell ref="U22:X22"/>
    <mergeCell ref="Y22:AA22"/>
    <mergeCell ref="AB22:AC22"/>
    <mergeCell ref="Y23:AA23"/>
    <mergeCell ref="C13:K13"/>
    <mergeCell ref="L13:U13"/>
    <mergeCell ref="V13:Z13"/>
    <mergeCell ref="AB23:AC23"/>
    <mergeCell ref="C19:G19"/>
    <mergeCell ref="H19:AC19"/>
    <mergeCell ref="C20:G21"/>
    <mergeCell ref="H20:K21"/>
    <mergeCell ref="L20:O21"/>
    <mergeCell ref="P20:Q21"/>
    <mergeCell ref="R20:S21"/>
    <mergeCell ref="T20:T21"/>
    <mergeCell ref="U20:X21"/>
    <mergeCell ref="Y20:AA21"/>
    <mergeCell ref="AB20:AC21"/>
    <mergeCell ref="L17:Q17"/>
    <mergeCell ref="S17:W17"/>
    <mergeCell ref="X17:AB17"/>
    <mergeCell ref="V30:AA30"/>
    <mergeCell ref="AB30:AC30"/>
    <mergeCell ref="R59:AC59"/>
    <mergeCell ref="AA13:AC13"/>
    <mergeCell ref="C14:K14"/>
    <mergeCell ref="L14:Z14"/>
    <mergeCell ref="AA14:AC14"/>
    <mergeCell ref="E3:Z3"/>
    <mergeCell ref="H4:X4"/>
    <mergeCell ref="E5:Z5"/>
    <mergeCell ref="E6:Z6"/>
    <mergeCell ref="E7:Z7"/>
    <mergeCell ref="E11:Z11"/>
    <mergeCell ref="G8:X8"/>
    <mergeCell ref="C9:G9"/>
    <mergeCell ref="H9:R9"/>
    <mergeCell ref="S9:V9"/>
    <mergeCell ref="W9:AC9"/>
    <mergeCell ref="C15:K15"/>
    <mergeCell ref="L15:Z15"/>
    <mergeCell ref="C16:K16"/>
    <mergeCell ref="L16:U16"/>
    <mergeCell ref="C17:K17"/>
    <mergeCell ref="E12:Z12"/>
  </mergeCells>
  <pageMargins left="0.33" right="0.15748031496063" top="0.47" bottom="0" header="0.37" footer="3.9370078740157501E-2"/>
  <pageSetup paperSize="9" scale="79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tabColor rgb="FF08581B"/>
  </sheetPr>
  <dimension ref="A1:KN97"/>
  <sheetViews>
    <sheetView view="pageBreakPreview" zoomScale="30" zoomScaleNormal="60" zoomScaleSheetLayoutView="30" workbookViewId="0">
      <pane xSplit="3" topLeftCell="D1" activePane="topRight" state="frozen"/>
      <selection activeCell="K14" sqref="K14:Y14"/>
      <selection pane="topRight" activeCell="FL2" sqref="FL2"/>
    </sheetView>
  </sheetViews>
  <sheetFormatPr defaultColWidth="0" defaultRowHeight="13.8" zeroHeight="1" x14ac:dyDescent="0.25"/>
  <cols>
    <col min="1" max="1" width="2" style="81" customWidth="1"/>
    <col min="2" max="2" width="5.6640625" style="81" bestFit="1" customWidth="1"/>
    <col min="3" max="3" width="12" style="103" customWidth="1"/>
    <col min="4" max="4" width="8.5546875" style="103" customWidth="1"/>
    <col min="5" max="5" width="44.44140625" style="103" bestFit="1" customWidth="1"/>
    <col min="6" max="6" width="41.5546875" style="103" bestFit="1" customWidth="1"/>
    <col min="7" max="7" width="45.109375" style="103" bestFit="1" customWidth="1"/>
    <col min="8" max="8" width="15.44140625" style="103" bestFit="1" customWidth="1"/>
    <col min="9" max="9" width="10.109375" style="103" bestFit="1" customWidth="1"/>
    <col min="10" max="10" width="11.109375" style="103" bestFit="1" customWidth="1"/>
    <col min="11" max="11" width="22.44140625" style="103" customWidth="1"/>
    <col min="12" max="12" width="8.5546875" style="103" bestFit="1" customWidth="1"/>
    <col min="13" max="13" width="5.6640625" style="103" customWidth="1"/>
    <col min="14" max="15" width="5.5546875" style="103" customWidth="1"/>
    <col min="16" max="16" width="4.6640625" style="103" customWidth="1"/>
    <col min="17" max="17" width="9.44140625" style="103" customWidth="1"/>
    <col min="18" max="18" width="8" style="103" customWidth="1"/>
    <col min="19" max="19" width="7.6640625" style="103" customWidth="1"/>
    <col min="20" max="20" width="6.109375" style="103" customWidth="1"/>
    <col min="21" max="21" width="5.44140625" style="103" customWidth="1"/>
    <col min="22" max="22" width="9.44140625" style="103" customWidth="1"/>
    <col min="23" max="23" width="6.33203125" style="103" customWidth="1"/>
    <col min="24" max="24" width="8.88671875" style="103" bestFit="1" customWidth="1"/>
    <col min="25" max="26" width="5.5546875" style="103" customWidth="1"/>
    <col min="27" max="27" width="7" style="103" customWidth="1"/>
    <col min="28" max="28" width="4.109375" style="103" bestFit="1" customWidth="1"/>
    <col min="29" max="29" width="7" style="103" customWidth="1"/>
    <col min="30" max="30" width="8.44140625" style="103" customWidth="1"/>
    <col min="31" max="31" width="7" style="103" customWidth="1"/>
    <col min="32" max="32" width="6.33203125" style="103" customWidth="1"/>
    <col min="33" max="33" width="8.5546875" style="103" bestFit="1" customWidth="1"/>
    <col min="34" max="44" width="4.6640625" style="103" customWidth="1"/>
    <col min="45" max="45" width="7.109375" style="103" bestFit="1" customWidth="1"/>
    <col min="46" max="46" width="3.88671875" style="103" bestFit="1" customWidth="1"/>
    <col min="47" max="47" width="4.6640625" style="103" customWidth="1"/>
    <col min="48" max="48" width="6" style="103" customWidth="1"/>
    <col min="49" max="49" width="4.33203125" style="103" bestFit="1" customWidth="1"/>
    <col min="50" max="50" width="3.88671875" style="103" bestFit="1" customWidth="1"/>
    <col min="51" max="51" width="11.33203125" style="103" bestFit="1" customWidth="1"/>
    <col min="52" max="53" width="6.6640625" style="103" customWidth="1"/>
    <col min="54" max="54" width="8.5546875" style="103" bestFit="1" customWidth="1"/>
    <col min="55" max="58" width="4.6640625" style="103" customWidth="1"/>
    <col min="59" max="59" width="6.88671875" style="103" bestFit="1" customWidth="1"/>
    <col min="60" max="63" width="5.109375" style="103" customWidth="1"/>
    <col min="64" max="64" width="6.88671875" style="103" bestFit="1" customWidth="1"/>
    <col min="65" max="65" width="4.6640625" style="103" customWidth="1"/>
    <col min="66" max="66" width="7.109375" style="103" bestFit="1" customWidth="1"/>
    <col min="67" max="70" width="5.109375" style="103" customWidth="1"/>
    <col min="71" max="71" width="7.6640625" style="103" customWidth="1"/>
    <col min="72" max="74" width="6.6640625" style="103" customWidth="1"/>
    <col min="75" max="75" width="8.5546875" style="103" bestFit="1" customWidth="1"/>
    <col min="76" max="84" width="5.109375" style="103" customWidth="1"/>
    <col min="85" max="85" width="6.88671875" style="103" bestFit="1" customWidth="1"/>
    <col min="86" max="86" width="5.109375" style="103" customWidth="1"/>
    <col min="87" max="87" width="7.6640625" style="103" bestFit="1" customWidth="1"/>
    <col min="88" max="91" width="5.109375" style="103" customWidth="1"/>
    <col min="92" max="92" width="9.33203125" style="103" customWidth="1"/>
    <col min="93" max="95" width="7.109375" style="103" customWidth="1"/>
    <col min="96" max="96" width="8.5546875" style="103" bestFit="1" customWidth="1"/>
    <col min="97" max="107" width="5.109375" style="103" customWidth="1"/>
    <col min="108" max="108" width="7.6640625" style="103" bestFit="1" customWidth="1"/>
    <col min="109" max="110" width="5.109375" style="103" customWidth="1"/>
    <col min="111" max="111" width="5.109375" style="103" bestFit="1" customWidth="1"/>
    <col min="112" max="112" width="4" style="103" bestFit="1" customWidth="1"/>
    <col min="113" max="113" width="6.33203125" style="103" customWidth="1"/>
    <col min="114" max="114" width="5.5546875" style="103" customWidth="1"/>
    <col min="115" max="116" width="6.33203125" style="103" customWidth="1"/>
    <col min="117" max="123" width="4.44140625" style="103" customWidth="1"/>
    <col min="124" max="124" width="8.6640625" style="103" customWidth="1"/>
    <col min="125" max="126" width="4.44140625" style="103" customWidth="1"/>
    <col min="127" max="127" width="11.33203125" style="103" customWidth="1"/>
    <col min="128" max="128" width="8.44140625" style="103" customWidth="1"/>
    <col min="129" max="129" width="9.5546875" style="103" customWidth="1"/>
    <col min="130" max="130" width="11.6640625" style="103" customWidth="1"/>
    <col min="131" max="131" width="9.44140625" style="103" customWidth="1"/>
    <col min="132" max="132" width="10.6640625" style="103" customWidth="1"/>
    <col min="133" max="134" width="9.109375" style="103" customWidth="1"/>
    <col min="135" max="135" width="11.33203125" style="103" customWidth="1"/>
    <col min="136" max="136" width="9.109375" style="103" customWidth="1"/>
    <col min="137" max="137" width="7.33203125" style="103" customWidth="1"/>
    <col min="138" max="138" width="4.44140625" style="103" customWidth="1"/>
    <col min="139" max="140" width="5.33203125" style="103" customWidth="1"/>
    <col min="141" max="141" width="6.109375" style="103" customWidth="1"/>
    <col min="142" max="142" width="4.6640625" style="103" customWidth="1"/>
    <col min="143" max="144" width="5.5546875" style="103" customWidth="1"/>
    <col min="145" max="145" width="5.33203125" style="103" customWidth="1"/>
    <col min="146" max="146" width="10.33203125" style="103" bestFit="1" customWidth="1"/>
    <col min="147" max="147" width="10.5546875" style="103" customWidth="1"/>
    <col min="148" max="148" width="8.109375" style="103" customWidth="1"/>
    <col min="149" max="149" width="24.33203125" style="103" customWidth="1"/>
    <col min="150" max="150" width="42.44140625" style="103" customWidth="1"/>
    <col min="151" max="151" width="42" style="103" customWidth="1"/>
    <col min="152" max="152" width="46.6640625" style="103" customWidth="1"/>
    <col min="153" max="153" width="10.109375" style="103" customWidth="1"/>
    <col min="154" max="154" width="11.33203125" style="103" bestFit="1" customWidth="1"/>
    <col min="155" max="155" width="9.44140625" style="103" customWidth="1"/>
    <col min="156" max="156" width="11.33203125" style="103" bestFit="1" customWidth="1"/>
    <col min="157" max="157" width="16.44140625" style="103" customWidth="1"/>
    <col min="158" max="158" width="10.109375" style="103" customWidth="1"/>
    <col min="159" max="159" width="8.6640625" style="103" customWidth="1"/>
    <col min="160" max="160" width="9" style="103" customWidth="1"/>
    <col min="161" max="161" width="8.88671875" style="103" customWidth="1"/>
    <col min="162" max="162" width="15.33203125" style="103" customWidth="1"/>
    <col min="163" max="164" width="11.33203125" style="103" bestFit="1" customWidth="1"/>
    <col min="165" max="165" width="9.6640625" style="103" customWidth="1"/>
    <col min="166" max="166" width="11" style="103" customWidth="1"/>
    <col min="167" max="167" width="32.109375" style="103" hidden="1" customWidth="1"/>
    <col min="168" max="168" width="3.5546875" style="81" customWidth="1"/>
    <col min="169" max="236" width="9.109375" style="267" hidden="1" customWidth="1"/>
    <col min="237" max="237" width="9.33203125" style="267" hidden="1" customWidth="1"/>
    <col min="238" max="238" width="7" style="267" hidden="1" customWidth="1"/>
    <col min="239" max="239" width="10.109375" style="267" hidden="1" customWidth="1"/>
    <col min="240" max="240" width="7.88671875" style="267" hidden="1" customWidth="1"/>
    <col min="241" max="241" width="8.6640625" style="267" hidden="1" customWidth="1"/>
    <col min="242" max="242" width="15.88671875" style="267" hidden="1" customWidth="1"/>
    <col min="243" max="243" width="9.88671875" style="267" hidden="1" customWidth="1"/>
    <col min="244" max="244" width="7.44140625" style="267" hidden="1" customWidth="1"/>
    <col min="245" max="245" width="10.6640625" style="267" hidden="1" customWidth="1"/>
    <col min="246" max="246" width="8.44140625" style="267" hidden="1" customWidth="1"/>
    <col min="247" max="247" width="9.33203125" style="267" hidden="1" customWidth="1"/>
    <col min="248" max="248" width="16.44140625" style="267" hidden="1" customWidth="1"/>
    <col min="249" max="251" width="9.109375" style="267" hidden="1" customWidth="1"/>
    <col min="252" max="252" width="16.44140625" style="267" hidden="1" customWidth="1"/>
    <col min="253" max="255" width="9.109375" style="267" hidden="1" customWidth="1"/>
    <col min="256" max="256" width="7.88671875" style="267" hidden="1" customWidth="1"/>
    <col min="257" max="257" width="8.6640625" style="267" hidden="1" customWidth="1"/>
    <col min="258" max="258" width="15.88671875" style="267" hidden="1" customWidth="1"/>
    <col min="259" max="259" width="9.88671875" style="267" hidden="1" customWidth="1"/>
    <col min="260" max="260" width="7.44140625" style="267" hidden="1" customWidth="1"/>
    <col min="261" max="261" width="10.6640625" style="267" hidden="1" customWidth="1"/>
    <col min="262" max="262" width="8.44140625" style="267" hidden="1" customWidth="1"/>
    <col min="263" max="263" width="9.33203125" style="267" hidden="1" customWidth="1"/>
    <col min="264" max="264" width="16.44140625" style="267" hidden="1" customWidth="1"/>
    <col min="265" max="267" width="9.109375" style="267" hidden="1" customWidth="1"/>
    <col min="268" max="300" width="16.44140625" style="267" hidden="1" customWidth="1"/>
    <col min="301" max="16384" width="9.109375" style="267" hidden="1"/>
  </cols>
  <sheetData>
    <row r="1" spans="1:168" ht="11.25" customHeight="1" x14ac:dyDescent="0.25">
      <c r="A1" s="102" t="s">
        <v>24</v>
      </c>
      <c r="B1" s="70"/>
      <c r="C1" s="70"/>
      <c r="D1" s="70"/>
      <c r="E1" s="70"/>
      <c r="F1" s="70"/>
      <c r="G1" s="70"/>
      <c r="H1" s="70"/>
      <c r="I1" s="70"/>
      <c r="J1" s="70"/>
      <c r="K1" s="70"/>
      <c r="L1" s="70"/>
      <c r="M1" s="70"/>
      <c r="N1" s="70"/>
      <c r="O1" s="70"/>
      <c r="P1" s="70"/>
      <c r="Q1" s="70"/>
      <c r="R1" s="70"/>
      <c r="S1" s="70"/>
      <c r="T1" s="70"/>
      <c r="U1" s="70"/>
      <c r="V1" s="70"/>
      <c r="W1" s="70"/>
      <c r="X1" s="70"/>
      <c r="Y1" s="70"/>
      <c r="Z1" s="70"/>
      <c r="AA1" s="70"/>
      <c r="AB1" s="70"/>
      <c r="AC1" s="70"/>
      <c r="AD1" s="70"/>
      <c r="AE1" s="70"/>
      <c r="AF1" s="70"/>
      <c r="AG1" s="70"/>
      <c r="AH1" s="70"/>
      <c r="AI1" s="70"/>
      <c r="AJ1" s="70"/>
      <c r="AK1" s="70"/>
      <c r="AL1" s="70"/>
      <c r="AM1" s="70"/>
      <c r="AN1" s="70"/>
      <c r="AO1" s="70"/>
      <c r="AP1" s="70"/>
      <c r="AQ1" s="70"/>
      <c r="AR1" s="70"/>
      <c r="AS1" s="70"/>
      <c r="AT1" s="70"/>
      <c r="AU1" s="70"/>
      <c r="AV1" s="70"/>
      <c r="AW1" s="70"/>
      <c r="AX1" s="70"/>
      <c r="AY1" s="70"/>
      <c r="AZ1" s="70"/>
      <c r="BA1" s="70"/>
      <c r="BB1" s="70"/>
      <c r="BC1" s="70"/>
      <c r="BD1" s="70"/>
      <c r="BE1" s="70"/>
      <c r="BF1" s="70"/>
      <c r="BG1" s="70"/>
      <c r="BH1" s="70"/>
      <c r="BI1" s="70"/>
      <c r="BJ1" s="70"/>
      <c r="BK1" s="70"/>
      <c r="BL1" s="70"/>
      <c r="BM1" s="70"/>
      <c r="BN1" s="70"/>
      <c r="BW1" s="104"/>
      <c r="BX1" s="104"/>
      <c r="BY1" s="104"/>
      <c r="BZ1" s="104"/>
      <c r="CA1" s="104"/>
      <c r="CB1" s="104"/>
      <c r="CC1" s="104"/>
      <c r="CD1" s="104"/>
      <c r="CE1" s="104"/>
      <c r="CF1" s="104"/>
      <c r="CG1" s="104"/>
      <c r="CH1" s="104"/>
      <c r="CI1" s="104"/>
      <c r="CJ1" s="104"/>
      <c r="CK1" s="104"/>
      <c r="CL1" s="104"/>
      <c r="CM1" s="104"/>
      <c r="CN1" s="104"/>
      <c r="CO1" s="104"/>
      <c r="CP1" s="104"/>
      <c r="CQ1" s="104"/>
      <c r="EQ1" s="105"/>
      <c r="ER1" s="105"/>
      <c r="FL1" s="103"/>
    </row>
    <row r="2" spans="1:168" ht="39.75" customHeight="1" x14ac:dyDescent="0.25">
      <c r="A2" s="103"/>
      <c r="B2" s="761" t="str">
        <f>IF(DASHBOARD!B2="","",DASHBOARD!B2)</f>
        <v xml:space="preserve">          SWAMI VIVEKANAND GOVT. MODEL SCHOOL,                                                                 </v>
      </c>
      <c r="C2" s="761"/>
      <c r="D2" s="761"/>
      <c r="E2" s="761"/>
      <c r="F2" s="761"/>
      <c r="G2" s="761"/>
      <c r="H2" s="761"/>
      <c r="I2" s="761"/>
      <c r="J2" s="761"/>
      <c r="K2" s="762"/>
      <c r="L2" s="750" t="str">
        <f>IF(DASHBOARD!D12="","",DASHBOARD!D12)</f>
        <v>JITENDRA KUMAR SHARMA</v>
      </c>
      <c r="M2" s="751"/>
      <c r="N2" s="751"/>
      <c r="O2" s="751"/>
      <c r="P2" s="751"/>
      <c r="Q2" s="751"/>
      <c r="R2" s="751"/>
      <c r="S2" s="751"/>
      <c r="T2" s="751"/>
      <c r="U2" s="751"/>
      <c r="V2" s="751"/>
      <c r="W2" s="751"/>
      <c r="X2" s="751"/>
      <c r="Y2" s="751"/>
      <c r="Z2" s="751"/>
      <c r="AA2" s="751"/>
      <c r="AB2" s="751"/>
      <c r="AC2" s="751"/>
      <c r="AD2" s="751"/>
      <c r="AE2" s="751"/>
      <c r="AF2" s="752"/>
      <c r="AG2" s="747" t="str">
        <f>IF(DASHBOARD!D13="","",DASHBOARD!D13)</f>
        <v>POOJA CHAUDHARY</v>
      </c>
      <c r="AH2" s="748"/>
      <c r="AI2" s="748"/>
      <c r="AJ2" s="748"/>
      <c r="AK2" s="748"/>
      <c r="AL2" s="748"/>
      <c r="AM2" s="748"/>
      <c r="AN2" s="748"/>
      <c r="AO2" s="748"/>
      <c r="AP2" s="748"/>
      <c r="AQ2" s="748"/>
      <c r="AR2" s="748"/>
      <c r="AS2" s="748"/>
      <c r="AT2" s="748"/>
      <c r="AU2" s="748"/>
      <c r="AV2" s="748"/>
      <c r="AW2" s="748"/>
      <c r="AX2" s="748"/>
      <c r="AY2" s="748"/>
      <c r="AZ2" s="748"/>
      <c r="BA2" s="749"/>
      <c r="BB2" s="750" t="str">
        <f>IF(DASHBOARD!D14="","",DASHBOARD!D14)</f>
        <v>GANPAT LAL JAT</v>
      </c>
      <c r="BC2" s="751"/>
      <c r="BD2" s="751"/>
      <c r="BE2" s="751"/>
      <c r="BF2" s="751"/>
      <c r="BG2" s="751"/>
      <c r="BH2" s="751"/>
      <c r="BI2" s="751"/>
      <c r="BJ2" s="751"/>
      <c r="BK2" s="751"/>
      <c r="BL2" s="751"/>
      <c r="BM2" s="751"/>
      <c r="BN2" s="751"/>
      <c r="BO2" s="751"/>
      <c r="BP2" s="751"/>
      <c r="BQ2" s="751"/>
      <c r="BR2" s="751"/>
      <c r="BS2" s="751"/>
      <c r="BT2" s="751"/>
      <c r="BU2" s="751"/>
      <c r="BV2" s="752"/>
      <c r="BW2" s="747" t="str">
        <f>IF(DASHBOARD!D15="","",DASHBOARD!D15)</f>
        <v>PREM CHAND BALAI</v>
      </c>
      <c r="BX2" s="748"/>
      <c r="BY2" s="748"/>
      <c r="BZ2" s="748"/>
      <c r="CA2" s="748"/>
      <c r="CB2" s="748"/>
      <c r="CC2" s="748"/>
      <c r="CD2" s="748"/>
      <c r="CE2" s="748"/>
      <c r="CF2" s="748"/>
      <c r="CG2" s="748"/>
      <c r="CH2" s="748"/>
      <c r="CI2" s="748"/>
      <c r="CJ2" s="748"/>
      <c r="CK2" s="748"/>
      <c r="CL2" s="748"/>
      <c r="CM2" s="748"/>
      <c r="CN2" s="748"/>
      <c r="CO2" s="748"/>
      <c r="CP2" s="748"/>
      <c r="CQ2" s="749"/>
      <c r="CR2" s="750" t="str">
        <f>IF(DASHBOARD!D16="","",DASHBOARD!D16)</f>
        <v>DHANOP SINGH</v>
      </c>
      <c r="CS2" s="751"/>
      <c r="CT2" s="751"/>
      <c r="CU2" s="751"/>
      <c r="CV2" s="751"/>
      <c r="CW2" s="751"/>
      <c r="CX2" s="751"/>
      <c r="CY2" s="751"/>
      <c r="CZ2" s="751"/>
      <c r="DA2" s="751"/>
      <c r="DB2" s="751"/>
      <c r="DC2" s="751"/>
      <c r="DD2" s="751"/>
      <c r="DE2" s="751"/>
      <c r="DF2" s="751"/>
      <c r="DG2" s="751"/>
      <c r="DH2" s="751"/>
      <c r="DI2" s="751"/>
      <c r="DJ2" s="751"/>
      <c r="DK2" s="751"/>
      <c r="DL2" s="752"/>
      <c r="DM2" s="106"/>
      <c r="DN2" s="106"/>
      <c r="DO2" s="106"/>
      <c r="DP2" s="106"/>
      <c r="DQ2" s="106"/>
      <c r="DR2" s="106"/>
      <c r="DS2" s="106"/>
      <c r="DT2" s="106"/>
      <c r="DU2" s="106"/>
      <c r="DV2" s="106"/>
      <c r="DW2" s="757" t="str">
        <f>IF(DASHBOARD!CJ12="","",DASHBOARD!CJ12)</f>
        <v/>
      </c>
      <c r="DX2" s="757"/>
      <c r="DY2" s="757"/>
      <c r="DZ2" s="757"/>
      <c r="EA2" s="757"/>
      <c r="EB2" s="757"/>
      <c r="EC2" s="757"/>
      <c r="ED2" s="757"/>
      <c r="EE2" s="757"/>
      <c r="EF2" s="757"/>
      <c r="EG2" s="757"/>
      <c r="EH2" s="757"/>
      <c r="EI2" s="757"/>
      <c r="EJ2" s="757"/>
      <c r="EK2" s="757"/>
      <c r="EL2" s="757"/>
      <c r="EM2" s="757"/>
      <c r="EN2" s="757"/>
      <c r="EO2" s="757"/>
      <c r="EP2" s="757"/>
      <c r="EQ2" s="757"/>
      <c r="ER2" s="757"/>
      <c r="ES2" s="757"/>
      <c r="ET2" s="757"/>
      <c r="EU2" s="757"/>
      <c r="EV2" s="757"/>
      <c r="EW2" s="757"/>
      <c r="EX2" s="757"/>
      <c r="EY2" s="757"/>
      <c r="EZ2" s="757"/>
      <c r="FA2" s="757"/>
      <c r="FB2" s="757"/>
      <c r="FC2" s="757"/>
      <c r="FD2" s="757"/>
      <c r="FE2" s="757"/>
      <c r="FF2" s="757"/>
      <c r="FG2" s="757"/>
      <c r="FH2" s="757"/>
      <c r="FI2" s="757"/>
      <c r="FJ2" s="757"/>
      <c r="FK2" s="757"/>
      <c r="FL2" s="103"/>
    </row>
    <row r="3" spans="1:168" ht="39.75" customHeight="1" thickBot="1" x14ac:dyDescent="0.3">
      <c r="A3" s="103"/>
      <c r="B3" s="477"/>
      <c r="C3" s="477"/>
      <c r="D3" s="761" t="str">
        <f>IF(DASHBOARD!C3="","",DASHBOARD!C3)</f>
        <v>AMET,  BLOCK-AMET (RAJSAMAND)</v>
      </c>
      <c r="E3" s="761"/>
      <c r="F3" s="761"/>
      <c r="G3" s="761"/>
      <c r="H3" s="761"/>
      <c r="I3" s="761"/>
      <c r="J3" s="761"/>
      <c r="K3" s="762"/>
      <c r="L3" s="746" t="str">
        <f>IF(DASHBOARD!B12="","",DASHBOARD!B12)</f>
        <v>ENGLISH</v>
      </c>
      <c r="M3" s="746"/>
      <c r="N3" s="746"/>
      <c r="O3" s="746"/>
      <c r="P3" s="746"/>
      <c r="Q3" s="746"/>
      <c r="R3" s="746"/>
      <c r="S3" s="746"/>
      <c r="T3" s="746"/>
      <c r="U3" s="746"/>
      <c r="V3" s="746"/>
      <c r="W3" s="746"/>
      <c r="X3" s="746"/>
      <c r="Y3" s="746"/>
      <c r="Z3" s="746"/>
      <c r="AA3" s="746"/>
      <c r="AB3" s="746"/>
      <c r="AC3" s="750" t="s">
        <v>155</v>
      </c>
      <c r="AD3" s="751"/>
      <c r="AE3" s="751"/>
      <c r="AF3" s="752"/>
      <c r="AG3" s="759" t="str">
        <f>IF(DASHBOARD!B13="","",DASHBOARD!B13)</f>
        <v>HINDI</v>
      </c>
      <c r="AH3" s="759"/>
      <c r="AI3" s="759"/>
      <c r="AJ3" s="759"/>
      <c r="AK3" s="759"/>
      <c r="AL3" s="759"/>
      <c r="AM3" s="759"/>
      <c r="AN3" s="759"/>
      <c r="AO3" s="759"/>
      <c r="AP3" s="759"/>
      <c r="AQ3" s="759"/>
      <c r="AR3" s="759"/>
      <c r="AS3" s="759"/>
      <c r="AT3" s="759"/>
      <c r="AU3" s="759"/>
      <c r="AV3" s="759"/>
      <c r="AW3" s="759"/>
      <c r="AX3" s="747" t="s">
        <v>155</v>
      </c>
      <c r="AY3" s="748"/>
      <c r="AZ3" s="748"/>
      <c r="BA3" s="749"/>
      <c r="BB3" s="746" t="str">
        <f>IF(DASHBOARD!B14="","",DASHBOARD!B14)</f>
        <v>MATHS</v>
      </c>
      <c r="BC3" s="746"/>
      <c r="BD3" s="746"/>
      <c r="BE3" s="746"/>
      <c r="BF3" s="746"/>
      <c r="BG3" s="746"/>
      <c r="BH3" s="746"/>
      <c r="BI3" s="746"/>
      <c r="BJ3" s="746"/>
      <c r="BK3" s="746"/>
      <c r="BL3" s="746"/>
      <c r="BM3" s="746"/>
      <c r="BN3" s="746"/>
      <c r="BO3" s="746"/>
      <c r="BP3" s="746"/>
      <c r="BQ3" s="746"/>
      <c r="BR3" s="746"/>
      <c r="BS3" s="737" t="s">
        <v>155</v>
      </c>
      <c r="BT3" s="738"/>
      <c r="BU3" s="738"/>
      <c r="BV3" s="739"/>
      <c r="BW3" s="759" t="str">
        <f>IF(DASHBOARD!B15="","",DASHBOARD!B15)</f>
        <v xml:space="preserve">SCIENCE </v>
      </c>
      <c r="BX3" s="759"/>
      <c r="BY3" s="759"/>
      <c r="BZ3" s="759"/>
      <c r="CA3" s="759"/>
      <c r="CB3" s="759"/>
      <c r="CC3" s="759"/>
      <c r="CD3" s="759"/>
      <c r="CE3" s="759"/>
      <c r="CF3" s="759"/>
      <c r="CG3" s="759"/>
      <c r="CH3" s="759"/>
      <c r="CI3" s="759"/>
      <c r="CJ3" s="759"/>
      <c r="CK3" s="759"/>
      <c r="CL3" s="759"/>
      <c r="CM3" s="759"/>
      <c r="CN3" s="740" t="s">
        <v>155</v>
      </c>
      <c r="CO3" s="741"/>
      <c r="CP3" s="741"/>
      <c r="CQ3" s="742"/>
      <c r="CR3" s="746" t="str">
        <f>IF(DASHBOARD!B16="","",DASHBOARD!B16)</f>
        <v>SOCIAL SCIENCE</v>
      </c>
      <c r="CS3" s="746"/>
      <c r="CT3" s="746"/>
      <c r="CU3" s="746"/>
      <c r="CV3" s="746"/>
      <c r="CW3" s="746"/>
      <c r="CX3" s="746"/>
      <c r="CY3" s="746"/>
      <c r="CZ3" s="746"/>
      <c r="DA3" s="746"/>
      <c r="DB3" s="746"/>
      <c r="DC3" s="746"/>
      <c r="DD3" s="746"/>
      <c r="DE3" s="746"/>
      <c r="DF3" s="746"/>
      <c r="DG3" s="746"/>
      <c r="DH3" s="746"/>
      <c r="DI3" s="743" t="s">
        <v>155</v>
      </c>
      <c r="DJ3" s="744"/>
      <c r="DK3" s="744"/>
      <c r="DL3" s="745"/>
      <c r="DM3" s="107"/>
      <c r="DN3" s="107"/>
      <c r="DO3" s="107"/>
      <c r="DP3" s="107"/>
      <c r="DQ3" s="107"/>
      <c r="DR3" s="107"/>
      <c r="DS3" s="107"/>
      <c r="DT3" s="107"/>
      <c r="DU3" s="107"/>
      <c r="DV3" s="107"/>
      <c r="DW3" s="758"/>
      <c r="DX3" s="758"/>
      <c r="DY3" s="758"/>
      <c r="DZ3" s="758"/>
      <c r="EA3" s="758"/>
      <c r="EB3" s="758"/>
      <c r="EC3" s="758"/>
      <c r="ED3" s="758"/>
      <c r="EE3" s="758"/>
      <c r="EF3" s="758"/>
      <c r="EG3" s="758"/>
      <c r="EH3" s="758"/>
      <c r="EI3" s="758"/>
      <c r="EJ3" s="758"/>
      <c r="EK3" s="758"/>
      <c r="EL3" s="758"/>
      <c r="EM3" s="758"/>
      <c r="EN3" s="758"/>
      <c r="EO3" s="758"/>
      <c r="EP3" s="758"/>
      <c r="EQ3" s="758"/>
      <c r="ER3" s="758"/>
      <c r="ES3" s="758"/>
      <c r="ET3" s="758"/>
      <c r="EU3" s="758"/>
      <c r="EV3" s="758"/>
      <c r="EW3" s="758"/>
      <c r="EX3" s="758"/>
      <c r="EY3" s="758"/>
      <c r="EZ3" s="758"/>
      <c r="FA3" s="758"/>
      <c r="FB3" s="758"/>
      <c r="FC3" s="758"/>
      <c r="FD3" s="758"/>
      <c r="FE3" s="758"/>
      <c r="FF3" s="758"/>
      <c r="FG3" s="758"/>
      <c r="FH3" s="758"/>
      <c r="FI3" s="758"/>
      <c r="FJ3" s="758"/>
      <c r="FK3" s="758"/>
      <c r="FL3" s="103"/>
    </row>
    <row r="4" spans="1:168" ht="81" customHeight="1" thickBot="1" x14ac:dyDescent="0.3">
      <c r="A4" s="103"/>
      <c r="B4" s="766" t="str">
        <f>"MASTER DATA SHEET  "&amp;DASHBOARD!B4</f>
        <v>MASTER DATA SHEET  SESSION  -  2025-26</v>
      </c>
      <c r="C4" s="767"/>
      <c r="D4" s="767"/>
      <c r="E4" s="767"/>
      <c r="F4" s="767"/>
      <c r="G4" s="767"/>
      <c r="H4" s="768"/>
      <c r="I4" s="763" t="str">
        <f>"CLASS - 9 "&amp;DASHBOARD!C8</f>
        <v>CLASS - 9 A</v>
      </c>
      <c r="J4" s="764"/>
      <c r="K4" s="765"/>
      <c r="L4" s="108" t="s">
        <v>93</v>
      </c>
      <c r="M4" s="109" t="s">
        <v>148</v>
      </c>
      <c r="N4" s="109" t="s">
        <v>94</v>
      </c>
      <c r="O4" s="109" t="s">
        <v>135</v>
      </c>
      <c r="P4" s="109" t="s">
        <v>95</v>
      </c>
      <c r="Q4" s="109" t="s">
        <v>149</v>
      </c>
      <c r="R4" s="109" t="s">
        <v>101</v>
      </c>
      <c r="S4" s="109" t="s">
        <v>102</v>
      </c>
      <c r="T4" s="109" t="s">
        <v>103</v>
      </c>
      <c r="U4" s="109" t="str">
        <f>IF(ENGLISH!H5="","",ENGLISH!H5)</f>
        <v>ASSESSMENT USING MULTIPLE STRATEGIES</v>
      </c>
      <c r="V4" s="109" t="str">
        <f>IF(ENGLISH!I5="","",ENGLISH!I5)</f>
        <v>PORTFOLIO</v>
      </c>
      <c r="W4" s="109" t="str">
        <f>IF(ENGLISH!J5="","",ENGLISH!J5)</f>
        <v>SUBJECT ENRICHMENT ACTIVITY</v>
      </c>
      <c r="X4" s="109" t="s">
        <v>140</v>
      </c>
      <c r="Y4" s="109" t="str">
        <f>IF(ENGLISH!K5="","",ENGLISH!K5)</f>
        <v>SESSION ENDING</v>
      </c>
      <c r="Z4" s="109" t="s">
        <v>134</v>
      </c>
      <c r="AA4" s="109" t="s">
        <v>104</v>
      </c>
      <c r="AB4" s="109" t="s">
        <v>105</v>
      </c>
      <c r="AC4" s="109" t="s">
        <v>156</v>
      </c>
      <c r="AD4" s="109" t="s">
        <v>154</v>
      </c>
      <c r="AE4" s="109" t="s">
        <v>57</v>
      </c>
      <c r="AF4" s="109" t="s">
        <v>147</v>
      </c>
      <c r="AG4" s="110" t="s">
        <v>93</v>
      </c>
      <c r="AH4" s="110" t="s">
        <v>148</v>
      </c>
      <c r="AI4" s="110" t="s">
        <v>94</v>
      </c>
      <c r="AJ4" s="110" t="s">
        <v>135</v>
      </c>
      <c r="AK4" s="110" t="s">
        <v>95</v>
      </c>
      <c r="AL4" s="110" t="s">
        <v>149</v>
      </c>
      <c r="AM4" s="110" t="s">
        <v>101</v>
      </c>
      <c r="AN4" s="110" t="s">
        <v>102</v>
      </c>
      <c r="AO4" s="110" t="s">
        <v>103</v>
      </c>
      <c r="AP4" s="110" t="s">
        <v>141</v>
      </c>
      <c r="AQ4" s="110" t="s">
        <v>139</v>
      </c>
      <c r="AR4" s="110" t="s">
        <v>199</v>
      </c>
      <c r="AS4" s="110" t="s">
        <v>140</v>
      </c>
      <c r="AT4" s="110" t="s">
        <v>22</v>
      </c>
      <c r="AU4" s="110" t="s">
        <v>134</v>
      </c>
      <c r="AV4" s="110" t="s">
        <v>104</v>
      </c>
      <c r="AW4" s="110" t="s">
        <v>105</v>
      </c>
      <c r="AX4" s="110" t="s">
        <v>156</v>
      </c>
      <c r="AY4" s="110" t="s">
        <v>154</v>
      </c>
      <c r="AZ4" s="110" t="s">
        <v>57</v>
      </c>
      <c r="BA4" s="110" t="s">
        <v>147</v>
      </c>
      <c r="BB4" s="109" t="s">
        <v>93</v>
      </c>
      <c r="BC4" s="109" t="s">
        <v>148</v>
      </c>
      <c r="BD4" s="109" t="s">
        <v>94</v>
      </c>
      <c r="BE4" s="109" t="s">
        <v>135</v>
      </c>
      <c r="BF4" s="109" t="s">
        <v>95</v>
      </c>
      <c r="BG4" s="109" t="s">
        <v>149</v>
      </c>
      <c r="BH4" s="109" t="s">
        <v>101</v>
      </c>
      <c r="BI4" s="109" t="s">
        <v>102</v>
      </c>
      <c r="BJ4" s="109" t="s">
        <v>103</v>
      </c>
      <c r="BK4" s="109" t="s">
        <v>141</v>
      </c>
      <c r="BL4" s="109" t="s">
        <v>139</v>
      </c>
      <c r="BM4" s="109" t="s">
        <v>199</v>
      </c>
      <c r="BN4" s="109" t="s">
        <v>140</v>
      </c>
      <c r="BO4" s="109" t="s">
        <v>22</v>
      </c>
      <c r="BP4" s="109" t="s">
        <v>134</v>
      </c>
      <c r="BQ4" s="109" t="s">
        <v>104</v>
      </c>
      <c r="BR4" s="109" t="s">
        <v>105</v>
      </c>
      <c r="BS4" s="109" t="s">
        <v>156</v>
      </c>
      <c r="BT4" s="109" t="s">
        <v>154</v>
      </c>
      <c r="BU4" s="109" t="s">
        <v>57</v>
      </c>
      <c r="BV4" s="109" t="s">
        <v>147</v>
      </c>
      <c r="BW4" s="110" t="s">
        <v>93</v>
      </c>
      <c r="BX4" s="110" t="s">
        <v>148</v>
      </c>
      <c r="BY4" s="110" t="s">
        <v>94</v>
      </c>
      <c r="BZ4" s="110" t="s">
        <v>135</v>
      </c>
      <c r="CA4" s="110" t="s">
        <v>95</v>
      </c>
      <c r="CB4" s="110" t="s">
        <v>149</v>
      </c>
      <c r="CC4" s="110" t="s">
        <v>101</v>
      </c>
      <c r="CD4" s="110" t="s">
        <v>102</v>
      </c>
      <c r="CE4" s="110" t="s">
        <v>103</v>
      </c>
      <c r="CF4" s="110" t="s">
        <v>141</v>
      </c>
      <c r="CG4" s="110" t="s">
        <v>139</v>
      </c>
      <c r="CH4" s="110" t="s">
        <v>199</v>
      </c>
      <c r="CI4" s="110" t="s">
        <v>140</v>
      </c>
      <c r="CJ4" s="110" t="s">
        <v>22</v>
      </c>
      <c r="CK4" s="110" t="s">
        <v>134</v>
      </c>
      <c r="CL4" s="110" t="s">
        <v>104</v>
      </c>
      <c r="CM4" s="110" t="s">
        <v>105</v>
      </c>
      <c r="CN4" s="110" t="s">
        <v>156</v>
      </c>
      <c r="CO4" s="110" t="s">
        <v>154</v>
      </c>
      <c r="CP4" s="110" t="s">
        <v>57</v>
      </c>
      <c r="CQ4" s="110" t="s">
        <v>147</v>
      </c>
      <c r="CR4" s="109" t="s">
        <v>93</v>
      </c>
      <c r="CS4" s="109" t="s">
        <v>148</v>
      </c>
      <c r="CT4" s="109" t="s">
        <v>94</v>
      </c>
      <c r="CU4" s="109" t="s">
        <v>135</v>
      </c>
      <c r="CV4" s="109" t="s">
        <v>95</v>
      </c>
      <c r="CW4" s="109" t="s">
        <v>149</v>
      </c>
      <c r="CX4" s="109" t="s">
        <v>101</v>
      </c>
      <c r="CY4" s="109" t="s">
        <v>102</v>
      </c>
      <c r="CZ4" s="109" t="s">
        <v>103</v>
      </c>
      <c r="DA4" s="109" t="s">
        <v>141</v>
      </c>
      <c r="DB4" s="109" t="s">
        <v>139</v>
      </c>
      <c r="DC4" s="109" t="s">
        <v>199</v>
      </c>
      <c r="DD4" s="109" t="s">
        <v>140</v>
      </c>
      <c r="DE4" s="109" t="s">
        <v>22</v>
      </c>
      <c r="DF4" s="109" t="s">
        <v>134</v>
      </c>
      <c r="DG4" s="109" t="s">
        <v>104</v>
      </c>
      <c r="DH4" s="109" t="s">
        <v>105</v>
      </c>
      <c r="DI4" s="109" t="s">
        <v>156</v>
      </c>
      <c r="DJ4" s="109" t="s">
        <v>154</v>
      </c>
      <c r="DK4" s="109" t="s">
        <v>57</v>
      </c>
      <c r="DL4" s="109" t="s">
        <v>147</v>
      </c>
      <c r="DM4" s="111" t="s">
        <v>0</v>
      </c>
      <c r="DN4" s="111" t="s">
        <v>1</v>
      </c>
      <c r="DO4" s="111" t="s">
        <v>80</v>
      </c>
      <c r="DP4" s="111" t="s">
        <v>63</v>
      </c>
      <c r="DQ4" s="111" t="s">
        <v>131</v>
      </c>
      <c r="DR4" s="111" t="str">
        <f>DM4&amp;"(SUPP.)"</f>
        <v>ENGLISH(SUPP.)</v>
      </c>
      <c r="DS4" s="111" t="str">
        <f t="shared" ref="DS4:DV4" si="0">DN4&amp;"(SUPP.)"</f>
        <v>HINDI(SUPP.)</v>
      </c>
      <c r="DT4" s="111" t="str">
        <f t="shared" si="0"/>
        <v>MATHEMATICS(SUPP.)</v>
      </c>
      <c r="DU4" s="111" t="str">
        <f t="shared" si="0"/>
        <v>SCIENCE(SUPP.)</v>
      </c>
      <c r="DV4" s="111" t="str">
        <f t="shared" si="0"/>
        <v>SST(SUPP.)</v>
      </c>
      <c r="DW4" s="439" t="str">
        <f>IF(DASHBOARD!B12="","",DASHBOARD!B12)</f>
        <v>ENGLISH</v>
      </c>
      <c r="DX4" s="439" t="str">
        <f>IF(DASHBOARD!B13="","",DASHBOARD!B13)</f>
        <v>HINDI</v>
      </c>
      <c r="DY4" s="439" t="str">
        <f>IF(DASHBOARD!B14="","",DASHBOARD!B14)</f>
        <v>MATHS</v>
      </c>
      <c r="DZ4" s="439" t="str">
        <f>IF(DASHBOARD!B15="","",DASHBOARD!B15)</f>
        <v xml:space="preserve">SCIENCE </v>
      </c>
      <c r="EA4" s="112" t="s">
        <v>131</v>
      </c>
      <c r="EB4" s="440" t="str">
        <f>IF(DW4="","",DW4)</f>
        <v>ENGLISH</v>
      </c>
      <c r="EC4" s="440" t="str">
        <f t="shared" ref="EC4:EF4" si="1">IF(DX4="","",DX4)</f>
        <v>HINDI</v>
      </c>
      <c r="ED4" s="440" t="str">
        <f t="shared" si="1"/>
        <v>MATHS</v>
      </c>
      <c r="EE4" s="440" t="str">
        <f t="shared" si="1"/>
        <v xml:space="preserve">SCIENCE </v>
      </c>
      <c r="EF4" s="440" t="str">
        <f t="shared" si="1"/>
        <v>SST</v>
      </c>
      <c r="EG4" s="114" t="s">
        <v>0</v>
      </c>
      <c r="EH4" s="114" t="s">
        <v>1</v>
      </c>
      <c r="EI4" s="114" t="s">
        <v>62</v>
      </c>
      <c r="EJ4" s="114" t="s">
        <v>81</v>
      </c>
      <c r="EK4" s="114" t="s">
        <v>131</v>
      </c>
      <c r="EL4" s="115" t="s">
        <v>0</v>
      </c>
      <c r="EM4" s="115" t="s">
        <v>1</v>
      </c>
      <c r="EN4" s="115" t="s">
        <v>80</v>
      </c>
      <c r="EO4" s="115" t="s">
        <v>81</v>
      </c>
      <c r="EP4" s="115" t="s">
        <v>3</v>
      </c>
      <c r="EQ4" s="116" t="s">
        <v>132</v>
      </c>
      <c r="ER4" s="116" t="s">
        <v>229</v>
      </c>
      <c r="ES4" s="117" t="s">
        <v>133</v>
      </c>
      <c r="ET4" s="307" t="s">
        <v>159</v>
      </c>
      <c r="EU4" s="118" t="s">
        <v>166</v>
      </c>
      <c r="EV4" s="118" t="s">
        <v>230</v>
      </c>
      <c r="EW4" s="119" t="s">
        <v>160</v>
      </c>
      <c r="EX4" s="119" t="s">
        <v>161</v>
      </c>
      <c r="EY4" s="119" t="s">
        <v>163</v>
      </c>
      <c r="EZ4" s="119" t="s">
        <v>162</v>
      </c>
      <c r="FA4" s="120" t="s">
        <v>109</v>
      </c>
      <c r="FB4" s="120" t="s">
        <v>109</v>
      </c>
      <c r="FC4" s="119" t="s">
        <v>193</v>
      </c>
      <c r="FD4" s="120" t="s">
        <v>110</v>
      </c>
      <c r="FE4" s="120" t="s">
        <v>136</v>
      </c>
      <c r="FF4" s="120" t="s">
        <v>137</v>
      </c>
      <c r="FG4" s="120" t="s">
        <v>203</v>
      </c>
      <c r="FH4" s="120" t="s">
        <v>204</v>
      </c>
      <c r="FI4" s="119" t="s">
        <v>2</v>
      </c>
      <c r="FJ4" s="119" t="s">
        <v>228</v>
      </c>
      <c r="FK4" s="363" t="s">
        <v>231</v>
      </c>
      <c r="FL4" s="103"/>
    </row>
    <row r="5" spans="1:168" ht="17.25" customHeight="1" x14ac:dyDescent="0.25">
      <c r="A5" s="103"/>
      <c r="B5" s="121" t="s">
        <v>4</v>
      </c>
      <c r="C5" s="121" t="s">
        <v>5</v>
      </c>
      <c r="D5" s="121" t="s">
        <v>6</v>
      </c>
      <c r="E5" s="121" t="s">
        <v>7</v>
      </c>
      <c r="F5" s="121" t="s">
        <v>8</v>
      </c>
      <c r="G5" s="121" t="s">
        <v>9</v>
      </c>
      <c r="H5" s="121" t="s">
        <v>10</v>
      </c>
      <c r="I5" s="122" t="s">
        <v>11</v>
      </c>
      <c r="J5" s="122" t="s">
        <v>12</v>
      </c>
      <c r="K5" s="121" t="s">
        <v>13</v>
      </c>
      <c r="L5" s="123">
        <f>IF(ENGLISH!E6="","",ENGLISH!E6)</f>
        <v>10</v>
      </c>
      <c r="M5" s="124">
        <f t="shared" ref="M5" si="2">IF(L5="","",ROUNDUP((L5/$L$5)*5,1))</f>
        <v>5</v>
      </c>
      <c r="N5" s="123">
        <f>IF(ENGLISH!F6="","",ENGLISH!F6)</f>
        <v>80</v>
      </c>
      <c r="O5" s="124">
        <f t="shared" ref="O5" si="3">IF(N5="","",ROUNDUP((N5/$N$5)*5,1))</f>
        <v>5</v>
      </c>
      <c r="P5" s="123">
        <f>IF(ENGLISH!G6="","",ENGLISH!G6)</f>
        <v>10</v>
      </c>
      <c r="Q5" s="123">
        <f t="shared" ref="Q5" si="4">IF(P5="","",ROUNDUP((P5/$P$5)*5,1))</f>
        <v>5</v>
      </c>
      <c r="R5" s="124">
        <f>IFERROR(LARGE((M5,O5,Q5),1),"")</f>
        <v>5</v>
      </c>
      <c r="S5" s="124">
        <f>IFERROR(LARGE((M5,O5,Q5),2),"")</f>
        <v>5</v>
      </c>
      <c r="T5" s="123">
        <f t="shared" ref="T5" si="5">IF(AND(R5="",S5=""),"",SUM(R5:S5)/2)</f>
        <v>5</v>
      </c>
      <c r="U5" s="124">
        <f>IF(ENGLISH!H6="","",ENGLISH!H6)</f>
        <v>5</v>
      </c>
      <c r="V5" s="123">
        <f>IF(ENGLISH!I6="","",ENGLISH!I6)</f>
        <v>5</v>
      </c>
      <c r="W5" s="123">
        <f>IF(ENGLISH!J6="","",ENGLISH!J6)</f>
        <v>5</v>
      </c>
      <c r="X5" s="123">
        <f t="shared" ref="X5" si="6">IF(AND(T5="",U5="",V5="",W5=""),"",SUM(T5:W5))</f>
        <v>20</v>
      </c>
      <c r="Y5" s="124">
        <f>IF(ENGLISH!K6="","",ENGLISH!K6)</f>
        <v>80</v>
      </c>
      <c r="Z5" s="124">
        <f t="shared" ref="Z5" si="7">IF(Y5="","",(Y5/$Y$5)*80)</f>
        <v>80</v>
      </c>
      <c r="AA5" s="123">
        <f>IF(AND(T5="",U5="",V5="",Z5="",W5=""),"",ROUNDUP(SUM(T5,U5,V5,Z5,W5)*100/SUM($T$5,$U$5,$V$5,$Z$5,$W$5),0))</f>
        <v>100</v>
      </c>
      <c r="AB5" s="123" t="str">
        <f t="shared" ref="AB5" si="8">IF(AA5="","",IF(AA5&lt;33,"E",IF(AND(AA5&gt;=33,AA5&lt;41),"D",IF(AND(AA5&gt;=41,AA5&lt;51),"C2",IF(AND(AA5&gt;=51,AA5&lt;61),"C1",IF(AND(AA5&gt;=61,AA5&lt;71),"B2",IF(AND(AA5&gt;=71,AA5&lt;81),"B1",IF(AND(AA5&gt;=81,AA5&lt;91),"A2",IF(AND(AA5&gt;=91,AA5&lt;=100),"A1")))))))))</f>
        <v>A1</v>
      </c>
      <c r="AC5" s="125">
        <f>IF(ENGLISH!O6="","",ENGLISH!O6)</f>
        <v>80</v>
      </c>
      <c r="AD5" s="125">
        <f>IF(AC5="","",(AC5*80/$AC$5))</f>
        <v>80</v>
      </c>
      <c r="AE5" s="125">
        <v>100</v>
      </c>
      <c r="AF5" s="125" t="str">
        <f>IF(AE5="","",IF(AE5&lt;33,"E",IF(AND(AE5&gt;=33,AE5&lt;41),"D",IF(AND(AE5&gt;=41,AE5&lt;51),"C2",IF(AND(AE5&gt;=51,AE5&lt;61),"C1",IF(AND(AE5&gt;=61,AE5&lt;71),"B2",IF(AND(AE5&gt;=71,AE5&lt;81),"B1",IF(AND(AE5&gt;=81,AE5&lt;91),"A2",IF(AND(AE5&gt;=91,AE5&lt;=100),"A1")))))))))</f>
        <v>A1</v>
      </c>
      <c r="AG5" s="123">
        <f>IF('HINDI-SKT'!E6="","",'HINDI-SKT'!E6)</f>
        <v>10</v>
      </c>
      <c r="AH5" s="124">
        <f>IF(AG5="","",ROUNDUP((AG5/$AG$5)*5,1))</f>
        <v>5</v>
      </c>
      <c r="AI5" s="123">
        <f>IF('HINDI-SKT'!F6="","",'HINDI-SKT'!F6)</f>
        <v>80</v>
      </c>
      <c r="AJ5" s="124">
        <f>IF(AI5="","",ROUNDUP((AI5/$AI$5)*5,1))</f>
        <v>5</v>
      </c>
      <c r="AK5" s="123">
        <f>IF('HINDI-SKT'!G6="","",'HINDI-SKT'!G6)</f>
        <v>10</v>
      </c>
      <c r="AL5" s="123">
        <f>IF(AK5="","",ROUNDUP((AK5/$AK$5)*5,1))</f>
        <v>5</v>
      </c>
      <c r="AM5" s="124">
        <f>IFERROR(LARGE((AH5,AJ5,AL5),1),"")</f>
        <v>5</v>
      </c>
      <c r="AN5" s="124">
        <f>IFERROR(LARGE((AH5,AJ5,AL5),2),"")</f>
        <v>5</v>
      </c>
      <c r="AO5" s="123">
        <f>IF(AND(AM5="",AN5=""),"",SUM(AM5:AN5)/2)</f>
        <v>5</v>
      </c>
      <c r="AP5" s="124">
        <f>IF('HINDI-SKT'!H6="","",'HINDI-SKT'!H6)</f>
        <v>5</v>
      </c>
      <c r="AQ5" s="123">
        <f>IF('HINDI-SKT'!I6="","",'HINDI-SKT'!I6)</f>
        <v>5</v>
      </c>
      <c r="AR5" s="123">
        <f>IF('HINDI-SKT'!J6="","",'HINDI-SKT'!J6)</f>
        <v>5</v>
      </c>
      <c r="AS5" s="123">
        <f>IF(AND(AO5="",AP5="",AQ5="",AR5=""),"",SUM(AO5:AR5))</f>
        <v>20</v>
      </c>
      <c r="AT5" s="123">
        <f>IF('HINDI-SKT'!K6="","",'HINDI-SKT'!K6)</f>
        <v>80</v>
      </c>
      <c r="AU5" s="124">
        <f>IF(AT5="","",(AT5/$AT$5)*80)</f>
        <v>80</v>
      </c>
      <c r="AV5" s="123">
        <f>IF(AND(AO5="",AP5="",AQ5="",AU5="",AR5),"",ROUNDUP(SUM(AO5,AP5,AQ5,AU5,AR5),0))</f>
        <v>100</v>
      </c>
      <c r="AW5" s="123" t="str">
        <f>IF(AV5="","",IF(AV5&lt;33,"E",IF(AND(AV5&gt;=33,AV5&lt;41),"D",IF(AND(AV5&gt;=41,AV5&lt;51),"C2",IF(AND(AV5&gt;=51,AV5&lt;61),"C1",IF(AND(AV5&gt;=61,AV5&lt;71),"B2",IF(AND(AV5&gt;=71,AV5&lt;81),"B1",IF(AND(AV5&gt;=81,AV5&lt;91),"A2",IF(AND(AV5&gt;=91,AV5&lt;=100),"A1")))))))))</f>
        <v>A1</v>
      </c>
      <c r="AX5" s="125">
        <f>IF('HINDI-SKT'!O6="","",'HINDI-SKT'!O6)</f>
        <v>80</v>
      </c>
      <c r="AY5" s="125">
        <f>IF(AX5="","",(AX5*80/$AX$5))</f>
        <v>80</v>
      </c>
      <c r="AZ5" s="125">
        <v>100</v>
      </c>
      <c r="BA5" s="125" t="str">
        <f>IF(AZ5="","",IF(AZ5&lt;33,"E",IF(AND(AZ5&gt;=33,AZ5&lt;41),"D",IF(AND(AZ5&gt;=41,AZ5&lt;51),"C2",IF(AND(AZ5&gt;=51,AZ5&lt;61),"C1",IF(AND(AZ5&gt;=61,AZ5&lt;71),"B2",IF(AND(AZ5&gt;=71,AZ5&lt;81),"B1",IF(AND(AZ5&gt;=81,AZ5&lt;91),"A2",IF(AND(AZ5&gt;=91,AZ5&lt;=100),"A1")))))))))</f>
        <v>A1</v>
      </c>
      <c r="BB5" s="123">
        <f>IF(MATHS!E6="","",MATHS!E6)</f>
        <v>10</v>
      </c>
      <c r="BC5" s="124">
        <f>IF(BB5="","",ROUNDUP((BB5/$BB$5)*5,1))</f>
        <v>5</v>
      </c>
      <c r="BD5" s="123">
        <f>IF(MATHS!F6="","",MATHS!F6)</f>
        <v>80</v>
      </c>
      <c r="BE5" s="124">
        <f>IF(BD5="","",ROUNDUP((BD5/$BD$5)*5,1))</f>
        <v>5</v>
      </c>
      <c r="BF5" s="123">
        <f>IF(MATHS!G6="","",MATHS!G6)</f>
        <v>10</v>
      </c>
      <c r="BG5" s="123">
        <f>IF(BF5="","",ROUNDUP((BF5/$BF$5)*5,1))</f>
        <v>5</v>
      </c>
      <c r="BH5" s="124">
        <f>IFERROR(LARGE((BC5,BE5,BG5),1),"")</f>
        <v>5</v>
      </c>
      <c r="BI5" s="124">
        <f>IFERROR(LARGE((BC5,BE5,BG5),2),"")</f>
        <v>5</v>
      </c>
      <c r="BJ5" s="123">
        <f>IF(AND(BH5="",BI5=""),"",SUM(BH5:BI5)/2)</f>
        <v>5</v>
      </c>
      <c r="BK5" s="124">
        <f>IF(MATHS!H6="","",MATHS!H6)</f>
        <v>5</v>
      </c>
      <c r="BL5" s="123">
        <f>IF(MATHS!I6="","",MATHS!I6)</f>
        <v>5</v>
      </c>
      <c r="BM5" s="123">
        <f>IF(MATHS!J6="","",MATHS!J6)</f>
        <v>5</v>
      </c>
      <c r="BN5" s="123">
        <f>IF(AND(BI5="",BJ5="",BK5="",BL5=""),"",SUM(BI5:BL5))</f>
        <v>20</v>
      </c>
      <c r="BO5" s="123">
        <f>IF(MATHS!K6="","",MATHS!K6)</f>
        <v>80</v>
      </c>
      <c r="BP5" s="124">
        <f>IF(BO5="","",(BO5/$BO$5)*80)</f>
        <v>80</v>
      </c>
      <c r="BQ5" s="123">
        <f t="shared" ref="BQ5" si="9">IF(AND(BJ5="",BK5="",BL5="",BM5="",BP5=""),"",ROUNDUP(SUM(BJ5,BK5,BL5,BM5,BP5),0))</f>
        <v>100</v>
      </c>
      <c r="BR5" s="123" t="str">
        <f>IF(BQ5="","",IF(BQ5&lt;33,"E",IF(AND(BQ5&gt;=33,BQ5&lt;41),"D",IF(AND(BQ5&gt;=41,BQ5&lt;51),"C2",IF(AND(BQ5&gt;=51,BQ5&lt;61),"C1",IF(AND(BQ5&gt;=61,BQ5&lt;71),"B2",IF(AND(BQ5&gt;=71,BQ5&lt;81),"B1",IF(AND(BQ5&gt;=81,BQ5&lt;91),"A2",IF(AND(BQ5&gt;=91,BQ5&lt;=100),"A1")))))))))</f>
        <v>A1</v>
      </c>
      <c r="BS5" s="125">
        <f>IF(MATHS!O6="","",MATHS!O6)</f>
        <v>80</v>
      </c>
      <c r="BT5" s="125">
        <f>IF(BS5="","",(BS5*80/$BS$5))</f>
        <v>80</v>
      </c>
      <c r="BU5" s="125">
        <v>100</v>
      </c>
      <c r="BV5" s="125" t="str">
        <f>IF(BU5="","",IF(BU5&lt;33,"E",IF(AND(BU5&gt;=33,BU5&lt;41),"D",IF(AND(BU5&gt;=41,BU5&lt;51),"C2",IF(AND(BU5&gt;=51,BU5&lt;61),"C1",IF(AND(BU5&gt;=61,BU5&lt;71),"B2",IF(AND(BU5&gt;=71,BU5&lt;81),"B1",IF(AND(BU5&gt;=81,BU5&lt;91),"A2",IF(AND(BU5&gt;=91,BU5&lt;=100),"A1")))))))))</f>
        <v>A1</v>
      </c>
      <c r="BW5" s="123">
        <f>IF(SCIENCE!E6="","",SCIENCE!E6)</f>
        <v>10</v>
      </c>
      <c r="BX5" s="124">
        <f>IF(BW5="","",ROUNDUP((BW5/$BW$5)*5,1))</f>
        <v>5</v>
      </c>
      <c r="BY5" s="123">
        <f>IF(SCIENCE!F6="","",SCIENCE!F6)</f>
        <v>80</v>
      </c>
      <c r="BZ5" s="124">
        <f>IF(BY5="","",ROUNDUP((BY5/$BY$5)*5,1))</f>
        <v>5</v>
      </c>
      <c r="CA5" s="123">
        <f>IF(SCIENCE!G6="","",SCIENCE!G6)</f>
        <v>10</v>
      </c>
      <c r="CB5" s="123">
        <f>IF(CA5="","",ROUNDUP((CA5/$CA$5)*5,1))</f>
        <v>5</v>
      </c>
      <c r="CC5" s="124">
        <f>IFERROR(LARGE((BX5,BZ5,CB5),1),"")</f>
        <v>5</v>
      </c>
      <c r="CD5" s="124">
        <f>IFERROR(LARGE((BX5,BZ5,CB5),2),"")</f>
        <v>5</v>
      </c>
      <c r="CE5" s="123">
        <f>IF(AND(CC5="",CD5=""),"",SUM(CC5:CD5)/2)</f>
        <v>5</v>
      </c>
      <c r="CF5" s="124">
        <f>IF(SCIENCE!H6="","",SCIENCE!H6)</f>
        <v>5</v>
      </c>
      <c r="CG5" s="124">
        <f>IF(SCIENCE!I6="","",SCIENCE!I6)</f>
        <v>5</v>
      </c>
      <c r="CH5" s="124">
        <f>IF(SCIENCE!J6="","",SCIENCE!J6)</f>
        <v>5</v>
      </c>
      <c r="CI5" s="124">
        <f>IF(AND(CE5="",CF5="",CG5="",CH5=""),"",SUM(CE5:CH5))</f>
        <v>20</v>
      </c>
      <c r="CJ5" s="124">
        <f>IF(SCIENCE!K6="","",SCIENCE!K6)</f>
        <v>80</v>
      </c>
      <c r="CK5" s="124">
        <f>IF(CJ5="","",(CJ5/$CJ$5)*80)</f>
        <v>80</v>
      </c>
      <c r="CL5" s="123">
        <f>IF(AND(CE5="",CF5="",CG5="",CH5="",CK5=""),"",ROUNDUP(SUM(CE5,CF5,CG5,CH5,CK5),0))</f>
        <v>100</v>
      </c>
      <c r="CM5" s="123" t="str">
        <f>IF(CL5="","",IF(CL5&lt;33,"E",IF(AND(CL5&gt;=33,CL5&lt;41),"D",IF(AND(CL5&gt;=41,CL5&lt;51),"C2",IF(AND(CL5&gt;=51,CL5&lt;61),"C1",IF(AND(CL5&gt;=61,CL5&lt;71),"B2",IF(AND(CL5&gt;=71,CL5&lt;81),"B1",IF(AND(CL5&gt;=81,CL5&lt;91),"A2",IF(AND(CL5&gt;=91,CL5&lt;=100),"A1")))))))))</f>
        <v>A1</v>
      </c>
      <c r="CN5" s="125">
        <f>IF(SCIENCE!O6="","",SCIENCE!O6)</f>
        <v>80</v>
      </c>
      <c r="CO5" s="125">
        <f>IF(CN5="","",(CN5*80/$CN$5))</f>
        <v>80</v>
      </c>
      <c r="CP5" s="125">
        <v>100</v>
      </c>
      <c r="CQ5" s="125" t="str">
        <f>IF(CP5="","",IF(CP5&lt;33,"E",IF(AND(CP5&gt;=33,CP5&lt;41),"D",IF(AND(CP5&gt;=41,CP5&lt;51),"C2",IF(AND(CP5&gt;=51,CP5&lt;61),"C1",IF(AND(CP5&gt;=61,CP5&lt;71),"B2",IF(AND(CP5&gt;=71,CP5&lt;81),"B1",IF(AND(CP5&gt;=81,CP5&lt;91),"A2",IF(AND(CP5&gt;=91,CP5&lt;=100),"A1")))))))))</f>
        <v>A1</v>
      </c>
      <c r="CR5" s="123">
        <f>IF(SST!E6="","",SST!E6)</f>
        <v>10</v>
      </c>
      <c r="CS5" s="124">
        <f>IF(CR5="","",ROUNDUP((CR5/$CR$5)*5,1))</f>
        <v>5</v>
      </c>
      <c r="CT5" s="123">
        <f>IF(SST!F6="","",SST!F6)</f>
        <v>80</v>
      </c>
      <c r="CU5" s="124">
        <f>IF(CT5="","",ROUNDUP((CT5/$CT$5)*5,1))</f>
        <v>5</v>
      </c>
      <c r="CV5" s="123">
        <f>IF(SST!G6="","",SST!G6)</f>
        <v>10</v>
      </c>
      <c r="CW5" s="123">
        <f>IF(CV5="","",ROUNDUP((CV5/$CV$5)*5,1))</f>
        <v>5</v>
      </c>
      <c r="CX5" s="124">
        <f>IFERROR(LARGE((CS5,CU5,CW5),1),"")</f>
        <v>5</v>
      </c>
      <c r="CY5" s="124">
        <f>IFERROR(LARGE((CS5,CU5,CW5),2),"")</f>
        <v>5</v>
      </c>
      <c r="CZ5" s="123">
        <f>IF(AND(CX5="",CY5=""),"",SUM(CX5:CY5)/2)</f>
        <v>5</v>
      </c>
      <c r="DA5" s="124">
        <f>IF(SST!H6="","",SST!H6)</f>
        <v>5</v>
      </c>
      <c r="DB5" s="124">
        <f>IF(SST!I6="","",SST!I6)</f>
        <v>5</v>
      </c>
      <c r="DC5" s="124">
        <f>IF(SST!J6="","",SST!J6)</f>
        <v>5</v>
      </c>
      <c r="DD5" s="124">
        <f>IF(AND(CZ5="",DA5="",DB5="",DC5=""),"",SUM(CZ5:DC5))</f>
        <v>20</v>
      </c>
      <c r="DE5" s="124">
        <f>IF(SST!K6="","",SST!K6)</f>
        <v>80</v>
      </c>
      <c r="DF5" s="124">
        <f>IF(DE5="","",(DE5/$DE$5)*80)</f>
        <v>80</v>
      </c>
      <c r="DG5" s="123">
        <f>IF(AND(CZ5="",DA5="",DC5="",DB5="",DF5=""),"",ROUNDUP(SUM(CZ5,DA5,DC5,DB5,DF5),0))</f>
        <v>100</v>
      </c>
      <c r="DH5" s="123" t="str">
        <f>IF(DG5="","",IF(DG5&lt;33,"E",IF(AND(DG5&gt;=33,DG5&lt;41),"D",IF(AND(DG5&gt;=41,DG5&lt;51),"C2",IF(AND(DG5&gt;=51,DG5&lt;61),"C1",IF(AND(DG5&gt;=61,DG5&lt;71),"B2",IF(AND(DG5&gt;=71,DG5&lt;81),"B1",IF(AND(DG5&gt;=81,DG5&lt;91),"A2",IF(AND(DG5&gt;=91,DG5&lt;=100),"A1")))))))))</f>
        <v>A1</v>
      </c>
      <c r="DI5" s="125">
        <f>IF(SST!O6="","",SST!O6)</f>
        <v>80</v>
      </c>
      <c r="DJ5" s="125">
        <f>IF(DI5="","",(DI5*80/$DI$5))</f>
        <v>80</v>
      </c>
      <c r="DK5" s="125">
        <v>100</v>
      </c>
      <c r="DL5" s="125" t="str">
        <f>IF(DK5="","",IF(DK5&lt;33,"E",IF(AND(DK5&gt;=33,DK5&lt;41),"D",IF(AND(DK5&gt;=41,DK5&lt;51),"C2",IF(AND(DK5&gt;=51,DK5&lt;61),"C1",IF(AND(DK5&gt;=61,DK5&lt;71),"B2",IF(AND(DK5&gt;=71,DK5&lt;81),"B1",IF(AND(DK5&gt;=81,DK5&lt;91),"A2",IF(AND(DK5&gt;=91,DK5&lt;=100),"A1")))))))))</f>
        <v>A1</v>
      </c>
      <c r="DM5" s="126">
        <f>IF(AA5="","",AA5)</f>
        <v>100</v>
      </c>
      <c r="DN5" s="126">
        <f>IF(AV5="","",AV5)</f>
        <v>100</v>
      </c>
      <c r="DO5" s="126">
        <f>IF(BQ5="","",BQ5)</f>
        <v>100</v>
      </c>
      <c r="DP5" s="126">
        <f>IF(CL5="","",CL5)</f>
        <v>100</v>
      </c>
      <c r="DQ5" s="126">
        <f>IF(DG5="","",DG5)</f>
        <v>100</v>
      </c>
      <c r="DR5" s="126">
        <f>IF(AE5="","",AE5)</f>
        <v>100</v>
      </c>
      <c r="DS5" s="126">
        <f>IF(AZ5="","",AZ5)</f>
        <v>100</v>
      </c>
      <c r="DT5" s="126">
        <f>IF(BU5="","",BU5)</f>
        <v>100</v>
      </c>
      <c r="DU5" s="126">
        <f>IF(CP5="","",CP5)</f>
        <v>100</v>
      </c>
      <c r="DV5" s="126">
        <f>IF(DK5="","",DK5)</f>
        <v>100</v>
      </c>
      <c r="DW5" s="760" t="s">
        <v>157</v>
      </c>
      <c r="DX5" s="760"/>
      <c r="DY5" s="760"/>
      <c r="DZ5" s="760"/>
      <c r="EA5" s="760"/>
      <c r="EB5" s="753" t="s">
        <v>158</v>
      </c>
      <c r="EC5" s="754"/>
      <c r="ED5" s="754"/>
      <c r="EE5" s="754"/>
      <c r="EF5" s="754"/>
      <c r="EG5" s="127">
        <f>IF(DM5="","",DM5)</f>
        <v>100</v>
      </c>
      <c r="EH5" s="127">
        <f>IF(DN5="","",DN5)</f>
        <v>100</v>
      </c>
      <c r="EI5" s="127">
        <f>IF(DO5&lt;33,"",DO5)</f>
        <v>100</v>
      </c>
      <c r="EJ5" s="127">
        <f>IF(AND(DO5&gt;=33,DP5&lt;33),"",DP5)</f>
        <v>100</v>
      </c>
      <c r="EK5" s="127">
        <f>IF(AND(DO5&gt;=33,DP5&gt;=33,DQ5&lt;33),"",DQ5)</f>
        <v>100</v>
      </c>
      <c r="EL5" s="128">
        <f>IF(AND(EG5&lt;33,$ES$6="COMPARTMENT"),DR5,DM5)</f>
        <v>100</v>
      </c>
      <c r="EM5" s="128">
        <f>IF(AND(EH5&lt;33,$ES$6="COMPARTMENT"),DS5,DN5)</f>
        <v>100</v>
      </c>
      <c r="EN5" s="128">
        <f>IF(EI5="","",IF(AND(EI5&lt;33,$ES$6="COMPARTMENT"),DT5,DO5))</f>
        <v>100</v>
      </c>
      <c r="EO5" s="128">
        <f>IF(EJ5="","",IF(AND(EJ5&lt;33,$ES$6="COMPARTMENT"),DU5,DP5))</f>
        <v>100</v>
      </c>
      <c r="EP5" s="128">
        <f>IF(EK5="","",IF(AND(EK5&lt;33,$ES$6="COMPARTMENT"),DV5,DQ5))</f>
        <v>100</v>
      </c>
      <c r="EQ5" s="755" t="s">
        <v>157</v>
      </c>
      <c r="ER5" s="756"/>
      <c r="ES5" s="124" t="s">
        <v>157</v>
      </c>
      <c r="ET5" s="124" t="s">
        <v>158</v>
      </c>
      <c r="EU5" s="124"/>
      <c r="EV5" s="124"/>
      <c r="EW5" s="129">
        <f>IF(C5="","",SUM(EG5:EK5))</f>
        <v>500</v>
      </c>
      <c r="EX5" s="129">
        <f>IF(C5="","",SUM(EL5:EP5))</f>
        <v>500</v>
      </c>
      <c r="EY5" s="129">
        <f>ROUND(EW5,0)</f>
        <v>500</v>
      </c>
      <c r="EZ5" s="129">
        <f>ROUND(EX5,0)</f>
        <v>500</v>
      </c>
      <c r="FA5" s="130">
        <v>1</v>
      </c>
      <c r="FB5" s="130"/>
      <c r="FC5" s="125" t="str">
        <f>IF(FB5="","",IF(FB5&lt;33,"E",IF(AND(FB5&gt;=33,FB5&lt;41),"D",IF(AND(FB5&gt;=41,FB5&lt;51),"C2",IF(AND(FB5&gt;=51,FB5&lt;61),"C1",IF(AND(FB5&gt;=61,FB5&lt;71),"B2",IF(AND(FB5&gt;=71,FB5&lt;81),"B1",IF(AND(FB5&gt;=81,FB5&lt;91),"A2",IF(AND(FB5&gt;=91,FB5&lt;=100),"A1")))))))))</f>
        <v/>
      </c>
      <c r="FD5" s="130"/>
      <c r="FE5" s="124">
        <f>IF(ATTENDANCE!Q7="","",ATTENDANCE!Q7)</f>
        <v>200</v>
      </c>
      <c r="FF5" s="124" t="str">
        <f>IF(FE5="","",ROUND((FE5*100/$FE$5),0)&amp;" %")</f>
        <v>100 %</v>
      </c>
      <c r="FG5" s="124"/>
      <c r="FH5" s="123"/>
      <c r="FI5" s="124"/>
      <c r="FJ5" s="123"/>
      <c r="FK5" s="123"/>
      <c r="FL5" s="103"/>
    </row>
    <row r="6" spans="1:168" ht="15" customHeight="1" x14ac:dyDescent="0.25">
      <c r="A6" s="103"/>
      <c r="B6" s="131">
        <f>IF(DATA!B5="","",DATA!B5)</f>
        <v>1</v>
      </c>
      <c r="C6" s="131">
        <f>IF(DATA!C5="","",DATA!C5)</f>
        <v>901</v>
      </c>
      <c r="D6" s="131">
        <f>IF(DATA!D5="","",DATA!D5)</f>
        <v>974</v>
      </c>
      <c r="E6" s="447" t="str">
        <f>IF(DATA!E5="","",DATA!E5)</f>
        <v>ARTI PRAJAPAT</v>
      </c>
      <c r="F6" s="447" t="str">
        <f>IF(DATA!F5="","",DATA!F5)</f>
        <v>MR PRABHU LAL</v>
      </c>
      <c r="G6" s="447" t="str">
        <f>IF(DATA!G5="","",DATA!G5)</f>
        <v>MRS PREM DEVI</v>
      </c>
      <c r="H6" s="133">
        <f>IF(DATA!H5="","",DATA!H5)</f>
        <v>40203</v>
      </c>
      <c r="I6" s="132" t="str">
        <f>IF(DATA!I5="","",DATA!I5)</f>
        <v>GIRL</v>
      </c>
      <c r="J6" s="132" t="str">
        <f>IF(DATA!J5="","",DATA!J5)</f>
        <v>OBC</v>
      </c>
      <c r="K6" s="132" t="str">
        <f>IF(DATA!K5="","",DATA!K5)</f>
        <v/>
      </c>
      <c r="L6" s="134">
        <f>IF(ENGLISH!E7="","",ENGLISH!E7)</f>
        <v>0</v>
      </c>
      <c r="M6" s="135">
        <f t="shared" ref="M6" si="10">IF(L6="","",ROUNDUP((L6/$L$5)*5,1))</f>
        <v>0</v>
      </c>
      <c r="N6" s="134">
        <f>IF(ENGLISH!F7="","",ENGLISH!F7)</f>
        <v>22</v>
      </c>
      <c r="O6" s="135">
        <f t="shared" ref="O6" si="11">IF(N6="","",ROUNDUP((N6/$N$5)*5,1))</f>
        <v>1.4000000000000001</v>
      </c>
      <c r="P6" s="134">
        <f>IF(ENGLISH!G7="","",ENGLISH!G7)</f>
        <v>7</v>
      </c>
      <c r="Q6" s="134">
        <f t="shared" ref="Q6" si="12">IF(P6="","",ROUNDUP((P6/$P$5)*5,1))</f>
        <v>3.5</v>
      </c>
      <c r="R6" s="135">
        <f>IFERROR(LARGE((M6,O6,Q6),1),"")</f>
        <v>3.5</v>
      </c>
      <c r="S6" s="135">
        <f>IFERROR(LARGE((M6,O6,Q6),2),"")</f>
        <v>1.4000000000000001</v>
      </c>
      <c r="T6" s="134">
        <f t="shared" ref="T6" si="13">IF(AND(R6="",S6=""),"",SUM(R6:S6)/2)</f>
        <v>2.4500000000000002</v>
      </c>
      <c r="U6" s="135">
        <f>IF(ENGLISH!H7="","",ENGLISH!H7)</f>
        <v>5</v>
      </c>
      <c r="V6" s="134">
        <f>IF(ENGLISH!I7="","",ENGLISH!I7)</f>
        <v>5</v>
      </c>
      <c r="W6" s="134">
        <f>IF(ENGLISH!J7="","",ENGLISH!J7)</f>
        <v>5</v>
      </c>
      <c r="X6" s="134">
        <f t="shared" ref="X6" si="14">IF(AND(T6="",U6="",V6="",W6=""),"",SUM(T6:W6))</f>
        <v>17.45</v>
      </c>
      <c r="Y6" s="135">
        <f>IF(ENGLISH!K7="","",ENGLISH!K7)</f>
        <v>33</v>
      </c>
      <c r="Z6" s="135">
        <f t="shared" ref="Z6" si="15">IF(Y6="","",(Y6/$Y$5)*80)</f>
        <v>33</v>
      </c>
      <c r="AA6" s="136">
        <f>IF(C6="TC","",IF(AND(T6="",U6="",V6="",Z6="",W6=""),"",ROUNDUP(SUM(T6,U6,V6,Z6,W6)*100/SUM($T$5,$U$5,$V$5,$Z$5,$W$5),0)))</f>
        <v>51</v>
      </c>
      <c r="AB6" s="134" t="str">
        <f t="shared" ref="AB6:AB74" si="16">IF(AA6="","",IF(AA6&lt;33,"E",IF(AND(AA6&gt;=33,AA6&lt;41),"D",IF(AND(AA6&gt;=41,AA6&lt;51),"C2",IF(AND(AA6&gt;=51,AA6&lt;61),"C1",IF(AND(AA6&gt;=61,AA6&lt;71),"B2",IF(AND(AA6&gt;=71,AA6&lt;81),"B1",IF(AND(AA6&gt;=81,AA6&lt;91),"A2",IF(AND(AA6&gt;=91,AA6&lt;=100),"A1")))))))))</f>
        <v>C1</v>
      </c>
      <c r="AC6" s="134" t="str">
        <f>IF(ENGLISH!O7="","",ENGLISH!O7)</f>
        <v/>
      </c>
      <c r="AD6" s="134" t="str">
        <f>IF(AC6="","",(AC6*80/$AC$5))</f>
        <v/>
      </c>
      <c r="AE6" s="134" t="str">
        <f>IF(AB6="","",IF(OR(AB6="E",AC6=""),"",SUM(X6,AD6)))</f>
        <v/>
      </c>
      <c r="AF6" s="134" t="str">
        <f>IF(AE6="","",IF(AE6&lt;33,"E",IF(AND(AE6&gt;=33,AE6&lt;41),"D",IF(AND(AE6&gt;=41,AE6&lt;51),"C2",IF(AND(AE6&gt;=51,AE6&lt;61),"C1",IF(AND(AE6&gt;=61,AE6&lt;71),"B2",IF(AND(AE6&gt;=71,AE6&lt;81),"B1",IF(AND(AE6&gt;=81,AE6&lt;91),"A2",IF(AND(AE6&gt;=91,AE6&lt;=100),"A1")))))))))</f>
        <v/>
      </c>
      <c r="AG6" s="137">
        <f>IF('HINDI-SKT'!E7="","",'HINDI-SKT'!E7)</f>
        <v>0</v>
      </c>
      <c r="AH6" s="138">
        <f t="shared" ref="AH6:AH48" si="17">IF(AG6="","",ROUNDUP((AG6/$AG$5)*5,1))</f>
        <v>0</v>
      </c>
      <c r="AI6" s="137">
        <f>IF('HINDI-SKT'!F7="","",'HINDI-SKT'!F7)</f>
        <v>38</v>
      </c>
      <c r="AJ6" s="138">
        <f t="shared" ref="AJ6:AJ48" si="18">IF(AI6="","",ROUNDUP((AI6/$AI$5)*5,1))</f>
        <v>2.4</v>
      </c>
      <c r="AK6" s="137">
        <f>IF('HINDI-SKT'!G7="","",'HINDI-SKT'!G7)</f>
        <v>9</v>
      </c>
      <c r="AL6" s="137">
        <f t="shared" ref="AL6:AL48" si="19">IF(AK6="","",ROUNDUP((AK6/$AK$5)*5,1))</f>
        <v>4.5</v>
      </c>
      <c r="AM6" s="138">
        <f>IFERROR(LARGE((AH6,AJ6,AL6),1),"")</f>
        <v>4.5</v>
      </c>
      <c r="AN6" s="138">
        <f>IFERROR(LARGE((AH6,AJ6,AL6),2),"")</f>
        <v>2.4</v>
      </c>
      <c r="AO6" s="137">
        <f t="shared" ref="AO6:AO48" si="20">IF(AND(AM6="",AN6=""),"",SUM(AM6:AN6)/2)</f>
        <v>3.45</v>
      </c>
      <c r="AP6" s="138">
        <f>IF('HINDI-SKT'!H7="","",'HINDI-SKT'!H7)</f>
        <v>5</v>
      </c>
      <c r="AQ6" s="137">
        <f>IF('HINDI-SKT'!I7="","",'HINDI-SKT'!I7)</f>
        <v>5</v>
      </c>
      <c r="AR6" s="137">
        <f>IF('HINDI-SKT'!J7="","",'HINDI-SKT'!J7)</f>
        <v>5</v>
      </c>
      <c r="AS6" s="137">
        <f>IF(C6="TC","",IF(AND(AO6="",AP6="",AQ6="",AR6=""),"",SUM(AO6:AR6)))</f>
        <v>18.45</v>
      </c>
      <c r="AT6" s="137">
        <f>IF('HINDI-SKT'!K7="","",'HINDI-SKT'!K7)</f>
        <v>40</v>
      </c>
      <c r="AU6" s="138">
        <f t="shared" ref="AU6" si="21">IF(AT6="","",(AT6/$AT$5)*80)</f>
        <v>40</v>
      </c>
      <c r="AV6" s="137">
        <f>IF(C6="TC","",IF(AND(AO6="",AP6="",AQ6="",AU6="",AR6),"",ROUNDUP(SUM(AO6,AP6,AQ6,AU6,AR6),0)))</f>
        <v>59</v>
      </c>
      <c r="AW6" s="137" t="str">
        <f t="shared" ref="AW6" si="22">IF(AV6="","",IF(AV6&lt;33,"E",IF(AND(AV6&gt;=33,AV6&lt;41),"D",IF(AND(AV6&gt;=41,AV6&lt;51),"C2",IF(AND(AV6&gt;=51,AV6&lt;61),"C1",IF(AND(AV6&gt;=61,AV6&lt;71),"B2",IF(AND(AV6&gt;=71,AV6&lt;81),"B1",IF(AND(AV6&gt;=81,AV6&lt;91),"A2",IF(AND(AV6&gt;=91,AV6&lt;=100),"A1")))))))))</f>
        <v>C1</v>
      </c>
      <c r="AX6" s="137" t="str">
        <f>IF('HINDI-SKT'!O7="","",'HINDI-SKT'!O7)</f>
        <v/>
      </c>
      <c r="AY6" s="137" t="str">
        <f>IF(AX6="","",(AX6*80/$AX$5))</f>
        <v/>
      </c>
      <c r="AZ6" s="137" t="str">
        <f>IF(AX6="","",IF(AW6="E",ROUNDUP(SUM(AS6,AY6),0),""))</f>
        <v/>
      </c>
      <c r="BA6" s="137" t="str">
        <f>IF(AZ6="","",IF(AZ6&lt;33,"E",IF(AND(AZ6&gt;=33,AZ6&lt;41),"D",IF(AND(AZ6&gt;=41,AZ6&lt;51),"C2",IF(AND(AZ6&gt;=51,AZ6&lt;61),"C1",IF(AND(AZ6&gt;=61,AZ6&lt;71),"B2",IF(AND(AZ6&gt;=71,AZ6&lt;81),"B1",IF(AND(AZ6&gt;=81,AZ6&lt;91),"A2",IF(AND(AZ6&gt;=91,AZ6&lt;=100),"A1")))))))))</f>
        <v/>
      </c>
      <c r="BB6" s="134">
        <f>IF(MATHS!E7="","",MATHS!E7)</f>
        <v>0</v>
      </c>
      <c r="BC6" s="135">
        <f t="shared" ref="BC6:BC48" si="23">IF(BB6="","",ROUNDUP((BB6/$BB$5)*5,1))</f>
        <v>0</v>
      </c>
      <c r="BD6" s="134">
        <f>IF(MATHS!F7="","",MATHS!F7)</f>
        <v>20</v>
      </c>
      <c r="BE6" s="135">
        <f t="shared" ref="BE6:BE48" si="24">IF(BD6="","",ROUNDUP((BD6/$BD$5)*5,1))</f>
        <v>1.3</v>
      </c>
      <c r="BF6" s="134">
        <f>IF(MATHS!G7="","",MATHS!G7)</f>
        <v>7</v>
      </c>
      <c r="BG6" s="134">
        <f t="shared" ref="BG6:BG48" si="25">IF(BF6="","",ROUNDUP((BF6/$BF$5)*5,1))</f>
        <v>3.5</v>
      </c>
      <c r="BH6" s="135">
        <f>IFERROR(LARGE((BC6,BE6,BG6),1),"")</f>
        <v>3.5</v>
      </c>
      <c r="BI6" s="135">
        <f>IFERROR(LARGE((BC6,BE6,BG6),2),"")</f>
        <v>1.3</v>
      </c>
      <c r="BJ6" s="134">
        <f t="shared" ref="BJ6:BJ48" si="26">IF(AND(BH6="",BI6=""),"",SUM(BH6:BI6)/2)</f>
        <v>2.4</v>
      </c>
      <c r="BK6" s="135">
        <f>IF(MATHS!H7="","",MATHS!H7)</f>
        <v>3</v>
      </c>
      <c r="BL6" s="134">
        <f>IF(MATHS!I7="","",MATHS!I7)</f>
        <v>3</v>
      </c>
      <c r="BM6" s="134">
        <f>IF(MATHS!J7="","",MATHS!J7)</f>
        <v>3</v>
      </c>
      <c r="BN6" s="134">
        <f>IF(C6="TC","",IF(AND(BJ6="",BK6="",BL6="",BM6=""),"",SUM(BJ6:BM6)))</f>
        <v>11.4</v>
      </c>
      <c r="BO6" s="134">
        <f>IF(MATHS!K7="","",MATHS!K7)</f>
        <v>20</v>
      </c>
      <c r="BP6" s="135">
        <f t="shared" ref="BP6:BP48" si="27">IF(BO6="","",(BO6/$BO$5)*80)</f>
        <v>20</v>
      </c>
      <c r="BQ6" s="134">
        <f>IF(C6="TC","",IF(AND(BJ6="",BK6="",BL6="",BM6="",BP6=""),"",ROUNDUP(SUM(BJ6,BK6,BL6,BM6,BP6),0)))</f>
        <v>32</v>
      </c>
      <c r="BR6" s="134" t="str">
        <f t="shared" ref="BR6:BR48" si="28">IF(BQ6="","",IF(BQ6&lt;33,"E",IF(AND(BQ6&gt;=33,BQ6&lt;41),"D",IF(AND(BQ6&gt;=41,BQ6&lt;51),"C2",IF(AND(BQ6&gt;=51,BQ6&lt;61),"C1",IF(AND(BQ6&gt;=61,BQ6&lt;71),"B2",IF(AND(BQ6&gt;=71,BQ6&lt;81),"B1",IF(AND(BQ6&gt;=81,BQ6&lt;91),"A2",IF(AND(BQ6&gt;=91,BQ6&lt;=100),"A1")))))))))</f>
        <v>E</v>
      </c>
      <c r="BS6" s="134" t="str">
        <f>IF(MATHS!O7="","",MATHS!O7)</f>
        <v/>
      </c>
      <c r="BT6" s="134" t="str">
        <f>IF(BS6="","",(BS6*80/$BS$5))</f>
        <v/>
      </c>
      <c r="BU6" s="134" t="str">
        <f>IF(BS6="","",IF(BR6="E",ROUNDUP(SUM(BN6,BT6),0),""))</f>
        <v/>
      </c>
      <c r="BV6" s="137" t="str">
        <f>IF(BU6="","",IF(BU6&lt;33,"E",IF(AND(BU6&gt;=33,BU6&lt;41),"D",IF(AND(BU6&gt;=41,BU6&lt;51),"C2",IF(AND(BU6&gt;=51,BU6&lt;61),"C1",IF(AND(BU6&gt;=61,BU6&lt;71),"B2",IF(AND(BU6&gt;=71,BU6&lt;81),"B1",IF(AND(BU6&gt;=81,BU6&lt;91),"A2",IF(AND(BU6&gt;=91,BU6&lt;=100),"A1")))))))))</f>
        <v/>
      </c>
      <c r="BW6" s="137">
        <f>IF(SCIENCE!E7="","",SCIENCE!E7)</f>
        <v>0</v>
      </c>
      <c r="BX6" s="138">
        <f t="shared" ref="BX6:BX48" si="29">IF(BW6="","",ROUNDUP((BW6/$BW$5)*5,1))</f>
        <v>0</v>
      </c>
      <c r="BY6" s="137">
        <f>IF(SCIENCE!F7="","",SCIENCE!F7)</f>
        <v>21</v>
      </c>
      <c r="BZ6" s="138">
        <f t="shared" ref="BZ6:BZ48" si="30">IF(BY6="","",ROUNDUP((BY6/$BY$5)*5,1))</f>
        <v>1.4000000000000001</v>
      </c>
      <c r="CA6" s="137">
        <f>IF(SCIENCE!G7="","",SCIENCE!G7)</f>
        <v>8</v>
      </c>
      <c r="CB6" s="137">
        <f t="shared" ref="CB6:CB48" si="31">IF(CA6="","",ROUNDUP((CA6/$CA$5)*5,1))</f>
        <v>4</v>
      </c>
      <c r="CC6" s="138">
        <f>IFERROR(LARGE((BX6,BZ6,CB6),1),"")</f>
        <v>4</v>
      </c>
      <c r="CD6" s="138">
        <f>IFERROR(LARGE((BX6,BZ6,CB6),2),"")</f>
        <v>1.4000000000000001</v>
      </c>
      <c r="CE6" s="137">
        <f t="shared" ref="CE6:CE48" si="32">IF(AND(CC6="",CD6=""),"",SUM(CC6:CD6)/2)</f>
        <v>2.7</v>
      </c>
      <c r="CF6" s="138">
        <f>IF(SCIENCE!H7="","",SCIENCE!H7)</f>
        <v>3</v>
      </c>
      <c r="CG6" s="138">
        <f>IF(SCIENCE!I7="","",SCIENCE!I7)</f>
        <v>3</v>
      </c>
      <c r="CH6" s="138">
        <f>IF(SCIENCE!J7="","",SCIENCE!J7)</f>
        <v>3</v>
      </c>
      <c r="CI6" s="138">
        <f>IF(C6="TC","",IF(AND(CE6="",CF6="",CG6="",CH6=""),"",SUM(CE6:CH6)))</f>
        <v>11.7</v>
      </c>
      <c r="CJ6" s="138">
        <f>IF(SCIENCE!K7="","",SCIENCE!K7)</f>
        <v>21</v>
      </c>
      <c r="CK6" s="138">
        <f t="shared" ref="CK6:CK48" si="33">IF(CJ6="","",(CJ6/$CJ$5)*80)</f>
        <v>21</v>
      </c>
      <c r="CL6" s="137">
        <f>IF(C6="TC","",IF(AND(CE6="",CF6="",CG6="",CH6="",CK6=""),"",ROUNDUP(SUM(CE6,CF6,CG6,CH6,CK6),0)))</f>
        <v>33</v>
      </c>
      <c r="CM6" s="137" t="str">
        <f t="shared" ref="CM6:CM48" si="34">IF(CL6="","",IF(CL6&lt;33,"E",IF(AND(CL6&gt;=33,CL6&lt;41),"D",IF(AND(CL6&gt;=41,CL6&lt;51),"C2",IF(AND(CL6&gt;=51,CL6&lt;61),"C1",IF(AND(CL6&gt;=61,CL6&lt;71),"B2",IF(AND(CL6&gt;=71,CL6&lt;81),"B1",IF(AND(CL6&gt;=81,CL6&lt;91),"A2",IF(AND(CL6&gt;=91,CL6&lt;=100),"A1")))))))))</f>
        <v>D</v>
      </c>
      <c r="CN6" s="137" t="str">
        <f>IF(SCIENCE!O7="","",SCIENCE!O7)</f>
        <v/>
      </c>
      <c r="CO6" s="137" t="str">
        <f>IF(CN6="","",(CN6*80/$CN$5))</f>
        <v/>
      </c>
      <c r="CP6" s="137" t="str">
        <f>IF(CN6="","",IF(CM6="E",ROUNDUP(SUM(CI6,CO6),0),""))</f>
        <v/>
      </c>
      <c r="CQ6" s="137" t="str">
        <f>IF(CP6="","",IF(CP6&lt;33,"E",IF(AND(CP6&gt;=33,CP6&lt;41),"D",IF(AND(CP6&gt;=41,CP6&lt;51),"C2",IF(AND(CP6&gt;=51,CP6&lt;61),"C1",IF(AND(CP6&gt;=61,CP6&lt;71),"B2",IF(AND(CP6&gt;=71,CP6&lt;81),"B1",IF(AND(CP6&gt;=81,CP6&lt;91),"A2",IF(AND(CP6&gt;=91,CP6&lt;=100),"A1")))))))))</f>
        <v/>
      </c>
      <c r="CR6" s="134">
        <f>IF(SST!E7="","",SST!E7)</f>
        <v>0</v>
      </c>
      <c r="CS6" s="135">
        <f t="shared" ref="CS6:CS48" si="35">IF(CR6="","",ROUNDUP((CR6/$CR$5)*5,1))</f>
        <v>0</v>
      </c>
      <c r="CT6" s="134">
        <f>IF(SST!F7="","",SST!F7)</f>
        <v>26</v>
      </c>
      <c r="CU6" s="135">
        <f t="shared" ref="CU6:CU48" si="36">IF(CT6="","",ROUNDUP((CT6/$CT$5)*5,1))</f>
        <v>1.7000000000000002</v>
      </c>
      <c r="CV6" s="134">
        <f>IF(SST!G7="","",SST!G7)</f>
        <v>5</v>
      </c>
      <c r="CW6" s="134">
        <f t="shared" ref="CW6:CW48" si="37">IF(CV6="","",ROUNDUP((CV6/$CV$5)*5,1))</f>
        <v>2.5</v>
      </c>
      <c r="CX6" s="135">
        <f>IFERROR(LARGE((CS6,CU6,CW6),1),"")</f>
        <v>2.5</v>
      </c>
      <c r="CY6" s="135">
        <f>IFERROR(LARGE((CS6,CU6,CW6),2),"")</f>
        <v>1.7000000000000002</v>
      </c>
      <c r="CZ6" s="134">
        <f t="shared" ref="CZ6:CZ48" si="38">IF(AND(CX6="",CY6=""),"",SUM(CX6:CY6)/2)</f>
        <v>2.1</v>
      </c>
      <c r="DA6" s="135">
        <f>IF(SST!H7="","",SST!H7)</f>
        <v>4</v>
      </c>
      <c r="DB6" s="135">
        <f>IF(SST!I7="","",SST!I7)</f>
        <v>4</v>
      </c>
      <c r="DC6" s="135">
        <f>IF(SST!J7="","",SST!J7)</f>
        <v>4</v>
      </c>
      <c r="DD6" s="135">
        <f>IF(C6="TC","",IF(AND(CZ6="",DA6="",DB6="",DC6=""),"",SUM(CZ6:DC6)))</f>
        <v>14.1</v>
      </c>
      <c r="DE6" s="135">
        <f>IF(SST!K7="","",SST!K7)</f>
        <v>20</v>
      </c>
      <c r="DF6" s="135">
        <f t="shared" ref="DF6:DF48" si="39">IF(DE6="","",(DE6/$DE$5)*80)</f>
        <v>20</v>
      </c>
      <c r="DG6" s="134">
        <f>IF(C6="TC","",IF(AND(CZ6="",DA6="",DC6="",DB6="",DF6=""),"",ROUNDUP(SUM(CZ6,DA6,DC6,DB6,DF6),0)))</f>
        <v>35</v>
      </c>
      <c r="DH6" s="134" t="str">
        <f t="shared" ref="DH6:DH48" si="40">IF(DG6="","",IF(DG6&lt;33,"E",IF(AND(DG6&gt;=33,DG6&lt;41),"D",IF(AND(DG6&gt;=41,DG6&lt;51),"C2",IF(AND(DG6&gt;=51,DG6&lt;61),"C1",IF(AND(DG6&gt;=61,DG6&lt;71),"B2",IF(AND(DG6&gt;=71,DG6&lt;81),"B1",IF(AND(DG6&gt;=81,DG6&lt;91),"A2",IF(AND(DG6&gt;=91,DG6&lt;=100),"A1")))))))))</f>
        <v>D</v>
      </c>
      <c r="DI6" s="134" t="str">
        <f>IF(SST!O7="","",SST!O7)</f>
        <v/>
      </c>
      <c r="DJ6" s="134" t="str">
        <f>IF(DI6="","",(DI6*80/$DI$5))</f>
        <v/>
      </c>
      <c r="DK6" s="134" t="str">
        <f>IF(DI6="","",IF(DH6="E",ROUNDUP(SUM(DD6,DJ6),0),""))</f>
        <v/>
      </c>
      <c r="DL6" s="134" t="str">
        <f>IF(DK6="","",IF(DK6&lt;33,"E",IF(AND(DK6&gt;=33,DK6&lt;41),"D",IF(AND(DK6&gt;=41,DK6&lt;51),"C2",IF(AND(DK6&gt;=51,DK6&lt;61),"C1",IF(AND(DK6&gt;=61,DK6&lt;71),"B2",IF(AND(DK6&gt;=71,DK6&lt;81),"B1",IF(AND(DK6&gt;=81,DK6&lt;91),"A2",IF(AND(DK6&gt;=91,DK6&lt;=100),"A1")))))))))</f>
        <v/>
      </c>
      <c r="DM6" s="139">
        <f>IF(C6="TC","",IF(AA6="","",AA6))</f>
        <v>51</v>
      </c>
      <c r="DN6" s="139">
        <f>IF(C6="TC","",IF(AV6="","",AV6))</f>
        <v>59</v>
      </c>
      <c r="DO6" s="139">
        <f>IF(C6="TC","",IF(BQ6="","",BQ6))</f>
        <v>32</v>
      </c>
      <c r="DP6" s="139">
        <f>IF(C6="TC","",IF(CL6="","",CL6))</f>
        <v>33</v>
      </c>
      <c r="DQ6" s="139">
        <f>IF(C6="TC","",IF(DG6="","",DG6))</f>
        <v>35</v>
      </c>
      <c r="DR6" s="139" t="str">
        <f>IF(C6="TC","",IF(AE6="","",AE6))</f>
        <v/>
      </c>
      <c r="DS6" s="139" t="str">
        <f>IF(C6="TC","",IF(AZ6="","",AZ6))</f>
        <v/>
      </c>
      <c r="DT6" s="139" t="str">
        <f>IF(C6="TC","",IF(BU6="","",BU6))</f>
        <v/>
      </c>
      <c r="DU6" s="139" t="str">
        <f>IF(C6="TC","",IF(CP6="","",CP6))</f>
        <v/>
      </c>
      <c r="DV6" s="139" t="str">
        <f>IF(C6="TC","",IF(DK6="","",DK6))</f>
        <v/>
      </c>
      <c r="DW6" s="140" t="str">
        <f>IF(DM6&gt;=33,"",$DW$4&amp;",")</f>
        <v/>
      </c>
      <c r="DX6" s="140" t="str">
        <f>IF(DN6&gt;=33,"",$DX$4&amp;",")</f>
        <v/>
      </c>
      <c r="DY6" s="140" t="str">
        <f>IF(DO6&gt;=33,"",$DY$4&amp;",")</f>
        <v>MATHS,</v>
      </c>
      <c r="DZ6" s="140" t="str">
        <f>IF(DP6&gt;=33,"",$DZ$4&amp;",")</f>
        <v/>
      </c>
      <c r="EA6" s="140" t="str">
        <f>IF(DQ6&gt;=33,"",$EA$4&amp;",")</f>
        <v/>
      </c>
      <c r="EB6" s="141" t="str">
        <f>IF(DR6&gt;=33,"",$EB$4)</f>
        <v/>
      </c>
      <c r="EC6" s="141" t="str">
        <f>IF(DS6&gt;=33,"",$EC$4)</f>
        <v/>
      </c>
      <c r="ED6" s="141" t="str">
        <f>IF(DT6&gt;=33,"",$ED$4)</f>
        <v/>
      </c>
      <c r="EE6" s="141" t="str">
        <f>IF(DU6&gt;=33,"",$EE$4)</f>
        <v/>
      </c>
      <c r="EF6" s="141" t="str">
        <f>IF(DV6&gt;=33,"",$EF$4)</f>
        <v/>
      </c>
      <c r="EG6" s="127">
        <f t="shared" ref="EG6:EH6" si="41">IF(DM6="&lt;33","",DM6)</f>
        <v>51</v>
      </c>
      <c r="EH6" s="127">
        <f t="shared" si="41"/>
        <v>59</v>
      </c>
      <c r="EI6" s="127" t="str">
        <f>IF(DO6&lt;33,"",DO6)</f>
        <v/>
      </c>
      <c r="EJ6" s="127">
        <f>IF(DP6&lt;33,"",DP6)</f>
        <v>33</v>
      </c>
      <c r="EK6" s="127">
        <f>IF(DQ6&lt;33,"",DQ6)</f>
        <v>35</v>
      </c>
      <c r="EL6" s="128">
        <f t="shared" ref="EL6:EL50" si="42">IF(AND(EG6="",DR6&gt;=33),DR6,EG6)</f>
        <v>51</v>
      </c>
      <c r="EM6" s="128">
        <f t="shared" ref="EM6:EM50" si="43">IF(AND(EH6="",DS6&gt;=33),DS6,EH6)</f>
        <v>59</v>
      </c>
      <c r="EN6" s="128" t="str">
        <f t="shared" ref="EN6:EN50" si="44">IF(AND(EI6="",DT6&gt;=33),DT6,EI6)</f>
        <v/>
      </c>
      <c r="EO6" s="128">
        <f t="shared" ref="EO6:EO50" si="45">IF(AND(EJ6="",DU6&gt;=33),DU6,EJ6)</f>
        <v>33</v>
      </c>
      <c r="EP6" s="128">
        <f t="shared" ref="EP6:EP50" si="46">IF(AND(EK6="",DV6&gt;=33),DV6,EK6)</f>
        <v>35</v>
      </c>
      <c r="EQ6" s="142">
        <f t="shared" ref="EQ6:EQ50" si="47">IF(C6="TC","",IF(C6="","",(COUNTBLANK(EG6:EK6))))</f>
        <v>1</v>
      </c>
      <c r="ER6" s="142">
        <f t="shared" ref="ER6:ER50" si="48">IF(C6="TC","",IF(C6="","",(COUNTBLANK(EL6:EP6))))</f>
        <v>1</v>
      </c>
      <c r="ES6" s="143" t="str">
        <f t="shared" ref="ES6:ES49" si="49">IF(C6="TC","",IF(EQ6="","",IF(EQ6=0,"PASS",IF(EQ6=1,"COMPARTMENT","FAIL"))))</f>
        <v>COMPARTMENT</v>
      </c>
      <c r="ET6" s="345" t="str">
        <f t="shared" ref="ET6:ET50" si="50">IF(C6="TC","",IF(AND(DR6="",DS6="",DT6="",DU6="",DV6=""),"",IF(AND(ER6=0,ES6="COMPARTMENT"),"PASSED AFTER COMPARTMENT","FAIL")))</f>
        <v/>
      </c>
      <c r="EU6" s="345" t="str">
        <f t="shared" ref="EU6:EU50" si="51">IF(OR(C6="TC",C6=""),"",IF(ES6="PASS","",DW6&amp;DX6&amp;DY6&amp;DZ6&amp;EA6))</f>
        <v>MATHS,</v>
      </c>
      <c r="EV6" s="345" t="str">
        <f t="shared" ref="EV6:EV50" si="52">IF(C6="TC","",IF(OR(ET6="",ET6="PASS"),"",EB6&amp;EC6&amp;ED6&amp;EE6&amp;EF6))</f>
        <v/>
      </c>
      <c r="EW6" s="143" t="str">
        <f t="shared" ref="EW6:EW50" si="53">IF(OR(C6="TC",C6=""),"",IF(OR(ES6="PASS",ES6="FAIL"),SUM(EL6:EP6),""))</f>
        <v/>
      </c>
      <c r="EX6" s="359" t="str">
        <f t="shared" ref="EX6:EX50" si="54">IF(AND(EW6="",ET6="PASSED AFTER COMPARTMENT"),SUM(EL6:EP6),EW6)</f>
        <v/>
      </c>
      <c r="EY6" s="143" t="str">
        <f>IF(EW6="","",ROUND(EW6,0))</f>
        <v/>
      </c>
      <c r="EZ6" s="143" t="str">
        <f>IF(EX6="","",ROUND(EX6,0))</f>
        <v/>
      </c>
      <c r="FA6" s="143" t="str">
        <f t="shared" ref="FA6:FA50" si="55">IF(C6="TC","",IF(EW6="","",IF(ES6="COMPARTMENT","",(EY6*100/$EY$5)&amp;" %")))</f>
        <v/>
      </c>
      <c r="FB6" s="143" t="str">
        <f t="shared" ref="FB6:FB50" si="56">IF(C6="TC","",IF(EW6="","",IF(ES6="COMPARTMENT","",(EY6*100/$EY$5))))</f>
        <v/>
      </c>
      <c r="FC6" s="144" t="str">
        <f>IF(FB6="","",IF(FB6&lt;33,"E",IF(AND(FB6&gt;=33,FB6&lt;41),"D",IF(AND(FB6&gt;=41,FB6&lt;51),"C2",IF(AND(FB6&gt;=51,FB6&lt;61),"C1",IF(AND(FB6&gt;=61,FB6&lt;71),"B2",IF(AND(FB6&gt;=71,FB6&lt;81),"B1",IF(AND(FB6&gt;=81,FB6&lt;91),"A2",IF(AND(FB6&gt;=91,FB6&lt;=100),"A1")))))))))</f>
        <v/>
      </c>
      <c r="FD6" s="143" t="str">
        <f>IF(FB6="","",SUMPRODUCT((FB6&lt;FB$6:FB$49)/COUNTIF(FB$6:FB$49,FB$6:FB$49)))</f>
        <v/>
      </c>
      <c r="FE6" s="145">
        <f>IF(ATTENDANCE!Q8="","",ATTENDANCE!Q8)</f>
        <v>137</v>
      </c>
      <c r="FF6" s="146" t="str">
        <f t="shared" ref="FF6:FF49" si="57">IF(FE6="","",ROUND((FE6*100/$FE$5),0)&amp;" %")</f>
        <v>69 %</v>
      </c>
      <c r="FG6" s="143" t="str">
        <f t="shared" ref="FG6:FG50" si="58">IF(C6="TC","",IF(EX6="","",IF(EV6="COMPARTMENT","",(EZ6*100/$EZ$5))))</f>
        <v/>
      </c>
      <c r="FH6" s="144" t="str">
        <f>IF(FG6="","",IF(FG6&lt;33,"E",IF(AND(FG6&gt;=33,FG6&lt;41),"D",IF(AND(FG6&gt;=41,FG6&lt;51),"C2",IF(AND(FG6&gt;=51,FG6&lt;61),"C1",IF(AND(FG6&gt;=61,FG6&lt;71),"B2",IF(AND(FG6&gt;=71,FG6&lt;81),"B1",IF(AND(FG6&gt;=81,FG6&lt;91),"A2",IF(AND(FG6&gt;=91,FG6&lt;=100),"A1")))))))))</f>
        <v/>
      </c>
      <c r="FI6" s="143">
        <f>IF(ATTENDANCE!Q8="","",ATTENDANCE!Q8)</f>
        <v>137</v>
      </c>
      <c r="FJ6" s="144">
        <f>IF(ATTENDANCE!Q8="","",ATTENDANCE!$Q8)</f>
        <v>137</v>
      </c>
      <c r="FK6" s="144" t="s">
        <v>232</v>
      </c>
      <c r="FL6" s="103"/>
    </row>
    <row r="7" spans="1:168" ht="15" customHeight="1" x14ac:dyDescent="0.25">
      <c r="A7" s="103"/>
      <c r="B7" s="131">
        <f>IF(DATA!B6="","",DATA!B6)</f>
        <v>2</v>
      </c>
      <c r="C7" s="131">
        <f>IF(DATA!C6="","",DATA!C6)</f>
        <v>902</v>
      </c>
      <c r="D7" s="131">
        <f>IF(DATA!D6="","",DATA!D6)</f>
        <v>971</v>
      </c>
      <c r="E7" s="447" t="str">
        <f>IF(DATA!E6="","",DATA!E6)</f>
        <v>ARVIND SINGH BALLA</v>
      </c>
      <c r="F7" s="447" t="str">
        <f>IF(DATA!F6="","",DATA!F6)</f>
        <v>INDRA SINGH BALLA</v>
      </c>
      <c r="G7" s="447" t="str">
        <f>IF(DATA!G6="","",DATA!G6)</f>
        <v>MEENA KANWAR BALLA</v>
      </c>
      <c r="H7" s="133">
        <f>IF(DATA!H6="","",DATA!H6)</f>
        <v>40292</v>
      </c>
      <c r="I7" s="132" t="str">
        <f>IF(DATA!I6="","",DATA!I6)</f>
        <v>BOY</v>
      </c>
      <c r="J7" s="132" t="str">
        <f>IF(DATA!J6="","",DATA!J6)</f>
        <v>GEN</v>
      </c>
      <c r="K7" s="132" t="str">
        <f>IF(DATA!K6="","",DATA!K6)</f>
        <v/>
      </c>
      <c r="L7" s="134">
        <f>IF(ENGLISH!E8="","",ENGLISH!E8)</f>
        <v>5</v>
      </c>
      <c r="M7" s="135">
        <f t="shared" ref="M7:M74" si="59">IF(L7="","",ROUNDUP((L7/$L$5)*5,1))</f>
        <v>2.5</v>
      </c>
      <c r="N7" s="134">
        <f>IF(ENGLISH!F8="","",ENGLISH!F8)</f>
        <v>25</v>
      </c>
      <c r="O7" s="135">
        <f t="shared" ref="O7:O74" si="60">IF(N7="","",ROUNDUP((N7/$N$5)*5,1))</f>
        <v>1.6</v>
      </c>
      <c r="P7" s="134">
        <f>IF(ENGLISH!G8="","",ENGLISH!G8)</f>
        <v>4</v>
      </c>
      <c r="Q7" s="134">
        <f t="shared" ref="Q7:Q74" si="61">IF(P7="","",ROUNDUP((P7/$P$5)*5,1))</f>
        <v>2</v>
      </c>
      <c r="R7" s="135">
        <f>IFERROR(LARGE((M7,O7,Q7),1),"")</f>
        <v>2.5</v>
      </c>
      <c r="S7" s="135">
        <f>IFERROR(LARGE((M7,O7,Q7),2),"")</f>
        <v>2</v>
      </c>
      <c r="T7" s="134">
        <f t="shared" ref="T7:T74" si="62">IF(AND(R7="",S7=""),"",SUM(R7:S7)/2)</f>
        <v>2.25</v>
      </c>
      <c r="U7" s="135">
        <f>IF(ENGLISH!H8="","",ENGLISH!H8)</f>
        <v>5</v>
      </c>
      <c r="V7" s="134">
        <f>IF(ENGLISH!I8="","",ENGLISH!I8)</f>
        <v>5</v>
      </c>
      <c r="W7" s="134">
        <f>IF(ENGLISH!J8="","",ENGLISH!J8)</f>
        <v>5</v>
      </c>
      <c r="X7" s="134">
        <f t="shared" ref="X7:X74" si="63">IF(AND(T7="",U7="",V7="",W7=""),"",SUM(T7:W7))</f>
        <v>17.25</v>
      </c>
      <c r="Y7" s="135">
        <f>IF(ENGLISH!K8="","",ENGLISH!K8)</f>
        <v>28</v>
      </c>
      <c r="Z7" s="135">
        <f t="shared" ref="Z7:Z74" si="64">IF(Y7="","",(Y7/$Y$5)*80)</f>
        <v>28</v>
      </c>
      <c r="AA7" s="136">
        <f t="shared" ref="AA7:AA74" si="65">IF(C7="TC","",IF(AND(T7="",U7="",V7="",Z7="",W7=""),"",ROUNDUP(SUM(T7,U7,V7,Z7,W7)*100/SUM($T$5,$U$5,$V$5,$Z$5,$W$5),0)))</f>
        <v>46</v>
      </c>
      <c r="AB7" s="134" t="str">
        <f t="shared" si="16"/>
        <v>C2</v>
      </c>
      <c r="AC7" s="134" t="str">
        <f>IF(ENGLISH!O8="","",ENGLISH!O8)</f>
        <v/>
      </c>
      <c r="AD7" s="134" t="str">
        <f t="shared" ref="AD7:AD49" si="66">IF(AC7="","",(AC7*80/$AC$5))</f>
        <v/>
      </c>
      <c r="AE7" s="134" t="str">
        <f t="shared" ref="AE7:AE49" si="67">IF(AB7="","",IF(AB7="E",SUM(X7,AD7),""))</f>
        <v/>
      </c>
      <c r="AF7" s="134" t="str">
        <f t="shared" ref="AF7:AF74" si="68">IF(AE7="","",IF(AE7&lt;33,"E",IF(AND(AE7&gt;=33,AE7&lt;41),"D",IF(AND(AE7&gt;=41,AE7&lt;51),"C2",IF(AND(AE7&gt;=51,AE7&lt;61),"C1",IF(AND(AE7&gt;=61,AE7&lt;71),"B2",IF(AND(AE7&gt;=71,AE7&lt;81),"B1",IF(AND(AE7&gt;=81,AE7&lt;91),"A2",IF(AND(AE7&gt;=91,AE7&lt;=100),"A1")))))))))</f>
        <v/>
      </c>
      <c r="AG7" s="137">
        <f>IF('HINDI-SKT'!E8="","",'HINDI-SKT'!E8)</f>
        <v>10</v>
      </c>
      <c r="AH7" s="138">
        <f t="shared" si="17"/>
        <v>5</v>
      </c>
      <c r="AI7" s="137">
        <f>IF('HINDI-SKT'!F8="","",'HINDI-SKT'!F8)</f>
        <v>39</v>
      </c>
      <c r="AJ7" s="138">
        <f t="shared" si="18"/>
        <v>2.5</v>
      </c>
      <c r="AK7" s="137">
        <f>IF('HINDI-SKT'!G8="","",'HINDI-SKT'!G8)</f>
        <v>8</v>
      </c>
      <c r="AL7" s="137">
        <f t="shared" si="19"/>
        <v>4</v>
      </c>
      <c r="AM7" s="138">
        <f>IFERROR(LARGE((AH7,AJ7,AL7),1),"")</f>
        <v>5</v>
      </c>
      <c r="AN7" s="138">
        <f>IFERROR(LARGE((AH7,AJ7,AL7),2),"")</f>
        <v>4</v>
      </c>
      <c r="AO7" s="137">
        <f t="shared" si="20"/>
        <v>4.5</v>
      </c>
      <c r="AP7" s="138">
        <f>IF('HINDI-SKT'!H8="","",'HINDI-SKT'!H8)</f>
        <v>5</v>
      </c>
      <c r="AQ7" s="137">
        <f>IF('HINDI-SKT'!I8="","",'HINDI-SKT'!I8)</f>
        <v>5</v>
      </c>
      <c r="AR7" s="137">
        <f>IF('HINDI-SKT'!J8="","",'HINDI-SKT'!J8)</f>
        <v>5</v>
      </c>
      <c r="AS7" s="137">
        <f t="shared" ref="AS7:AS74" si="69">IF(C7="TC","",IF(AND(AO7="",AP7="",AQ7="",AR7=""),"",SUM(AO7:AR7)))</f>
        <v>19.5</v>
      </c>
      <c r="AT7" s="137">
        <f>IF('HINDI-SKT'!K8="","",'HINDI-SKT'!K8)</f>
        <v>31</v>
      </c>
      <c r="AU7" s="138">
        <f t="shared" ref="AU7:AU49" si="70">IF(AT7="","",(AT7/$AT$5)*80)</f>
        <v>31</v>
      </c>
      <c r="AV7" s="137">
        <f t="shared" ref="AV7:AV49" si="71">IF(C7="TC","",IF(AND(AO7="",AP7="",AQ7="",AU7="",AR7),"",ROUNDUP(SUM(AO7,AP7,AQ7,AU7,AR7),0)))</f>
        <v>51</v>
      </c>
      <c r="AW7" s="137" t="str">
        <f t="shared" ref="AW7:AW49" si="72">IF(AV7="","",IF(AV7&lt;33,"E",IF(AND(AV7&gt;=33,AV7&lt;41),"D",IF(AND(AV7&gt;=41,AV7&lt;51),"C2",IF(AND(AV7&gt;=51,AV7&lt;61),"C1",IF(AND(AV7&gt;=61,AV7&lt;71),"B2",IF(AND(AV7&gt;=71,AV7&lt;81),"B1",IF(AND(AV7&gt;=81,AV7&lt;91),"A2",IF(AND(AV7&gt;=91,AV7&lt;=100),"A1")))))))))</f>
        <v>C1</v>
      </c>
      <c r="AX7" s="137" t="str">
        <f>IF('HINDI-SKT'!O8="","",'HINDI-SKT'!O8)</f>
        <v/>
      </c>
      <c r="AY7" s="137" t="str">
        <f t="shared" ref="AY7:AY49" si="73">IF(AX7="","",(AX7*80/$AX$5))</f>
        <v/>
      </c>
      <c r="AZ7" s="137" t="str">
        <f t="shared" ref="AZ7:AZ50" si="74">IF(AX7="","",IF(AW7="E",ROUNDUP(SUM(AS7,AY7),0),""))</f>
        <v/>
      </c>
      <c r="BA7" s="137" t="str">
        <f t="shared" ref="BA7:BA74" si="75">IF(AZ7="","",IF(AZ7&lt;33,"E",IF(AND(AZ7&gt;=33,AZ7&lt;41),"D",IF(AND(AZ7&gt;=41,AZ7&lt;51),"C2",IF(AND(AZ7&gt;=51,AZ7&lt;61),"C1",IF(AND(AZ7&gt;=61,AZ7&lt;71),"B2",IF(AND(AZ7&gt;=71,AZ7&lt;81),"B1",IF(AND(AZ7&gt;=81,AZ7&lt;91),"A2",IF(AND(AZ7&gt;=91,AZ7&lt;=100),"A1")))))))))</f>
        <v/>
      </c>
      <c r="BB7" s="134">
        <f>IF(MATHS!E8="","",MATHS!E8)</f>
        <v>3</v>
      </c>
      <c r="BC7" s="135">
        <f t="shared" si="23"/>
        <v>1.5</v>
      </c>
      <c r="BD7" s="134">
        <f>IF(MATHS!F8="","",MATHS!F8)</f>
        <v>30</v>
      </c>
      <c r="BE7" s="135">
        <f t="shared" si="24"/>
        <v>1.9000000000000001</v>
      </c>
      <c r="BF7" s="134">
        <f>IF(MATHS!G8="","",MATHS!G8)</f>
        <v>4</v>
      </c>
      <c r="BG7" s="134">
        <f t="shared" si="25"/>
        <v>2</v>
      </c>
      <c r="BH7" s="135">
        <f>IFERROR(LARGE((BC7,BE7,BG7),1),"")</f>
        <v>2</v>
      </c>
      <c r="BI7" s="135">
        <f>IFERROR(LARGE((BC7,BE7,BG7),2),"")</f>
        <v>1.9000000000000001</v>
      </c>
      <c r="BJ7" s="134">
        <f t="shared" si="26"/>
        <v>1.9500000000000002</v>
      </c>
      <c r="BK7" s="135">
        <f>IF(MATHS!H8="","",MATHS!H8)</f>
        <v>4</v>
      </c>
      <c r="BL7" s="134">
        <f>IF(MATHS!I8="","",MATHS!I8)</f>
        <v>4</v>
      </c>
      <c r="BM7" s="134">
        <f>IF(MATHS!J8="","",MATHS!J8)</f>
        <v>4</v>
      </c>
      <c r="BN7" s="134">
        <f t="shared" ref="BN7:BN74" si="76">IF(C7="TC","",IF(AND(BJ7="",BK7="",BL7="",BM7=""),"",SUM(BJ7:BM7)))</f>
        <v>13.95</v>
      </c>
      <c r="BO7" s="134">
        <f>IF(MATHS!K8="","",MATHS!K8)</f>
        <v>25</v>
      </c>
      <c r="BP7" s="135">
        <f t="shared" si="27"/>
        <v>25</v>
      </c>
      <c r="BQ7" s="134">
        <f t="shared" ref="BQ7:BQ74" si="77">IF(C7="TC","",IF(AND(BJ7="",BK7="",BL7="",BM7="",BP7=""),"",ROUNDUP(SUM(BJ7,BK7,BL7,BM7,BP7),0)))</f>
        <v>39</v>
      </c>
      <c r="BR7" s="134" t="str">
        <f t="shared" si="28"/>
        <v>D</v>
      </c>
      <c r="BS7" s="134" t="str">
        <f>IF(MATHS!O8="","",MATHS!O8)</f>
        <v/>
      </c>
      <c r="BT7" s="134" t="str">
        <f t="shared" ref="BT7:BT49" si="78">IF(BS7="","",(BS7*80/$BS$5))</f>
        <v/>
      </c>
      <c r="BU7" s="134" t="str">
        <f t="shared" ref="BU7:BU50" si="79">IF(BS7="","",IF(BR7="E",ROUNDUP(SUM(BN7,BT7),0),""))</f>
        <v/>
      </c>
      <c r="BV7" s="137" t="str">
        <f t="shared" ref="BV7:BV36" si="80">IF(BU7="","",IF(BU7&lt;33,"E",IF(AND(BU7&gt;=33,BU7&lt;41),"D",IF(AND(BU7&gt;=41,BU7&lt;51),"C2",IF(AND(BU7&gt;=51,BU7&lt;61),"C1",IF(AND(BU7&gt;=61,BU7&lt;71),"B2",IF(AND(BU7&gt;=71,BU7&lt;81),"B1",IF(AND(BU7&gt;=81,BU7&lt;91),"A2",IF(AND(BU7&gt;=91,BU7&lt;=100),"A1")))))))))</f>
        <v/>
      </c>
      <c r="BW7" s="137">
        <f>IF(SCIENCE!E8="","",SCIENCE!E8)</f>
        <v>7</v>
      </c>
      <c r="BX7" s="138">
        <f t="shared" si="29"/>
        <v>3.5</v>
      </c>
      <c r="BY7" s="137">
        <f>IF(SCIENCE!F8="","",SCIENCE!F8)</f>
        <v>21</v>
      </c>
      <c r="BZ7" s="138">
        <f t="shared" si="30"/>
        <v>1.4000000000000001</v>
      </c>
      <c r="CA7" s="137">
        <f>IF(SCIENCE!G8="","",SCIENCE!G8)</f>
        <v>7</v>
      </c>
      <c r="CB7" s="137">
        <f t="shared" si="31"/>
        <v>3.5</v>
      </c>
      <c r="CC7" s="138">
        <f>IFERROR(LARGE((BX7,BZ7,CB7),1),"")</f>
        <v>3.5</v>
      </c>
      <c r="CD7" s="138">
        <f>IFERROR(LARGE((BX7,BZ7,CB7),2),"")</f>
        <v>3.5</v>
      </c>
      <c r="CE7" s="137">
        <f t="shared" si="32"/>
        <v>3.5</v>
      </c>
      <c r="CF7" s="138">
        <f>IF(SCIENCE!H8="","",SCIENCE!H8)</f>
        <v>4</v>
      </c>
      <c r="CG7" s="138">
        <f>IF(SCIENCE!I8="","",SCIENCE!I8)</f>
        <v>4</v>
      </c>
      <c r="CH7" s="138">
        <f>IF(SCIENCE!J8="","",SCIENCE!J8)</f>
        <v>4</v>
      </c>
      <c r="CI7" s="138">
        <f t="shared" ref="CI7:CI49" si="81">IF(C7="TC","",IF(AND(CE7="",CF7="",CG7="",CH7=""),"",SUM(CE7:CH7)))</f>
        <v>15.5</v>
      </c>
      <c r="CJ7" s="138">
        <f>IF(SCIENCE!K8="","",SCIENCE!K8)</f>
        <v>20</v>
      </c>
      <c r="CK7" s="138">
        <f t="shared" si="33"/>
        <v>20</v>
      </c>
      <c r="CL7" s="137">
        <f t="shared" ref="CL7:CL74" si="82">IF(C7="TC","",IF(AND(CE7="",CF7="",CG7="",CH7="",CK7=""),"",ROUNDUP(SUM(CE7,CF7,CG7,CH7,CK7),0)))</f>
        <v>36</v>
      </c>
      <c r="CM7" s="137" t="str">
        <f t="shared" si="34"/>
        <v>D</v>
      </c>
      <c r="CN7" s="137" t="str">
        <f>IF(SCIENCE!O8="","",SCIENCE!O8)</f>
        <v/>
      </c>
      <c r="CO7" s="137" t="str">
        <f t="shared" ref="CO7:CO49" si="83">IF(CN7="","",(CN7*80/$CN$5))</f>
        <v/>
      </c>
      <c r="CP7" s="137" t="str">
        <f t="shared" ref="CP7:CP74" si="84">IF(CN7="","",IF(CM7="E",ROUNDUP(SUM(CI7,CO7),0),""))</f>
        <v/>
      </c>
      <c r="CQ7" s="137" t="str">
        <f t="shared" ref="CQ7:CQ74" si="85">IF(CP7="","",IF(CP7&lt;33,"E",IF(AND(CP7&gt;=33,CP7&lt;41),"D",IF(AND(CP7&gt;=41,CP7&lt;51),"C2",IF(AND(CP7&gt;=51,CP7&lt;61),"C1",IF(AND(CP7&gt;=61,CP7&lt;71),"B2",IF(AND(CP7&gt;=71,CP7&lt;81),"B1",IF(AND(CP7&gt;=81,CP7&lt;91),"A2",IF(AND(CP7&gt;=91,CP7&lt;=100),"A1")))))))))</f>
        <v/>
      </c>
      <c r="CR7" s="134">
        <f>IF(SST!E8="","",SST!E8)</f>
        <v>7</v>
      </c>
      <c r="CS7" s="135">
        <f t="shared" si="35"/>
        <v>3.5</v>
      </c>
      <c r="CT7" s="134">
        <f>IF(SST!F8="","",SST!F8)</f>
        <v>54</v>
      </c>
      <c r="CU7" s="135">
        <f t="shared" si="36"/>
        <v>3.4</v>
      </c>
      <c r="CV7" s="134">
        <f>IF(SST!G8="","",SST!G8)</f>
        <v>7</v>
      </c>
      <c r="CW7" s="134">
        <f t="shared" si="37"/>
        <v>3.5</v>
      </c>
      <c r="CX7" s="135">
        <f>IFERROR(LARGE((CS7,CU7,CW7),1),"")</f>
        <v>3.5</v>
      </c>
      <c r="CY7" s="135">
        <f>IFERROR(LARGE((CS7,CU7,CW7),2),"")</f>
        <v>3.5</v>
      </c>
      <c r="CZ7" s="134">
        <f t="shared" si="38"/>
        <v>3.5</v>
      </c>
      <c r="DA7" s="135">
        <f>IF(SST!H8="","",SST!H8)</f>
        <v>4</v>
      </c>
      <c r="DB7" s="135">
        <f>IF(SST!I8="","",SST!I8)</f>
        <v>4</v>
      </c>
      <c r="DC7" s="135">
        <f>IF(SST!J8="","",SST!J8)</f>
        <v>4</v>
      </c>
      <c r="DD7" s="135">
        <f t="shared" ref="DD7:DD74" si="86">IF(C7="TC","",IF(AND(CZ7="",DA7="",DB7="",DC7=""),"",SUM(CZ7:DC7)))</f>
        <v>15.5</v>
      </c>
      <c r="DE7" s="135">
        <f>IF(SST!K8="","",SST!K8)</f>
        <v>22</v>
      </c>
      <c r="DF7" s="135">
        <f t="shared" si="39"/>
        <v>22</v>
      </c>
      <c r="DG7" s="134">
        <f t="shared" ref="DG7:DG74" si="87">IF(C7="TC","",IF(AND(CZ7="",DA7="",DC7="",DB7="",DF7=""),"",ROUNDUP(SUM(CZ7,DA7,DC7,DB7,DF7),0)))</f>
        <v>38</v>
      </c>
      <c r="DH7" s="134" t="str">
        <f t="shared" si="40"/>
        <v>D</v>
      </c>
      <c r="DI7" s="134" t="str">
        <f>IF(SST!O8="","",SST!O8)</f>
        <v/>
      </c>
      <c r="DJ7" s="134" t="str">
        <f t="shared" ref="DJ7:DJ49" si="88">IF(DI7="","",(DI7*80/$DI$5))</f>
        <v/>
      </c>
      <c r="DK7" s="134" t="str">
        <f t="shared" ref="DK7:DK50" si="89">IF(DI7="","",IF(DH7="E",ROUNDUP(SUM(DD7,DJ7),0),""))</f>
        <v/>
      </c>
      <c r="DL7" s="134" t="str">
        <f t="shared" ref="DL7:DL74" si="90">IF(DK7="","",IF(DK7&lt;33,"E",IF(AND(DK7&gt;=33,DK7&lt;41),"D",IF(AND(DK7&gt;=41,DK7&lt;51),"C2",IF(AND(DK7&gt;=51,DK7&lt;61),"C1",IF(AND(DK7&gt;=61,DK7&lt;71),"B2",IF(AND(DK7&gt;=71,DK7&lt;81),"B1",IF(AND(DK7&gt;=81,DK7&lt;91),"A2",IF(AND(DK7&gt;=91,DK7&lt;=100),"A1")))))))))</f>
        <v/>
      </c>
      <c r="DM7" s="139">
        <f t="shared" ref="DM7:DM74" si="91">IF(C7="TC","",IF(AA7="","",AA7))</f>
        <v>46</v>
      </c>
      <c r="DN7" s="139">
        <f t="shared" ref="DN7:DN74" si="92">IF(C7="TC","",IF(AV7="","",AV7))</f>
        <v>51</v>
      </c>
      <c r="DO7" s="139">
        <f t="shared" ref="DO7:DO74" si="93">IF(C7="TC","",IF(BQ7="","",BQ7))</f>
        <v>39</v>
      </c>
      <c r="DP7" s="139">
        <f t="shared" ref="DP7:DP74" si="94">IF(C7="TC","",IF(CL7="","",CL7))</f>
        <v>36</v>
      </c>
      <c r="DQ7" s="139">
        <f t="shared" ref="DQ7:DQ74" si="95">IF(C7="TC","",IF(DG7="","",DG7))</f>
        <v>38</v>
      </c>
      <c r="DR7" s="139" t="str">
        <f t="shared" ref="DR7:DR74" si="96">IF(C7="TC","",IF(AE7="","",AE7))</f>
        <v/>
      </c>
      <c r="DS7" s="139" t="str">
        <f t="shared" ref="DS7:DS74" si="97">IF(C7="TC","",IF(AZ7="","",AZ7))</f>
        <v/>
      </c>
      <c r="DT7" s="139" t="str">
        <f t="shared" ref="DT7:DT74" si="98">IF(C7="TC","",IF(BU7="","",BU7))</f>
        <v/>
      </c>
      <c r="DU7" s="139" t="str">
        <f t="shared" ref="DU7:DU74" si="99">IF(C7="TC","",IF(CP7="","",CP7))</f>
        <v/>
      </c>
      <c r="DV7" s="139" t="str">
        <f t="shared" ref="DV7:DV74" si="100">IF(C7="TC","",IF(DK7="","",DK7))</f>
        <v/>
      </c>
      <c r="DW7" s="140" t="str">
        <f t="shared" ref="DW7:DW74" si="101">IF(DM7&gt;=33,"",$DW$4&amp;",")</f>
        <v/>
      </c>
      <c r="DX7" s="140" t="str">
        <f t="shared" ref="DX7:DX74" si="102">IF(DN7&gt;=33,"",$DX$4&amp;",")</f>
        <v/>
      </c>
      <c r="DY7" s="140" t="str">
        <f t="shared" ref="DY7:DY74" si="103">IF(DO7&gt;=33,"",$DY$4&amp;",")</f>
        <v/>
      </c>
      <c r="DZ7" s="140" t="str">
        <f t="shared" ref="DZ7:DZ74" si="104">IF(DP7&gt;=33,"",$DZ$4&amp;",")</f>
        <v/>
      </c>
      <c r="EA7" s="140" t="str">
        <f t="shared" ref="EA7:EA74" si="105">IF(DQ7&gt;=33,"",$EA$4&amp;",")</f>
        <v/>
      </c>
      <c r="EB7" s="141" t="str">
        <f t="shared" ref="EB7:EB74" si="106">IF(DR7&gt;=33,"",$EB$4)</f>
        <v/>
      </c>
      <c r="EC7" s="141" t="str">
        <f t="shared" ref="EC7:EC74" si="107">IF(DS7&gt;=33,"",$EC$4)</f>
        <v/>
      </c>
      <c r="ED7" s="141" t="str">
        <f t="shared" ref="ED7:ED74" si="108">IF(DT7&gt;=33,"",$ED$4)</f>
        <v/>
      </c>
      <c r="EE7" s="141" t="str">
        <f t="shared" ref="EE7:EE74" si="109">IF(DU7&gt;=33,"",$EE$4)</f>
        <v/>
      </c>
      <c r="EF7" s="141" t="str">
        <f t="shared" ref="EF7:EF74" si="110">IF(DV7&gt;=33,"",$EF$4)</f>
        <v/>
      </c>
      <c r="EG7" s="127">
        <f t="shared" ref="EG7:EG50" si="111">IF(DM7="&lt;33","",DM7)</f>
        <v>46</v>
      </c>
      <c r="EH7" s="127">
        <f t="shared" ref="EH7:EH50" si="112">IF(DN7="&lt;33","",DN7)</f>
        <v>51</v>
      </c>
      <c r="EI7" s="127">
        <f t="shared" ref="EI7:EI50" si="113">IF(DO7&lt;33,"",DO7)</f>
        <v>39</v>
      </c>
      <c r="EJ7" s="127">
        <f t="shared" ref="EJ7:EJ50" si="114">IF(DP7&lt;33,"",DP7)</f>
        <v>36</v>
      </c>
      <c r="EK7" s="127">
        <f t="shared" ref="EK7:EK50" si="115">IF(DQ7&lt;33,"",DQ7)</f>
        <v>38</v>
      </c>
      <c r="EL7" s="128">
        <f t="shared" si="42"/>
        <v>46</v>
      </c>
      <c r="EM7" s="128">
        <f t="shared" si="43"/>
        <v>51</v>
      </c>
      <c r="EN7" s="128">
        <f t="shared" si="44"/>
        <v>39</v>
      </c>
      <c r="EO7" s="128">
        <f t="shared" si="45"/>
        <v>36</v>
      </c>
      <c r="EP7" s="128">
        <f t="shared" si="46"/>
        <v>38</v>
      </c>
      <c r="EQ7" s="142">
        <f t="shared" si="47"/>
        <v>0</v>
      </c>
      <c r="ER7" s="142">
        <f t="shared" si="48"/>
        <v>0</v>
      </c>
      <c r="ES7" s="345" t="str">
        <f t="shared" si="49"/>
        <v>PASS</v>
      </c>
      <c r="ET7" s="346" t="str">
        <f t="shared" si="50"/>
        <v/>
      </c>
      <c r="EU7" s="345" t="str">
        <f t="shared" si="51"/>
        <v/>
      </c>
      <c r="EV7" s="345" t="str">
        <f t="shared" si="52"/>
        <v/>
      </c>
      <c r="EW7" s="345">
        <f t="shared" si="53"/>
        <v>210</v>
      </c>
      <c r="EX7" s="359">
        <f t="shared" si="54"/>
        <v>210</v>
      </c>
      <c r="EY7" s="143">
        <f t="shared" ref="EY7:EY49" si="116">IF(EW7="","",ROUND(EW7,0))</f>
        <v>210</v>
      </c>
      <c r="EZ7" s="143">
        <f t="shared" ref="EZ7:EZ49" si="117">IF(EX7="","",ROUND(EX7,0))</f>
        <v>210</v>
      </c>
      <c r="FA7" s="143" t="str">
        <f t="shared" si="55"/>
        <v>42 %</v>
      </c>
      <c r="FB7" s="143">
        <f t="shared" si="56"/>
        <v>42</v>
      </c>
      <c r="FC7" s="144" t="str">
        <f t="shared" ref="FC7:FC49" si="118">IF(FB7="","",IF(FB7&lt;33,"E",IF(AND(FB7&gt;=33,FB7&lt;41),"D",IF(AND(FB7&gt;=41,FB7&lt;51),"C2",IF(AND(FB7&gt;=51,FB7&lt;61),"C1",IF(AND(FB7&gt;=61,FB7&lt;71),"B2",IF(AND(FB7&gt;=71,FB7&lt;81),"B1",IF(AND(FB7&gt;=81,FB7&lt;91),"A2",IF(AND(FB7&gt;=91,FB7&lt;=100),"A1")))))))))</f>
        <v>C2</v>
      </c>
      <c r="FD7" s="143">
        <f t="shared" ref="FD7:FD49" si="119">IF(FB7="","",SUMPRODUCT((FB7&lt;FB$6:FB$49)/COUNTIF(FB$6:FB$49,FB$6:FB$49)))</f>
        <v>1.9999999999999964</v>
      </c>
      <c r="FE7" s="145">
        <f>IF(ATTENDANCE!Q9="","",ATTENDANCE!Q9)</f>
        <v>190</v>
      </c>
      <c r="FF7" s="146" t="str">
        <f t="shared" si="57"/>
        <v>95 %</v>
      </c>
      <c r="FG7" s="143">
        <f t="shared" si="58"/>
        <v>42</v>
      </c>
      <c r="FH7" s="144" t="str">
        <f t="shared" ref="FH7:FH49" si="120">IF(FG7="","",IF(FG7&lt;33,"E",IF(AND(FG7&gt;=33,FG7&lt;41),"D",IF(AND(FG7&gt;=41,FG7&lt;51),"C2",IF(AND(FG7&gt;=51,FG7&lt;61),"C1",IF(AND(FG7&gt;=61,FG7&lt;71),"B2",IF(AND(FG7&gt;=71,FG7&lt;81),"B1",IF(AND(FG7&gt;=81,FG7&lt;91),"A2",IF(AND(FG7&gt;=91,FG7&lt;=100),"A1")))))))))</f>
        <v>C2</v>
      </c>
      <c r="FI7" s="311">
        <f>IF(ATTENDANCE!Q9="","",ATTENDANCE!Q9)</f>
        <v>190</v>
      </c>
      <c r="FJ7" s="144">
        <f>IF(ATTENDANCE!Q9="","",ATTENDANCE!$Q9)</f>
        <v>190</v>
      </c>
      <c r="FK7" s="144" t="s">
        <v>233</v>
      </c>
      <c r="FL7" s="103"/>
    </row>
    <row r="8" spans="1:168" ht="15" customHeight="1" x14ac:dyDescent="0.25">
      <c r="A8" s="103"/>
      <c r="B8" s="131">
        <f>IF(DATA!B7="","",DATA!B7)</f>
        <v>3</v>
      </c>
      <c r="C8" s="131">
        <f>IF(DATA!C7="","",DATA!C7)</f>
        <v>903</v>
      </c>
      <c r="D8" s="131">
        <f>IF(DATA!D7="","",DATA!D7)</f>
        <v>1370</v>
      </c>
      <c r="E8" s="447" t="str">
        <f>IF(DATA!E7="","",DATA!E7)</f>
        <v>BHAVESH SINGH RAO</v>
      </c>
      <c r="F8" s="447" t="str">
        <f>IF(DATA!F7="","",DATA!F7)</f>
        <v>FATEH SINGH RAO</v>
      </c>
      <c r="G8" s="447" t="str">
        <f>IF(DATA!G7="","",DATA!G7)</f>
        <v>GANGA KUNWAR</v>
      </c>
      <c r="H8" s="133">
        <f>IF(DATA!H7="","",DATA!H7)</f>
        <v>40431</v>
      </c>
      <c r="I8" s="132" t="str">
        <f>IF(DATA!I7="","",DATA!I7)</f>
        <v>BOY</v>
      </c>
      <c r="J8" s="132" t="str">
        <f>IF(DATA!J7="","",DATA!J7)</f>
        <v>OBC</v>
      </c>
      <c r="K8" s="132" t="str">
        <f>IF(DATA!K7="","",DATA!K7)</f>
        <v/>
      </c>
      <c r="L8" s="134">
        <f>IF(ENGLISH!E9="","",ENGLISH!E9)</f>
        <v>7</v>
      </c>
      <c r="M8" s="135">
        <f t="shared" si="59"/>
        <v>3.5</v>
      </c>
      <c r="N8" s="134">
        <f>IF(ENGLISH!F9="","",ENGLISH!F9)</f>
        <v>31</v>
      </c>
      <c r="O8" s="135">
        <f t="shared" si="60"/>
        <v>2</v>
      </c>
      <c r="P8" s="134">
        <f>IF(ENGLISH!G9="","",ENGLISH!G9)</f>
        <v>5</v>
      </c>
      <c r="Q8" s="134">
        <f t="shared" si="61"/>
        <v>2.5</v>
      </c>
      <c r="R8" s="135">
        <f>IFERROR(LARGE((M8,O8,Q8),1),"")</f>
        <v>3.5</v>
      </c>
      <c r="S8" s="135">
        <f>IFERROR(LARGE((M8,O8,Q8),2),"")</f>
        <v>2.5</v>
      </c>
      <c r="T8" s="134">
        <f t="shared" si="62"/>
        <v>3</v>
      </c>
      <c r="U8" s="135">
        <f>IF(ENGLISH!H9="","",ENGLISH!H9)</f>
        <v>5</v>
      </c>
      <c r="V8" s="134">
        <f>IF(ENGLISH!I9="","",ENGLISH!I9)</f>
        <v>5</v>
      </c>
      <c r="W8" s="134">
        <f>IF(ENGLISH!J9="","",ENGLISH!J9)</f>
        <v>5</v>
      </c>
      <c r="X8" s="134">
        <f t="shared" si="63"/>
        <v>18</v>
      </c>
      <c r="Y8" s="135">
        <f>IF(ENGLISH!K9="","",ENGLISH!K9)</f>
        <v>48</v>
      </c>
      <c r="Z8" s="135">
        <f t="shared" si="64"/>
        <v>48</v>
      </c>
      <c r="AA8" s="136">
        <f t="shared" si="65"/>
        <v>66</v>
      </c>
      <c r="AB8" s="134" t="str">
        <f t="shared" si="16"/>
        <v>B2</v>
      </c>
      <c r="AC8" s="134" t="str">
        <f>IF(ENGLISH!O9="","",ENGLISH!O9)</f>
        <v/>
      </c>
      <c r="AD8" s="134" t="str">
        <f t="shared" si="66"/>
        <v/>
      </c>
      <c r="AE8" s="134" t="str">
        <f t="shared" si="67"/>
        <v/>
      </c>
      <c r="AF8" s="134" t="str">
        <f t="shared" si="68"/>
        <v/>
      </c>
      <c r="AG8" s="137">
        <f>IF('HINDI-SKT'!E9="","",'HINDI-SKT'!E9)</f>
        <v>8</v>
      </c>
      <c r="AH8" s="138">
        <f t="shared" si="17"/>
        <v>4</v>
      </c>
      <c r="AI8" s="137">
        <f>IF('HINDI-SKT'!F9="","",'HINDI-SKT'!F9)</f>
        <v>46</v>
      </c>
      <c r="AJ8" s="138">
        <f t="shared" si="18"/>
        <v>2.9</v>
      </c>
      <c r="AK8" s="137">
        <f>IF('HINDI-SKT'!G9="","",'HINDI-SKT'!G9)</f>
        <v>7</v>
      </c>
      <c r="AL8" s="137">
        <f t="shared" si="19"/>
        <v>3.5</v>
      </c>
      <c r="AM8" s="138">
        <f>IFERROR(LARGE((AH8,AJ8,AL8),1),"")</f>
        <v>4</v>
      </c>
      <c r="AN8" s="138">
        <f>IFERROR(LARGE((AH8,AJ8,AL8),2),"")</f>
        <v>3.5</v>
      </c>
      <c r="AO8" s="137">
        <f t="shared" si="20"/>
        <v>3.75</v>
      </c>
      <c r="AP8" s="138">
        <f>IF('HINDI-SKT'!H9="","",'HINDI-SKT'!H9)</f>
        <v>5</v>
      </c>
      <c r="AQ8" s="137">
        <f>IF('HINDI-SKT'!I9="","",'HINDI-SKT'!I9)</f>
        <v>5</v>
      </c>
      <c r="AR8" s="137">
        <f>IF('HINDI-SKT'!J9="","",'HINDI-SKT'!J9)</f>
        <v>5</v>
      </c>
      <c r="AS8" s="137">
        <f t="shared" si="69"/>
        <v>18.75</v>
      </c>
      <c r="AT8" s="137">
        <f>IF('HINDI-SKT'!K9="","",'HINDI-SKT'!K9)</f>
        <v>34</v>
      </c>
      <c r="AU8" s="138">
        <f t="shared" si="70"/>
        <v>34</v>
      </c>
      <c r="AV8" s="137">
        <f t="shared" si="71"/>
        <v>53</v>
      </c>
      <c r="AW8" s="137" t="str">
        <f t="shared" si="72"/>
        <v>C1</v>
      </c>
      <c r="AX8" s="137" t="str">
        <f>IF('HINDI-SKT'!O9="","",'HINDI-SKT'!O9)</f>
        <v/>
      </c>
      <c r="AY8" s="137" t="str">
        <f t="shared" si="73"/>
        <v/>
      </c>
      <c r="AZ8" s="137" t="str">
        <f t="shared" si="74"/>
        <v/>
      </c>
      <c r="BA8" s="137" t="str">
        <f t="shared" si="75"/>
        <v/>
      </c>
      <c r="BB8" s="134">
        <f>IF(MATHS!E9="","",MATHS!E9)</f>
        <v>6</v>
      </c>
      <c r="BC8" s="135">
        <f t="shared" si="23"/>
        <v>3</v>
      </c>
      <c r="BD8" s="134">
        <f>IF(MATHS!F9="","",MATHS!F9)</f>
        <v>36</v>
      </c>
      <c r="BE8" s="135">
        <f t="shared" si="24"/>
        <v>2.3000000000000003</v>
      </c>
      <c r="BF8" s="134">
        <f>IF(MATHS!G9="","",MATHS!G9)</f>
        <v>7</v>
      </c>
      <c r="BG8" s="134">
        <f t="shared" si="25"/>
        <v>3.5</v>
      </c>
      <c r="BH8" s="135">
        <f>IFERROR(LARGE((BC8,BE8,BG8),1),"")</f>
        <v>3.5</v>
      </c>
      <c r="BI8" s="135">
        <f>IFERROR(LARGE((BC8,BE8,BG8),2),"")</f>
        <v>3</v>
      </c>
      <c r="BJ8" s="134">
        <f t="shared" si="26"/>
        <v>3.25</v>
      </c>
      <c r="BK8" s="135">
        <f>IF(MATHS!H9="","",MATHS!H9)</f>
        <v>5</v>
      </c>
      <c r="BL8" s="134">
        <f>IF(MATHS!I9="","",MATHS!I9)</f>
        <v>5</v>
      </c>
      <c r="BM8" s="134">
        <f>IF(MATHS!J9="","",MATHS!J9)</f>
        <v>5</v>
      </c>
      <c r="BN8" s="134">
        <f t="shared" si="76"/>
        <v>18.25</v>
      </c>
      <c r="BO8" s="134">
        <f>IF(MATHS!K9="","",MATHS!K9)</f>
        <v>58</v>
      </c>
      <c r="BP8" s="135">
        <f t="shared" si="27"/>
        <v>58</v>
      </c>
      <c r="BQ8" s="134">
        <f t="shared" si="77"/>
        <v>77</v>
      </c>
      <c r="BR8" s="134" t="str">
        <f t="shared" si="28"/>
        <v>B1</v>
      </c>
      <c r="BS8" s="134" t="str">
        <f>IF(MATHS!O9="","",MATHS!O9)</f>
        <v/>
      </c>
      <c r="BT8" s="134" t="str">
        <f t="shared" si="78"/>
        <v/>
      </c>
      <c r="BU8" s="134" t="str">
        <f t="shared" si="79"/>
        <v/>
      </c>
      <c r="BV8" s="137" t="str">
        <f t="shared" si="80"/>
        <v/>
      </c>
      <c r="BW8" s="137">
        <f>IF(SCIENCE!E9="","",SCIENCE!E9)</f>
        <v>5</v>
      </c>
      <c r="BX8" s="138">
        <f t="shared" si="29"/>
        <v>2.5</v>
      </c>
      <c r="BY8" s="137">
        <f>IF(SCIENCE!F9="","",SCIENCE!F9)</f>
        <v>31</v>
      </c>
      <c r="BZ8" s="138">
        <f t="shared" si="30"/>
        <v>2</v>
      </c>
      <c r="CA8" s="137">
        <f>IF(SCIENCE!G9="","",SCIENCE!G9)</f>
        <v>8</v>
      </c>
      <c r="CB8" s="137">
        <f t="shared" si="31"/>
        <v>4</v>
      </c>
      <c r="CC8" s="138">
        <f>IFERROR(LARGE((BX8,BZ8,CB8),1),"")</f>
        <v>4</v>
      </c>
      <c r="CD8" s="138">
        <f>IFERROR(LARGE((BX8,BZ8,CB8),2),"")</f>
        <v>2.5</v>
      </c>
      <c r="CE8" s="137">
        <f t="shared" si="32"/>
        <v>3.25</v>
      </c>
      <c r="CF8" s="138">
        <f>IF(SCIENCE!H9="","",SCIENCE!H9)</f>
        <v>5</v>
      </c>
      <c r="CG8" s="138">
        <f>IF(SCIENCE!I9="","",SCIENCE!I9)</f>
        <v>5</v>
      </c>
      <c r="CH8" s="138">
        <f>IF(SCIENCE!J9="","",SCIENCE!J9)</f>
        <v>4</v>
      </c>
      <c r="CI8" s="138">
        <f t="shared" si="81"/>
        <v>17.25</v>
      </c>
      <c r="CJ8" s="138">
        <f>IF(SCIENCE!K9="","",SCIENCE!K9)</f>
        <v>28</v>
      </c>
      <c r="CK8" s="138">
        <f t="shared" si="33"/>
        <v>28</v>
      </c>
      <c r="CL8" s="137">
        <f t="shared" si="82"/>
        <v>46</v>
      </c>
      <c r="CM8" s="137" t="str">
        <f t="shared" si="34"/>
        <v>C2</v>
      </c>
      <c r="CN8" s="137" t="str">
        <f>IF(SCIENCE!O9="","",SCIENCE!O9)</f>
        <v/>
      </c>
      <c r="CO8" s="137" t="str">
        <f t="shared" si="83"/>
        <v/>
      </c>
      <c r="CP8" s="137" t="str">
        <f t="shared" si="84"/>
        <v/>
      </c>
      <c r="CQ8" s="137" t="str">
        <f t="shared" si="85"/>
        <v/>
      </c>
      <c r="CR8" s="134">
        <f>IF(SST!E9="","",SST!E9)</f>
        <v>6</v>
      </c>
      <c r="CS8" s="135">
        <f t="shared" si="35"/>
        <v>3</v>
      </c>
      <c r="CT8" s="134">
        <f>IF(SST!F9="","",SST!F9)</f>
        <v>66</v>
      </c>
      <c r="CU8" s="135">
        <f t="shared" si="36"/>
        <v>4.1999999999999993</v>
      </c>
      <c r="CV8" s="134">
        <f>IF(SST!G9="","",SST!G9)</f>
        <v>0</v>
      </c>
      <c r="CW8" s="134">
        <f t="shared" si="37"/>
        <v>0</v>
      </c>
      <c r="CX8" s="135">
        <f>IFERROR(LARGE((CS8,CU8,CW8),1),"")</f>
        <v>4.1999999999999993</v>
      </c>
      <c r="CY8" s="135">
        <f>IFERROR(LARGE((CS8,CU8,CW8),2),"")</f>
        <v>3</v>
      </c>
      <c r="CZ8" s="134">
        <f t="shared" si="38"/>
        <v>3.5999999999999996</v>
      </c>
      <c r="DA8" s="135">
        <f>IF(SST!H9="","",SST!H9)</f>
        <v>5</v>
      </c>
      <c r="DB8" s="135">
        <f>IF(SST!I9="","",SST!I9)</f>
        <v>5</v>
      </c>
      <c r="DC8" s="135">
        <f>IF(SST!J9="","",SST!J9)</f>
        <v>5</v>
      </c>
      <c r="DD8" s="135">
        <f t="shared" si="86"/>
        <v>18.600000000000001</v>
      </c>
      <c r="DE8" s="135">
        <f>IF(SST!K9="","",SST!K9)</f>
        <v>43</v>
      </c>
      <c r="DF8" s="135">
        <f t="shared" si="39"/>
        <v>43</v>
      </c>
      <c r="DG8" s="134">
        <f t="shared" si="87"/>
        <v>62</v>
      </c>
      <c r="DH8" s="134" t="str">
        <f t="shared" si="40"/>
        <v>B2</v>
      </c>
      <c r="DI8" s="134" t="str">
        <f>IF(SST!O9="","",SST!O9)</f>
        <v/>
      </c>
      <c r="DJ8" s="134" t="str">
        <f t="shared" si="88"/>
        <v/>
      </c>
      <c r="DK8" s="134" t="str">
        <f t="shared" si="89"/>
        <v/>
      </c>
      <c r="DL8" s="134" t="str">
        <f t="shared" si="90"/>
        <v/>
      </c>
      <c r="DM8" s="139">
        <f t="shared" si="91"/>
        <v>66</v>
      </c>
      <c r="DN8" s="139">
        <f t="shared" si="92"/>
        <v>53</v>
      </c>
      <c r="DO8" s="139">
        <f t="shared" si="93"/>
        <v>77</v>
      </c>
      <c r="DP8" s="139">
        <f t="shared" si="94"/>
        <v>46</v>
      </c>
      <c r="DQ8" s="139">
        <f t="shared" si="95"/>
        <v>62</v>
      </c>
      <c r="DR8" s="139" t="str">
        <f t="shared" si="96"/>
        <v/>
      </c>
      <c r="DS8" s="139" t="str">
        <f t="shared" si="97"/>
        <v/>
      </c>
      <c r="DT8" s="139" t="str">
        <f t="shared" si="98"/>
        <v/>
      </c>
      <c r="DU8" s="139" t="str">
        <f t="shared" si="99"/>
        <v/>
      </c>
      <c r="DV8" s="139" t="str">
        <f t="shared" si="100"/>
        <v/>
      </c>
      <c r="DW8" s="140" t="str">
        <f t="shared" si="101"/>
        <v/>
      </c>
      <c r="DX8" s="140" t="str">
        <f t="shared" si="102"/>
        <v/>
      </c>
      <c r="DY8" s="140" t="str">
        <f t="shared" si="103"/>
        <v/>
      </c>
      <c r="DZ8" s="140" t="str">
        <f t="shared" si="104"/>
        <v/>
      </c>
      <c r="EA8" s="140" t="str">
        <f t="shared" si="105"/>
        <v/>
      </c>
      <c r="EB8" s="141" t="str">
        <f t="shared" si="106"/>
        <v/>
      </c>
      <c r="EC8" s="141" t="str">
        <f t="shared" si="107"/>
        <v/>
      </c>
      <c r="ED8" s="141" t="str">
        <f t="shared" si="108"/>
        <v/>
      </c>
      <c r="EE8" s="141" t="str">
        <f t="shared" si="109"/>
        <v/>
      </c>
      <c r="EF8" s="141" t="str">
        <f t="shared" si="110"/>
        <v/>
      </c>
      <c r="EG8" s="127">
        <f t="shared" si="111"/>
        <v>66</v>
      </c>
      <c r="EH8" s="127">
        <f t="shared" si="112"/>
        <v>53</v>
      </c>
      <c r="EI8" s="127">
        <f t="shared" si="113"/>
        <v>77</v>
      </c>
      <c r="EJ8" s="127">
        <f t="shared" si="114"/>
        <v>46</v>
      </c>
      <c r="EK8" s="127">
        <f t="shared" si="115"/>
        <v>62</v>
      </c>
      <c r="EL8" s="128">
        <f t="shared" si="42"/>
        <v>66</v>
      </c>
      <c r="EM8" s="128">
        <f t="shared" si="43"/>
        <v>53</v>
      </c>
      <c r="EN8" s="128">
        <f t="shared" si="44"/>
        <v>77</v>
      </c>
      <c r="EO8" s="128">
        <f t="shared" si="45"/>
        <v>46</v>
      </c>
      <c r="EP8" s="128">
        <f t="shared" si="46"/>
        <v>62</v>
      </c>
      <c r="EQ8" s="142">
        <f t="shared" si="47"/>
        <v>0</v>
      </c>
      <c r="ER8" s="142">
        <f t="shared" si="48"/>
        <v>0</v>
      </c>
      <c r="ES8" s="345" t="str">
        <f t="shared" si="49"/>
        <v>PASS</v>
      </c>
      <c r="ET8" s="346" t="str">
        <f t="shared" si="50"/>
        <v/>
      </c>
      <c r="EU8" s="345" t="str">
        <f t="shared" si="51"/>
        <v/>
      </c>
      <c r="EV8" s="345" t="str">
        <f t="shared" si="52"/>
        <v/>
      </c>
      <c r="EW8" s="345">
        <f t="shared" si="53"/>
        <v>304</v>
      </c>
      <c r="EX8" s="359">
        <f t="shared" si="54"/>
        <v>304</v>
      </c>
      <c r="EY8" s="143">
        <f t="shared" si="116"/>
        <v>304</v>
      </c>
      <c r="EZ8" s="143">
        <f t="shared" si="117"/>
        <v>304</v>
      </c>
      <c r="FA8" s="143" t="str">
        <f t="shared" si="55"/>
        <v>60.8 %</v>
      </c>
      <c r="FB8" s="143">
        <f t="shared" si="56"/>
        <v>60.8</v>
      </c>
      <c r="FC8" s="144" t="str">
        <f t="shared" si="118"/>
        <v>C1</v>
      </c>
      <c r="FD8" s="143">
        <f t="shared" si="119"/>
        <v>1.0000000000000007</v>
      </c>
      <c r="FE8" s="145">
        <f>IF(ATTENDANCE!Q10="","",ATTENDANCE!Q10)</f>
        <v>164</v>
      </c>
      <c r="FF8" s="146" t="str">
        <f t="shared" si="57"/>
        <v>82 %</v>
      </c>
      <c r="FG8" s="143">
        <f t="shared" si="58"/>
        <v>60.8</v>
      </c>
      <c r="FH8" s="144" t="str">
        <f t="shared" si="120"/>
        <v>C1</v>
      </c>
      <c r="FI8" s="311">
        <f>IF(ATTENDANCE!Q10="","",ATTENDANCE!Q10)</f>
        <v>164</v>
      </c>
      <c r="FJ8" s="144">
        <f>IF(ATTENDANCE!Q10="","",ATTENDANCE!$Q10)</f>
        <v>164</v>
      </c>
      <c r="FK8" s="144" t="s">
        <v>234</v>
      </c>
      <c r="FL8" s="103"/>
    </row>
    <row r="9" spans="1:168" ht="15" customHeight="1" x14ac:dyDescent="0.25">
      <c r="A9" s="103"/>
      <c r="B9" s="131">
        <f>IF(DATA!B8="","",DATA!B8)</f>
        <v>4</v>
      </c>
      <c r="C9" s="131" t="str">
        <f>IF(DATA!C8="","",DATA!C8)</f>
        <v/>
      </c>
      <c r="D9" s="131" t="str">
        <f>IF(DATA!D8="","",DATA!D8)</f>
        <v/>
      </c>
      <c r="E9" s="447" t="str">
        <f>IF(DATA!E8="","",DATA!E8)</f>
        <v/>
      </c>
      <c r="F9" s="447" t="str">
        <f>IF(DATA!F8="","",DATA!F8)</f>
        <v/>
      </c>
      <c r="G9" s="447" t="str">
        <f>IF(DATA!G8="","",DATA!G8)</f>
        <v/>
      </c>
      <c r="H9" s="133" t="str">
        <f>IF(DATA!H8="","",DATA!H8)</f>
        <v/>
      </c>
      <c r="I9" s="132" t="str">
        <f>IF(DATA!I8="","",DATA!I8)</f>
        <v/>
      </c>
      <c r="J9" s="132" t="str">
        <f>IF(DATA!J8="","",DATA!J8)</f>
        <v/>
      </c>
      <c r="K9" s="132" t="str">
        <f>IF(DATA!K8="","",DATA!K8)</f>
        <v/>
      </c>
      <c r="L9" s="134" t="str">
        <f>IF(ENGLISH!E10="","",ENGLISH!E10)</f>
        <v/>
      </c>
      <c r="M9" s="135" t="str">
        <f t="shared" si="59"/>
        <v/>
      </c>
      <c r="N9" s="134" t="str">
        <f>IF(ENGLISH!F10="","",ENGLISH!F10)</f>
        <v/>
      </c>
      <c r="O9" s="135" t="str">
        <f t="shared" si="60"/>
        <v/>
      </c>
      <c r="P9" s="134" t="str">
        <f>IF(ENGLISH!G10="","",ENGLISH!G10)</f>
        <v/>
      </c>
      <c r="Q9" s="134" t="str">
        <f t="shared" si="61"/>
        <v/>
      </c>
      <c r="R9" s="135" t="str">
        <f>IFERROR(LARGE((M9,O9,Q9),1),"")</f>
        <v/>
      </c>
      <c r="S9" s="135" t="str">
        <f>IFERROR(LARGE((M9,O9,Q9),2),"")</f>
        <v/>
      </c>
      <c r="T9" s="134" t="str">
        <f t="shared" si="62"/>
        <v/>
      </c>
      <c r="U9" s="135" t="str">
        <f>IF(ENGLISH!H10="","",ENGLISH!H10)</f>
        <v/>
      </c>
      <c r="V9" s="134" t="str">
        <f>IF(ENGLISH!I10="","",ENGLISH!I10)</f>
        <v/>
      </c>
      <c r="W9" s="134" t="str">
        <f>IF(ENGLISH!J10="","",ENGLISH!J10)</f>
        <v/>
      </c>
      <c r="X9" s="134" t="str">
        <f t="shared" si="63"/>
        <v/>
      </c>
      <c r="Y9" s="135" t="str">
        <f>IF(ENGLISH!K10="","",ENGLISH!K10)</f>
        <v/>
      </c>
      <c r="Z9" s="135" t="str">
        <f t="shared" si="64"/>
        <v/>
      </c>
      <c r="AA9" s="136" t="str">
        <f t="shared" si="65"/>
        <v/>
      </c>
      <c r="AB9" s="134" t="str">
        <f t="shared" si="16"/>
        <v/>
      </c>
      <c r="AC9" s="134" t="str">
        <f>IF(ENGLISH!O10="","",ENGLISH!O10)</f>
        <v/>
      </c>
      <c r="AD9" s="134" t="str">
        <f t="shared" si="66"/>
        <v/>
      </c>
      <c r="AE9" s="134" t="str">
        <f t="shared" si="67"/>
        <v/>
      </c>
      <c r="AF9" s="134" t="str">
        <f t="shared" si="68"/>
        <v/>
      </c>
      <c r="AG9" s="137" t="str">
        <f>IF('HINDI-SKT'!E10="","",'HINDI-SKT'!E10)</f>
        <v/>
      </c>
      <c r="AH9" s="138" t="str">
        <f t="shared" si="17"/>
        <v/>
      </c>
      <c r="AI9" s="137" t="str">
        <f>IF('HINDI-SKT'!F10="","",'HINDI-SKT'!F10)</f>
        <v/>
      </c>
      <c r="AJ9" s="138" t="str">
        <f t="shared" si="18"/>
        <v/>
      </c>
      <c r="AK9" s="137" t="str">
        <f>IF('HINDI-SKT'!G10="","",'HINDI-SKT'!G10)</f>
        <v/>
      </c>
      <c r="AL9" s="137" t="str">
        <f t="shared" si="19"/>
        <v/>
      </c>
      <c r="AM9" s="138" t="str">
        <f>IFERROR(LARGE((AH9,AJ9,AL9),1),"")</f>
        <v/>
      </c>
      <c r="AN9" s="138" t="str">
        <f>IFERROR(LARGE((AH9,AJ9,AL9),2),"")</f>
        <v/>
      </c>
      <c r="AO9" s="137" t="str">
        <f t="shared" si="20"/>
        <v/>
      </c>
      <c r="AP9" s="138" t="str">
        <f>IF('HINDI-SKT'!H10="","",'HINDI-SKT'!H10)</f>
        <v/>
      </c>
      <c r="AQ9" s="137" t="str">
        <f>IF('HINDI-SKT'!I10="","",'HINDI-SKT'!I10)</f>
        <v/>
      </c>
      <c r="AR9" s="137" t="str">
        <f>IF('HINDI-SKT'!J10="","",'HINDI-SKT'!J10)</f>
        <v/>
      </c>
      <c r="AS9" s="137" t="str">
        <f t="shared" si="69"/>
        <v/>
      </c>
      <c r="AT9" s="137" t="str">
        <f>IF('HINDI-SKT'!K10="","",'HINDI-SKT'!K10)</f>
        <v/>
      </c>
      <c r="AU9" s="138" t="str">
        <f t="shared" si="70"/>
        <v/>
      </c>
      <c r="AV9" s="137" t="str">
        <f t="shared" si="71"/>
        <v/>
      </c>
      <c r="AW9" s="137" t="str">
        <f t="shared" si="72"/>
        <v/>
      </c>
      <c r="AX9" s="137" t="str">
        <f>IF('HINDI-SKT'!O10="","",'HINDI-SKT'!O10)</f>
        <v/>
      </c>
      <c r="AY9" s="137" t="str">
        <f t="shared" si="73"/>
        <v/>
      </c>
      <c r="AZ9" s="137" t="str">
        <f t="shared" si="74"/>
        <v/>
      </c>
      <c r="BA9" s="137" t="str">
        <f t="shared" si="75"/>
        <v/>
      </c>
      <c r="BB9" s="134" t="str">
        <f>IF(MATHS!E10="","",MATHS!E10)</f>
        <v/>
      </c>
      <c r="BC9" s="135" t="str">
        <f t="shared" si="23"/>
        <v/>
      </c>
      <c r="BD9" s="134" t="str">
        <f>IF(MATHS!F10="","",MATHS!F10)</f>
        <v/>
      </c>
      <c r="BE9" s="135" t="str">
        <f t="shared" si="24"/>
        <v/>
      </c>
      <c r="BF9" s="134" t="str">
        <f>IF(MATHS!G10="","",MATHS!G10)</f>
        <v/>
      </c>
      <c r="BG9" s="134" t="str">
        <f t="shared" si="25"/>
        <v/>
      </c>
      <c r="BH9" s="135" t="str">
        <f>IFERROR(LARGE((BC9,BE9,BG9),1),"")</f>
        <v/>
      </c>
      <c r="BI9" s="135" t="str">
        <f>IFERROR(LARGE((BC9,BE9,BG9),2),"")</f>
        <v/>
      </c>
      <c r="BJ9" s="134" t="str">
        <f t="shared" si="26"/>
        <v/>
      </c>
      <c r="BK9" s="135" t="str">
        <f>IF(MATHS!H10="","",MATHS!H10)</f>
        <v/>
      </c>
      <c r="BL9" s="134" t="str">
        <f>IF(MATHS!I10="","",MATHS!I10)</f>
        <v/>
      </c>
      <c r="BM9" s="134" t="str">
        <f>IF(MATHS!J10="","",MATHS!J10)</f>
        <v/>
      </c>
      <c r="BN9" s="134" t="str">
        <f t="shared" si="76"/>
        <v/>
      </c>
      <c r="BO9" s="134" t="str">
        <f>IF(MATHS!K10="","",MATHS!K10)</f>
        <v/>
      </c>
      <c r="BP9" s="135" t="str">
        <f t="shared" si="27"/>
        <v/>
      </c>
      <c r="BQ9" s="134" t="str">
        <f t="shared" si="77"/>
        <v/>
      </c>
      <c r="BR9" s="134" t="str">
        <f t="shared" si="28"/>
        <v/>
      </c>
      <c r="BS9" s="134" t="str">
        <f>IF(MATHS!O10="","",MATHS!O10)</f>
        <v/>
      </c>
      <c r="BT9" s="134" t="str">
        <f t="shared" si="78"/>
        <v/>
      </c>
      <c r="BU9" s="134" t="str">
        <f t="shared" si="79"/>
        <v/>
      </c>
      <c r="BV9" s="137" t="str">
        <f t="shared" si="80"/>
        <v/>
      </c>
      <c r="BW9" s="137" t="str">
        <f>IF(SCIENCE!E10="","",SCIENCE!E10)</f>
        <v/>
      </c>
      <c r="BX9" s="138" t="str">
        <f t="shared" si="29"/>
        <v/>
      </c>
      <c r="BY9" s="137" t="str">
        <f>IF(SCIENCE!F10="","",SCIENCE!F10)</f>
        <v/>
      </c>
      <c r="BZ9" s="138" t="str">
        <f t="shared" si="30"/>
        <v/>
      </c>
      <c r="CA9" s="137" t="str">
        <f>IF(SCIENCE!G10="","",SCIENCE!G10)</f>
        <v/>
      </c>
      <c r="CB9" s="137" t="str">
        <f t="shared" si="31"/>
        <v/>
      </c>
      <c r="CC9" s="138" t="str">
        <f>IFERROR(LARGE((BX9,BZ9,CB9),1),"")</f>
        <v/>
      </c>
      <c r="CD9" s="138" t="str">
        <f>IFERROR(LARGE((BX9,BZ9,CB9),2),"")</f>
        <v/>
      </c>
      <c r="CE9" s="137" t="str">
        <f t="shared" si="32"/>
        <v/>
      </c>
      <c r="CF9" s="138" t="str">
        <f>IF(SCIENCE!H10="","",SCIENCE!H10)</f>
        <v/>
      </c>
      <c r="CG9" s="138" t="str">
        <f>IF(SCIENCE!I10="","",SCIENCE!I10)</f>
        <v/>
      </c>
      <c r="CH9" s="138" t="str">
        <f>IF(SCIENCE!J10="","",SCIENCE!J10)</f>
        <v/>
      </c>
      <c r="CI9" s="138" t="str">
        <f t="shared" si="81"/>
        <v/>
      </c>
      <c r="CJ9" s="138" t="str">
        <f>IF(SCIENCE!K10="","",SCIENCE!K10)</f>
        <v/>
      </c>
      <c r="CK9" s="138" t="str">
        <f t="shared" si="33"/>
        <v/>
      </c>
      <c r="CL9" s="137" t="str">
        <f t="shared" si="82"/>
        <v/>
      </c>
      <c r="CM9" s="137" t="str">
        <f t="shared" si="34"/>
        <v/>
      </c>
      <c r="CN9" s="137" t="str">
        <f>IF(SCIENCE!O10="","",SCIENCE!O10)</f>
        <v/>
      </c>
      <c r="CO9" s="137" t="str">
        <f t="shared" si="83"/>
        <v/>
      </c>
      <c r="CP9" s="137" t="str">
        <f t="shared" si="84"/>
        <v/>
      </c>
      <c r="CQ9" s="137" t="str">
        <f t="shared" si="85"/>
        <v/>
      </c>
      <c r="CR9" s="134" t="str">
        <f>IF(SST!E10="","",SST!E10)</f>
        <v/>
      </c>
      <c r="CS9" s="135" t="str">
        <f t="shared" si="35"/>
        <v/>
      </c>
      <c r="CT9" s="134" t="str">
        <f>IF(SST!F10="","",SST!F10)</f>
        <v/>
      </c>
      <c r="CU9" s="135" t="str">
        <f t="shared" si="36"/>
        <v/>
      </c>
      <c r="CV9" s="134" t="str">
        <f>IF(SST!G10="","",SST!G10)</f>
        <v/>
      </c>
      <c r="CW9" s="134" t="str">
        <f t="shared" si="37"/>
        <v/>
      </c>
      <c r="CX9" s="135" t="str">
        <f>IFERROR(LARGE((CS9,CU9,CW9),1),"")</f>
        <v/>
      </c>
      <c r="CY9" s="135" t="str">
        <f>IFERROR(LARGE((CS9,CU9,CW9),2),"")</f>
        <v/>
      </c>
      <c r="CZ9" s="134" t="str">
        <f t="shared" si="38"/>
        <v/>
      </c>
      <c r="DA9" s="135" t="str">
        <f>IF(SST!H10="","",SST!H10)</f>
        <v/>
      </c>
      <c r="DB9" s="135" t="str">
        <f>IF(SST!I10="","",SST!I10)</f>
        <v/>
      </c>
      <c r="DC9" s="135" t="str">
        <f>IF(SST!J10="","",SST!J10)</f>
        <v/>
      </c>
      <c r="DD9" s="135" t="str">
        <f t="shared" si="86"/>
        <v/>
      </c>
      <c r="DE9" s="135" t="str">
        <f>IF(SST!K10="","",SST!K10)</f>
        <v/>
      </c>
      <c r="DF9" s="135" t="str">
        <f t="shared" si="39"/>
        <v/>
      </c>
      <c r="DG9" s="134" t="str">
        <f t="shared" si="87"/>
        <v/>
      </c>
      <c r="DH9" s="134" t="str">
        <f t="shared" si="40"/>
        <v/>
      </c>
      <c r="DI9" s="134" t="str">
        <f>IF(SST!O10="","",SST!O10)</f>
        <v/>
      </c>
      <c r="DJ9" s="134" t="str">
        <f t="shared" si="88"/>
        <v/>
      </c>
      <c r="DK9" s="134" t="str">
        <f t="shared" si="89"/>
        <v/>
      </c>
      <c r="DL9" s="134" t="str">
        <f t="shared" si="90"/>
        <v/>
      </c>
      <c r="DM9" s="139" t="str">
        <f t="shared" si="91"/>
        <v/>
      </c>
      <c r="DN9" s="139" t="str">
        <f t="shared" si="92"/>
        <v/>
      </c>
      <c r="DO9" s="139" t="str">
        <f t="shared" si="93"/>
        <v/>
      </c>
      <c r="DP9" s="139" t="str">
        <f t="shared" si="94"/>
        <v/>
      </c>
      <c r="DQ9" s="139" t="str">
        <f t="shared" si="95"/>
        <v/>
      </c>
      <c r="DR9" s="139" t="str">
        <f t="shared" si="96"/>
        <v/>
      </c>
      <c r="DS9" s="139" t="str">
        <f t="shared" si="97"/>
        <v/>
      </c>
      <c r="DT9" s="139" t="str">
        <f t="shared" si="98"/>
        <v/>
      </c>
      <c r="DU9" s="139" t="str">
        <f t="shared" si="99"/>
        <v/>
      </c>
      <c r="DV9" s="139" t="str">
        <f t="shared" si="100"/>
        <v/>
      </c>
      <c r="DW9" s="140" t="str">
        <f t="shared" si="101"/>
        <v/>
      </c>
      <c r="DX9" s="140" t="str">
        <f t="shared" si="102"/>
        <v/>
      </c>
      <c r="DY9" s="140" t="str">
        <f t="shared" si="103"/>
        <v/>
      </c>
      <c r="DZ9" s="140" t="str">
        <f t="shared" si="104"/>
        <v/>
      </c>
      <c r="EA9" s="140" t="str">
        <f t="shared" si="105"/>
        <v/>
      </c>
      <c r="EB9" s="141" t="str">
        <f t="shared" si="106"/>
        <v/>
      </c>
      <c r="EC9" s="141" t="str">
        <f t="shared" si="107"/>
        <v/>
      </c>
      <c r="ED9" s="141" t="str">
        <f t="shared" si="108"/>
        <v/>
      </c>
      <c r="EE9" s="141" t="str">
        <f t="shared" si="109"/>
        <v/>
      </c>
      <c r="EF9" s="141" t="str">
        <f t="shared" si="110"/>
        <v/>
      </c>
      <c r="EG9" s="127" t="str">
        <f t="shared" si="111"/>
        <v/>
      </c>
      <c r="EH9" s="127" t="str">
        <f t="shared" si="112"/>
        <v/>
      </c>
      <c r="EI9" s="127" t="str">
        <f t="shared" si="113"/>
        <v/>
      </c>
      <c r="EJ9" s="127" t="str">
        <f t="shared" si="114"/>
        <v/>
      </c>
      <c r="EK9" s="127" t="str">
        <f t="shared" si="115"/>
        <v/>
      </c>
      <c r="EL9" s="128" t="str">
        <f t="shared" si="42"/>
        <v/>
      </c>
      <c r="EM9" s="128" t="str">
        <f t="shared" si="43"/>
        <v/>
      </c>
      <c r="EN9" s="128" t="str">
        <f t="shared" si="44"/>
        <v/>
      </c>
      <c r="EO9" s="128" t="str">
        <f t="shared" si="45"/>
        <v/>
      </c>
      <c r="EP9" s="128" t="str">
        <f t="shared" si="46"/>
        <v/>
      </c>
      <c r="EQ9" s="142" t="str">
        <f t="shared" si="47"/>
        <v/>
      </c>
      <c r="ER9" s="142" t="str">
        <f t="shared" si="48"/>
        <v/>
      </c>
      <c r="ES9" s="345" t="str">
        <f t="shared" si="49"/>
        <v/>
      </c>
      <c r="ET9" s="346" t="str">
        <f t="shared" si="50"/>
        <v/>
      </c>
      <c r="EU9" s="345" t="str">
        <f t="shared" si="51"/>
        <v/>
      </c>
      <c r="EV9" s="345" t="str">
        <f t="shared" si="52"/>
        <v/>
      </c>
      <c r="EW9" s="345" t="str">
        <f t="shared" si="53"/>
        <v/>
      </c>
      <c r="EX9" s="359" t="str">
        <f t="shared" si="54"/>
        <v/>
      </c>
      <c r="EY9" s="143" t="str">
        <f t="shared" si="116"/>
        <v/>
      </c>
      <c r="EZ9" s="143" t="str">
        <f t="shared" si="117"/>
        <v/>
      </c>
      <c r="FA9" s="143" t="str">
        <f t="shared" si="55"/>
        <v/>
      </c>
      <c r="FB9" s="143" t="str">
        <f t="shared" si="56"/>
        <v/>
      </c>
      <c r="FC9" s="144" t="str">
        <f t="shared" si="118"/>
        <v/>
      </c>
      <c r="FD9" s="143" t="str">
        <f t="shared" si="119"/>
        <v/>
      </c>
      <c r="FE9" s="145" t="str">
        <f>IF(ATTENDANCE!Q11="","",ATTENDANCE!Q11)</f>
        <v/>
      </c>
      <c r="FF9" s="146" t="str">
        <f t="shared" si="57"/>
        <v/>
      </c>
      <c r="FG9" s="143" t="str">
        <f t="shared" si="58"/>
        <v/>
      </c>
      <c r="FH9" s="144" t="str">
        <f t="shared" si="120"/>
        <v/>
      </c>
      <c r="FI9" s="311" t="str">
        <f>IF(ATTENDANCE!Q11="","",ATTENDANCE!Q11)</f>
        <v/>
      </c>
      <c r="FJ9" s="144" t="str">
        <f>IF(ATTENDANCE!Q11="","",ATTENDANCE!$Q11)</f>
        <v/>
      </c>
      <c r="FK9" s="144" t="s">
        <v>232</v>
      </c>
      <c r="FL9" s="103"/>
    </row>
    <row r="10" spans="1:168" ht="15" customHeight="1" x14ac:dyDescent="0.25">
      <c r="A10" s="103"/>
      <c r="B10" s="131">
        <f>IF(DATA!B9="","",DATA!B9)</f>
        <v>5</v>
      </c>
      <c r="C10" s="131" t="str">
        <f>IF(DATA!C9="","",DATA!C9)</f>
        <v/>
      </c>
      <c r="D10" s="131" t="str">
        <f>IF(DATA!D9="","",DATA!D9)</f>
        <v/>
      </c>
      <c r="E10" s="447" t="str">
        <f>IF(DATA!E9="","",DATA!E9)</f>
        <v/>
      </c>
      <c r="F10" s="447" t="str">
        <f>IF(DATA!F9="","",DATA!F9)</f>
        <v/>
      </c>
      <c r="G10" s="447" t="str">
        <f>IF(DATA!G9="","",DATA!G9)</f>
        <v/>
      </c>
      <c r="H10" s="133" t="str">
        <f>IF(DATA!H9="","",DATA!H9)</f>
        <v/>
      </c>
      <c r="I10" s="132" t="str">
        <f>IF(DATA!I9="","",DATA!I9)</f>
        <v/>
      </c>
      <c r="J10" s="132" t="str">
        <f>IF(DATA!J9="","",DATA!J9)</f>
        <v/>
      </c>
      <c r="K10" s="132" t="str">
        <f>IF(DATA!K9="","",DATA!K9)</f>
        <v/>
      </c>
      <c r="L10" s="134" t="str">
        <f>IF(ENGLISH!E11="","",ENGLISH!E11)</f>
        <v/>
      </c>
      <c r="M10" s="135" t="str">
        <f t="shared" si="59"/>
        <v/>
      </c>
      <c r="N10" s="134" t="str">
        <f>IF(ENGLISH!F11="","",ENGLISH!F11)</f>
        <v/>
      </c>
      <c r="O10" s="135" t="str">
        <f t="shared" si="60"/>
        <v/>
      </c>
      <c r="P10" s="134" t="str">
        <f>IF(ENGLISH!G11="","",ENGLISH!G11)</f>
        <v/>
      </c>
      <c r="Q10" s="134" t="str">
        <f t="shared" si="61"/>
        <v/>
      </c>
      <c r="R10" s="135" t="str">
        <f>IFERROR(LARGE((M10,O10,Q10),1),"")</f>
        <v/>
      </c>
      <c r="S10" s="135" t="str">
        <f>IFERROR(LARGE((M10,O10,Q10),2),"")</f>
        <v/>
      </c>
      <c r="T10" s="134" t="str">
        <f t="shared" si="62"/>
        <v/>
      </c>
      <c r="U10" s="135" t="str">
        <f>IF(ENGLISH!H11="","",ENGLISH!H11)</f>
        <v/>
      </c>
      <c r="V10" s="134" t="str">
        <f>IF(ENGLISH!I11="","",ENGLISH!I11)</f>
        <v/>
      </c>
      <c r="W10" s="134" t="str">
        <f>IF(ENGLISH!J11="","",ENGLISH!J11)</f>
        <v/>
      </c>
      <c r="X10" s="134" t="str">
        <f t="shared" si="63"/>
        <v/>
      </c>
      <c r="Y10" s="135" t="str">
        <f>IF(ENGLISH!K11="","",ENGLISH!K11)</f>
        <v/>
      </c>
      <c r="Z10" s="135" t="str">
        <f t="shared" si="64"/>
        <v/>
      </c>
      <c r="AA10" s="136" t="str">
        <f t="shared" si="65"/>
        <v/>
      </c>
      <c r="AB10" s="134" t="str">
        <f t="shared" si="16"/>
        <v/>
      </c>
      <c r="AC10" s="134" t="str">
        <f>IF(ENGLISH!O11="","",ENGLISH!O11)</f>
        <v/>
      </c>
      <c r="AD10" s="134" t="str">
        <f t="shared" si="66"/>
        <v/>
      </c>
      <c r="AE10" s="134" t="str">
        <f t="shared" si="67"/>
        <v/>
      </c>
      <c r="AF10" s="134" t="str">
        <f t="shared" si="68"/>
        <v/>
      </c>
      <c r="AG10" s="137" t="str">
        <f>IF('HINDI-SKT'!E11="","",'HINDI-SKT'!E11)</f>
        <v/>
      </c>
      <c r="AH10" s="138" t="str">
        <f t="shared" si="17"/>
        <v/>
      </c>
      <c r="AI10" s="137" t="str">
        <f>IF('HINDI-SKT'!F11="","",'HINDI-SKT'!F11)</f>
        <v/>
      </c>
      <c r="AJ10" s="138" t="str">
        <f t="shared" si="18"/>
        <v/>
      </c>
      <c r="AK10" s="137" t="str">
        <f>IF('HINDI-SKT'!G11="","",'HINDI-SKT'!G11)</f>
        <v/>
      </c>
      <c r="AL10" s="137" t="str">
        <f t="shared" si="19"/>
        <v/>
      </c>
      <c r="AM10" s="138" t="str">
        <f>IFERROR(LARGE((AH10,AJ10,AL10),1),"")</f>
        <v/>
      </c>
      <c r="AN10" s="138" t="str">
        <f>IFERROR(LARGE((AH10,AJ10,AL10),2),"")</f>
        <v/>
      </c>
      <c r="AO10" s="137" t="str">
        <f t="shared" si="20"/>
        <v/>
      </c>
      <c r="AP10" s="138" t="str">
        <f>IF('HINDI-SKT'!H11="","",'HINDI-SKT'!H11)</f>
        <v/>
      </c>
      <c r="AQ10" s="137" t="str">
        <f>IF('HINDI-SKT'!I11="","",'HINDI-SKT'!I11)</f>
        <v/>
      </c>
      <c r="AR10" s="137" t="str">
        <f>IF('HINDI-SKT'!J11="","",'HINDI-SKT'!J11)</f>
        <v/>
      </c>
      <c r="AS10" s="137" t="str">
        <f t="shared" si="69"/>
        <v/>
      </c>
      <c r="AT10" s="137" t="str">
        <f>IF('HINDI-SKT'!K11="","",'HINDI-SKT'!K11)</f>
        <v/>
      </c>
      <c r="AU10" s="138" t="str">
        <f t="shared" si="70"/>
        <v/>
      </c>
      <c r="AV10" s="137" t="str">
        <f t="shared" si="71"/>
        <v/>
      </c>
      <c r="AW10" s="137" t="str">
        <f t="shared" si="72"/>
        <v/>
      </c>
      <c r="AX10" s="137" t="str">
        <f>IF('HINDI-SKT'!O11="","",'HINDI-SKT'!O11)</f>
        <v/>
      </c>
      <c r="AY10" s="137" t="str">
        <f t="shared" si="73"/>
        <v/>
      </c>
      <c r="AZ10" s="137" t="str">
        <f t="shared" si="74"/>
        <v/>
      </c>
      <c r="BA10" s="137" t="str">
        <f t="shared" si="75"/>
        <v/>
      </c>
      <c r="BB10" s="134" t="str">
        <f>IF(MATHS!E11="","",MATHS!E11)</f>
        <v/>
      </c>
      <c r="BC10" s="135" t="str">
        <f t="shared" si="23"/>
        <v/>
      </c>
      <c r="BD10" s="134" t="str">
        <f>IF(MATHS!F11="","",MATHS!F11)</f>
        <v/>
      </c>
      <c r="BE10" s="135" t="str">
        <f t="shared" si="24"/>
        <v/>
      </c>
      <c r="BF10" s="134" t="str">
        <f>IF(MATHS!G11="","",MATHS!G11)</f>
        <v/>
      </c>
      <c r="BG10" s="134" t="str">
        <f t="shared" si="25"/>
        <v/>
      </c>
      <c r="BH10" s="135" t="str">
        <f>IFERROR(LARGE((BC10,BE10,BG10),1),"")</f>
        <v/>
      </c>
      <c r="BI10" s="135" t="str">
        <f>IFERROR(LARGE((BC10,BE10,BG10),2),"")</f>
        <v/>
      </c>
      <c r="BJ10" s="134" t="str">
        <f t="shared" si="26"/>
        <v/>
      </c>
      <c r="BK10" s="135" t="str">
        <f>IF(MATHS!H11="","",MATHS!H11)</f>
        <v/>
      </c>
      <c r="BL10" s="134" t="str">
        <f>IF(MATHS!I11="","",MATHS!I11)</f>
        <v/>
      </c>
      <c r="BM10" s="134" t="str">
        <f>IF(MATHS!J11="","",MATHS!J11)</f>
        <v/>
      </c>
      <c r="BN10" s="134" t="str">
        <f t="shared" si="76"/>
        <v/>
      </c>
      <c r="BO10" s="134" t="str">
        <f>IF(MATHS!K11="","",MATHS!K11)</f>
        <v/>
      </c>
      <c r="BP10" s="135" t="str">
        <f t="shared" si="27"/>
        <v/>
      </c>
      <c r="BQ10" s="134" t="str">
        <f t="shared" si="77"/>
        <v/>
      </c>
      <c r="BR10" s="134" t="str">
        <f t="shared" si="28"/>
        <v/>
      </c>
      <c r="BS10" s="134" t="str">
        <f>IF(MATHS!O11="","",MATHS!O11)</f>
        <v/>
      </c>
      <c r="BT10" s="134" t="str">
        <f t="shared" si="78"/>
        <v/>
      </c>
      <c r="BU10" s="134" t="str">
        <f t="shared" si="79"/>
        <v/>
      </c>
      <c r="BV10" s="137" t="str">
        <f t="shared" si="80"/>
        <v/>
      </c>
      <c r="BW10" s="137" t="str">
        <f>IF(SCIENCE!E11="","",SCIENCE!E11)</f>
        <v/>
      </c>
      <c r="BX10" s="138" t="str">
        <f t="shared" si="29"/>
        <v/>
      </c>
      <c r="BY10" s="137" t="str">
        <f>IF(SCIENCE!F11="","",SCIENCE!F11)</f>
        <v/>
      </c>
      <c r="BZ10" s="138" t="str">
        <f t="shared" si="30"/>
        <v/>
      </c>
      <c r="CA10" s="137" t="str">
        <f>IF(SCIENCE!G11="","",SCIENCE!G11)</f>
        <v/>
      </c>
      <c r="CB10" s="137" t="str">
        <f t="shared" si="31"/>
        <v/>
      </c>
      <c r="CC10" s="138" t="str">
        <f>IFERROR(LARGE((BX10,BZ10,CB10),1),"")</f>
        <v/>
      </c>
      <c r="CD10" s="138" t="str">
        <f>IFERROR(LARGE((BX10,BZ10,CB10),2),"")</f>
        <v/>
      </c>
      <c r="CE10" s="137" t="str">
        <f t="shared" si="32"/>
        <v/>
      </c>
      <c r="CF10" s="138" t="str">
        <f>IF(SCIENCE!H11="","",SCIENCE!H11)</f>
        <v/>
      </c>
      <c r="CG10" s="138" t="str">
        <f>IF(SCIENCE!I11="","",SCIENCE!I11)</f>
        <v/>
      </c>
      <c r="CH10" s="138" t="str">
        <f>IF(SCIENCE!J11="","",SCIENCE!J11)</f>
        <v/>
      </c>
      <c r="CI10" s="138" t="str">
        <f t="shared" si="81"/>
        <v/>
      </c>
      <c r="CJ10" s="138" t="str">
        <f>IF(SCIENCE!K11="","",SCIENCE!K11)</f>
        <v/>
      </c>
      <c r="CK10" s="138" t="str">
        <f t="shared" si="33"/>
        <v/>
      </c>
      <c r="CL10" s="137" t="str">
        <f t="shared" si="82"/>
        <v/>
      </c>
      <c r="CM10" s="137" t="str">
        <f t="shared" si="34"/>
        <v/>
      </c>
      <c r="CN10" s="137" t="str">
        <f>IF(SCIENCE!O11="","",SCIENCE!O11)</f>
        <v/>
      </c>
      <c r="CO10" s="137" t="str">
        <f t="shared" si="83"/>
        <v/>
      </c>
      <c r="CP10" s="137" t="str">
        <f t="shared" si="84"/>
        <v/>
      </c>
      <c r="CQ10" s="137" t="str">
        <f t="shared" si="85"/>
        <v/>
      </c>
      <c r="CR10" s="134" t="str">
        <f>IF(SST!E11="","",SST!E11)</f>
        <v/>
      </c>
      <c r="CS10" s="135" t="str">
        <f t="shared" si="35"/>
        <v/>
      </c>
      <c r="CT10" s="134" t="str">
        <f>IF(SST!F11="","",SST!F11)</f>
        <v/>
      </c>
      <c r="CU10" s="135" t="str">
        <f t="shared" si="36"/>
        <v/>
      </c>
      <c r="CV10" s="134" t="str">
        <f>IF(SST!G11="","",SST!G11)</f>
        <v/>
      </c>
      <c r="CW10" s="134" t="str">
        <f t="shared" si="37"/>
        <v/>
      </c>
      <c r="CX10" s="135" t="str">
        <f>IFERROR(LARGE((CS10,CU10,CW10),1),"")</f>
        <v/>
      </c>
      <c r="CY10" s="135" t="str">
        <f>IFERROR(LARGE((CS10,CU10,CW10),2),"")</f>
        <v/>
      </c>
      <c r="CZ10" s="134" t="str">
        <f t="shared" si="38"/>
        <v/>
      </c>
      <c r="DA10" s="135" t="str">
        <f>IF(SST!H11="","",SST!H11)</f>
        <v/>
      </c>
      <c r="DB10" s="135" t="str">
        <f>IF(SST!I11="","",SST!I11)</f>
        <v/>
      </c>
      <c r="DC10" s="135" t="str">
        <f>IF(SST!J11="","",SST!J11)</f>
        <v/>
      </c>
      <c r="DD10" s="135" t="str">
        <f t="shared" si="86"/>
        <v/>
      </c>
      <c r="DE10" s="135" t="str">
        <f>IF(SST!K11="","",SST!K11)</f>
        <v/>
      </c>
      <c r="DF10" s="135" t="str">
        <f t="shared" si="39"/>
        <v/>
      </c>
      <c r="DG10" s="134" t="str">
        <f t="shared" si="87"/>
        <v/>
      </c>
      <c r="DH10" s="134" t="str">
        <f t="shared" si="40"/>
        <v/>
      </c>
      <c r="DI10" s="134" t="str">
        <f>IF(SST!O11="","",SST!O11)</f>
        <v/>
      </c>
      <c r="DJ10" s="134" t="str">
        <f t="shared" si="88"/>
        <v/>
      </c>
      <c r="DK10" s="134" t="str">
        <f t="shared" si="89"/>
        <v/>
      </c>
      <c r="DL10" s="134" t="str">
        <f t="shared" si="90"/>
        <v/>
      </c>
      <c r="DM10" s="139" t="str">
        <f t="shared" si="91"/>
        <v/>
      </c>
      <c r="DN10" s="139" t="str">
        <f t="shared" si="92"/>
        <v/>
      </c>
      <c r="DO10" s="139" t="str">
        <f t="shared" si="93"/>
        <v/>
      </c>
      <c r="DP10" s="139" t="str">
        <f t="shared" si="94"/>
        <v/>
      </c>
      <c r="DQ10" s="139" t="str">
        <f t="shared" si="95"/>
        <v/>
      </c>
      <c r="DR10" s="139" t="str">
        <f t="shared" si="96"/>
        <v/>
      </c>
      <c r="DS10" s="139" t="str">
        <f t="shared" si="97"/>
        <v/>
      </c>
      <c r="DT10" s="139" t="str">
        <f t="shared" si="98"/>
        <v/>
      </c>
      <c r="DU10" s="139" t="str">
        <f t="shared" si="99"/>
        <v/>
      </c>
      <c r="DV10" s="139" t="str">
        <f t="shared" si="100"/>
        <v/>
      </c>
      <c r="DW10" s="140" t="str">
        <f t="shared" si="101"/>
        <v/>
      </c>
      <c r="DX10" s="140" t="str">
        <f t="shared" si="102"/>
        <v/>
      </c>
      <c r="DY10" s="140" t="str">
        <f t="shared" si="103"/>
        <v/>
      </c>
      <c r="DZ10" s="140" t="str">
        <f t="shared" si="104"/>
        <v/>
      </c>
      <c r="EA10" s="140" t="str">
        <f t="shared" si="105"/>
        <v/>
      </c>
      <c r="EB10" s="141" t="str">
        <f t="shared" si="106"/>
        <v/>
      </c>
      <c r="EC10" s="141" t="str">
        <f t="shared" si="107"/>
        <v/>
      </c>
      <c r="ED10" s="141" t="str">
        <f t="shared" si="108"/>
        <v/>
      </c>
      <c r="EE10" s="141" t="str">
        <f t="shared" si="109"/>
        <v/>
      </c>
      <c r="EF10" s="141" t="str">
        <f t="shared" si="110"/>
        <v/>
      </c>
      <c r="EG10" s="127" t="str">
        <f t="shared" si="111"/>
        <v/>
      </c>
      <c r="EH10" s="127" t="str">
        <f t="shared" si="112"/>
        <v/>
      </c>
      <c r="EI10" s="127" t="str">
        <f t="shared" si="113"/>
        <v/>
      </c>
      <c r="EJ10" s="127" t="str">
        <f t="shared" si="114"/>
        <v/>
      </c>
      <c r="EK10" s="127" t="str">
        <f t="shared" si="115"/>
        <v/>
      </c>
      <c r="EL10" s="128" t="str">
        <f t="shared" si="42"/>
        <v/>
      </c>
      <c r="EM10" s="128" t="str">
        <f t="shared" si="43"/>
        <v/>
      </c>
      <c r="EN10" s="128" t="str">
        <f t="shared" si="44"/>
        <v/>
      </c>
      <c r="EO10" s="128" t="str">
        <f t="shared" si="45"/>
        <v/>
      </c>
      <c r="EP10" s="128" t="str">
        <f t="shared" si="46"/>
        <v/>
      </c>
      <c r="EQ10" s="142" t="str">
        <f t="shared" si="47"/>
        <v/>
      </c>
      <c r="ER10" s="142" t="str">
        <f t="shared" si="48"/>
        <v/>
      </c>
      <c r="ES10" s="345" t="str">
        <f t="shared" si="49"/>
        <v/>
      </c>
      <c r="ET10" s="346" t="str">
        <f t="shared" si="50"/>
        <v/>
      </c>
      <c r="EU10" s="345" t="str">
        <f t="shared" si="51"/>
        <v/>
      </c>
      <c r="EV10" s="345" t="str">
        <f t="shared" si="52"/>
        <v/>
      </c>
      <c r="EW10" s="345" t="str">
        <f t="shared" si="53"/>
        <v/>
      </c>
      <c r="EX10" s="359" t="str">
        <f t="shared" si="54"/>
        <v/>
      </c>
      <c r="EY10" s="143" t="str">
        <f t="shared" si="116"/>
        <v/>
      </c>
      <c r="EZ10" s="143" t="str">
        <f t="shared" si="117"/>
        <v/>
      </c>
      <c r="FA10" s="143" t="str">
        <f t="shared" si="55"/>
        <v/>
      </c>
      <c r="FB10" s="143" t="str">
        <f t="shared" si="56"/>
        <v/>
      </c>
      <c r="FC10" s="144" t="str">
        <f t="shared" si="118"/>
        <v/>
      </c>
      <c r="FD10" s="143" t="str">
        <f t="shared" si="119"/>
        <v/>
      </c>
      <c r="FE10" s="145" t="str">
        <f>IF(ATTENDANCE!Q12="","",ATTENDANCE!Q12)</f>
        <v/>
      </c>
      <c r="FF10" s="146" t="str">
        <f t="shared" si="57"/>
        <v/>
      </c>
      <c r="FG10" s="143" t="str">
        <f t="shared" si="58"/>
        <v/>
      </c>
      <c r="FH10" s="144" t="str">
        <f t="shared" si="120"/>
        <v/>
      </c>
      <c r="FI10" s="311" t="str">
        <f>IF(ATTENDANCE!Q12="","",ATTENDANCE!Q12)</f>
        <v/>
      </c>
      <c r="FJ10" s="144" t="str">
        <f>IF(ATTENDANCE!Q12="","",ATTENDANCE!$Q12)</f>
        <v/>
      </c>
      <c r="FK10" s="144" t="s">
        <v>233</v>
      </c>
      <c r="FL10" s="103"/>
    </row>
    <row r="11" spans="1:168" ht="15" customHeight="1" x14ac:dyDescent="0.25">
      <c r="A11" s="103"/>
      <c r="B11" s="131">
        <f>IF(DATA!B10="","",DATA!B10)</f>
        <v>6</v>
      </c>
      <c r="C11" s="131" t="str">
        <f>IF(DATA!C10="","",DATA!C10)</f>
        <v/>
      </c>
      <c r="D11" s="131" t="str">
        <f>IF(DATA!D10="","",DATA!D10)</f>
        <v/>
      </c>
      <c r="E11" s="447" t="str">
        <f>IF(DATA!E10="","",DATA!E10)</f>
        <v/>
      </c>
      <c r="F11" s="447" t="str">
        <f>IF(DATA!F10="","",DATA!F10)</f>
        <v/>
      </c>
      <c r="G11" s="447" t="str">
        <f>IF(DATA!G10="","",DATA!G10)</f>
        <v/>
      </c>
      <c r="H11" s="133" t="str">
        <f>IF(DATA!H10="","",DATA!H10)</f>
        <v/>
      </c>
      <c r="I11" s="132" t="str">
        <f>IF(DATA!I10="","",DATA!I10)</f>
        <v/>
      </c>
      <c r="J11" s="132" t="str">
        <f>IF(DATA!J10="","",DATA!J10)</f>
        <v/>
      </c>
      <c r="K11" s="132" t="str">
        <f>IF(DATA!K10="","",DATA!K10)</f>
        <v/>
      </c>
      <c r="L11" s="134" t="str">
        <f>IF(ENGLISH!E12="","",ENGLISH!E12)</f>
        <v/>
      </c>
      <c r="M11" s="135" t="str">
        <f t="shared" si="59"/>
        <v/>
      </c>
      <c r="N11" s="134" t="str">
        <f>IF(ENGLISH!F12="","",ENGLISH!F12)</f>
        <v/>
      </c>
      <c r="O11" s="135" t="str">
        <f t="shared" si="60"/>
        <v/>
      </c>
      <c r="P11" s="134" t="str">
        <f>IF(ENGLISH!G12="","",ENGLISH!G12)</f>
        <v/>
      </c>
      <c r="Q11" s="134" t="str">
        <f t="shared" si="61"/>
        <v/>
      </c>
      <c r="R11" s="135" t="str">
        <f>IFERROR(LARGE((M11,O11,Q11),1),"")</f>
        <v/>
      </c>
      <c r="S11" s="135" t="str">
        <f>IFERROR(LARGE((M11,O11,Q11),2),"")</f>
        <v/>
      </c>
      <c r="T11" s="134" t="str">
        <f t="shared" si="62"/>
        <v/>
      </c>
      <c r="U11" s="135" t="str">
        <f>IF(ENGLISH!H12="","",ENGLISH!H12)</f>
        <v/>
      </c>
      <c r="V11" s="134" t="str">
        <f>IF(ENGLISH!I12="","",ENGLISH!I12)</f>
        <v/>
      </c>
      <c r="W11" s="134" t="str">
        <f>IF(ENGLISH!J12="","",ENGLISH!J12)</f>
        <v/>
      </c>
      <c r="X11" s="134" t="str">
        <f t="shared" si="63"/>
        <v/>
      </c>
      <c r="Y11" s="135" t="str">
        <f>IF(ENGLISH!K12="","",ENGLISH!K12)</f>
        <v/>
      </c>
      <c r="Z11" s="135" t="str">
        <f t="shared" si="64"/>
        <v/>
      </c>
      <c r="AA11" s="136" t="str">
        <f t="shared" si="65"/>
        <v/>
      </c>
      <c r="AB11" s="134" t="str">
        <f t="shared" si="16"/>
        <v/>
      </c>
      <c r="AC11" s="134" t="str">
        <f>IF(ENGLISH!O12="","",ENGLISH!O12)</f>
        <v/>
      </c>
      <c r="AD11" s="134" t="str">
        <f t="shared" si="66"/>
        <v/>
      </c>
      <c r="AE11" s="134" t="str">
        <f t="shared" si="67"/>
        <v/>
      </c>
      <c r="AF11" s="134" t="str">
        <f t="shared" si="68"/>
        <v/>
      </c>
      <c r="AG11" s="137" t="str">
        <f>IF('HINDI-SKT'!E12="","",'HINDI-SKT'!E12)</f>
        <v/>
      </c>
      <c r="AH11" s="138" t="str">
        <f t="shared" si="17"/>
        <v/>
      </c>
      <c r="AI11" s="137" t="str">
        <f>IF('HINDI-SKT'!F12="","",'HINDI-SKT'!F12)</f>
        <v/>
      </c>
      <c r="AJ11" s="138" t="str">
        <f t="shared" si="18"/>
        <v/>
      </c>
      <c r="AK11" s="137" t="str">
        <f>IF('HINDI-SKT'!G12="","",'HINDI-SKT'!G12)</f>
        <v/>
      </c>
      <c r="AL11" s="137" t="str">
        <f t="shared" si="19"/>
        <v/>
      </c>
      <c r="AM11" s="138" t="str">
        <f>IFERROR(LARGE((AH11,AJ11,AL11),1),"")</f>
        <v/>
      </c>
      <c r="AN11" s="138" t="str">
        <f>IFERROR(LARGE((AH11,AJ11,AL11),2),"")</f>
        <v/>
      </c>
      <c r="AO11" s="137" t="str">
        <f t="shared" si="20"/>
        <v/>
      </c>
      <c r="AP11" s="138" t="str">
        <f>IF('HINDI-SKT'!H12="","",'HINDI-SKT'!H12)</f>
        <v/>
      </c>
      <c r="AQ11" s="137" t="str">
        <f>IF('HINDI-SKT'!I12="","",'HINDI-SKT'!I12)</f>
        <v/>
      </c>
      <c r="AR11" s="137" t="str">
        <f>IF('HINDI-SKT'!J12="","",'HINDI-SKT'!J12)</f>
        <v/>
      </c>
      <c r="AS11" s="137" t="str">
        <f t="shared" si="69"/>
        <v/>
      </c>
      <c r="AT11" s="137" t="str">
        <f>IF('HINDI-SKT'!K12="","",'HINDI-SKT'!K12)</f>
        <v/>
      </c>
      <c r="AU11" s="138" t="str">
        <f t="shared" si="70"/>
        <v/>
      </c>
      <c r="AV11" s="137" t="str">
        <f t="shared" si="71"/>
        <v/>
      </c>
      <c r="AW11" s="137" t="str">
        <f t="shared" si="72"/>
        <v/>
      </c>
      <c r="AX11" s="137" t="str">
        <f>IF('HINDI-SKT'!O12="","",'HINDI-SKT'!O12)</f>
        <v/>
      </c>
      <c r="AY11" s="137" t="str">
        <f t="shared" si="73"/>
        <v/>
      </c>
      <c r="AZ11" s="137" t="str">
        <f t="shared" si="74"/>
        <v/>
      </c>
      <c r="BA11" s="137" t="str">
        <f t="shared" si="75"/>
        <v/>
      </c>
      <c r="BB11" s="134" t="str">
        <f>IF(MATHS!E12="","",MATHS!E12)</f>
        <v/>
      </c>
      <c r="BC11" s="135" t="str">
        <f t="shared" si="23"/>
        <v/>
      </c>
      <c r="BD11" s="134" t="str">
        <f>IF(MATHS!F12="","",MATHS!F12)</f>
        <v/>
      </c>
      <c r="BE11" s="135" t="str">
        <f t="shared" si="24"/>
        <v/>
      </c>
      <c r="BF11" s="134" t="str">
        <f>IF(MATHS!G12="","",MATHS!G12)</f>
        <v/>
      </c>
      <c r="BG11" s="134" t="str">
        <f t="shared" si="25"/>
        <v/>
      </c>
      <c r="BH11" s="135" t="str">
        <f>IFERROR(LARGE((BC11,BE11,BG11),1),"")</f>
        <v/>
      </c>
      <c r="BI11" s="135" t="str">
        <f>IFERROR(LARGE((BC11,BE11,BG11),2),"")</f>
        <v/>
      </c>
      <c r="BJ11" s="134" t="str">
        <f t="shared" si="26"/>
        <v/>
      </c>
      <c r="BK11" s="135" t="str">
        <f>IF(MATHS!H12="","",MATHS!H12)</f>
        <v/>
      </c>
      <c r="BL11" s="134" t="str">
        <f>IF(MATHS!I12="","",MATHS!I12)</f>
        <v/>
      </c>
      <c r="BM11" s="134" t="str">
        <f>IF(MATHS!J12="","",MATHS!J12)</f>
        <v/>
      </c>
      <c r="BN11" s="134" t="str">
        <f t="shared" si="76"/>
        <v/>
      </c>
      <c r="BO11" s="134" t="str">
        <f>IF(MATHS!K12="","",MATHS!K12)</f>
        <v/>
      </c>
      <c r="BP11" s="135" t="str">
        <f t="shared" si="27"/>
        <v/>
      </c>
      <c r="BQ11" s="134" t="str">
        <f t="shared" si="77"/>
        <v/>
      </c>
      <c r="BR11" s="134" t="str">
        <f t="shared" si="28"/>
        <v/>
      </c>
      <c r="BS11" s="134" t="str">
        <f>IF(MATHS!O12="","",MATHS!O12)</f>
        <v/>
      </c>
      <c r="BT11" s="134" t="str">
        <f t="shared" si="78"/>
        <v/>
      </c>
      <c r="BU11" s="134" t="str">
        <f t="shared" si="79"/>
        <v/>
      </c>
      <c r="BV11" s="137" t="str">
        <f t="shared" si="80"/>
        <v/>
      </c>
      <c r="BW11" s="137" t="str">
        <f>IF(SCIENCE!E12="","",SCIENCE!E12)</f>
        <v/>
      </c>
      <c r="BX11" s="138" t="str">
        <f t="shared" si="29"/>
        <v/>
      </c>
      <c r="BY11" s="137" t="str">
        <f>IF(SCIENCE!F12="","",SCIENCE!F12)</f>
        <v/>
      </c>
      <c r="BZ11" s="138" t="str">
        <f t="shared" si="30"/>
        <v/>
      </c>
      <c r="CA11" s="137" t="str">
        <f>IF(SCIENCE!G12="","",SCIENCE!G12)</f>
        <v/>
      </c>
      <c r="CB11" s="137" t="str">
        <f t="shared" si="31"/>
        <v/>
      </c>
      <c r="CC11" s="138" t="str">
        <f>IFERROR(LARGE((BX11,BZ11,CB11),1),"")</f>
        <v/>
      </c>
      <c r="CD11" s="138" t="str">
        <f>IFERROR(LARGE((BX11,BZ11,CB11),2),"")</f>
        <v/>
      </c>
      <c r="CE11" s="137" t="str">
        <f t="shared" si="32"/>
        <v/>
      </c>
      <c r="CF11" s="138" t="str">
        <f>IF(SCIENCE!H12="","",SCIENCE!H12)</f>
        <v/>
      </c>
      <c r="CG11" s="138" t="str">
        <f>IF(SCIENCE!I12="","",SCIENCE!I12)</f>
        <v/>
      </c>
      <c r="CH11" s="138" t="str">
        <f>IF(SCIENCE!J12="","",SCIENCE!J12)</f>
        <v/>
      </c>
      <c r="CI11" s="138" t="str">
        <f t="shared" si="81"/>
        <v/>
      </c>
      <c r="CJ11" s="138" t="str">
        <f>IF(SCIENCE!K12="","",SCIENCE!K12)</f>
        <v/>
      </c>
      <c r="CK11" s="138" t="str">
        <f t="shared" si="33"/>
        <v/>
      </c>
      <c r="CL11" s="137" t="str">
        <f t="shared" si="82"/>
        <v/>
      </c>
      <c r="CM11" s="137" t="str">
        <f t="shared" si="34"/>
        <v/>
      </c>
      <c r="CN11" s="137" t="str">
        <f>IF(SCIENCE!O12="","",SCIENCE!O12)</f>
        <v/>
      </c>
      <c r="CO11" s="137" t="str">
        <f t="shared" si="83"/>
        <v/>
      </c>
      <c r="CP11" s="137" t="str">
        <f t="shared" si="84"/>
        <v/>
      </c>
      <c r="CQ11" s="137" t="str">
        <f t="shared" si="85"/>
        <v/>
      </c>
      <c r="CR11" s="134" t="str">
        <f>IF(SST!E12="","",SST!E12)</f>
        <v/>
      </c>
      <c r="CS11" s="135" t="str">
        <f t="shared" si="35"/>
        <v/>
      </c>
      <c r="CT11" s="134" t="str">
        <f>IF(SST!F12="","",SST!F12)</f>
        <v/>
      </c>
      <c r="CU11" s="135" t="str">
        <f t="shared" si="36"/>
        <v/>
      </c>
      <c r="CV11" s="134" t="str">
        <f>IF(SST!G12="","",SST!G12)</f>
        <v/>
      </c>
      <c r="CW11" s="134" t="str">
        <f t="shared" si="37"/>
        <v/>
      </c>
      <c r="CX11" s="135" t="str">
        <f>IFERROR(LARGE((CS11,CU11,CW11),1),"")</f>
        <v/>
      </c>
      <c r="CY11" s="135" t="str">
        <f>IFERROR(LARGE((CS11,CU11,CW11),2),"")</f>
        <v/>
      </c>
      <c r="CZ11" s="134" t="str">
        <f t="shared" si="38"/>
        <v/>
      </c>
      <c r="DA11" s="135" t="str">
        <f>IF(SST!H12="","",SST!H12)</f>
        <v/>
      </c>
      <c r="DB11" s="135" t="str">
        <f>IF(SST!I12="","",SST!I12)</f>
        <v/>
      </c>
      <c r="DC11" s="135" t="str">
        <f>IF(SST!J12="","",SST!J12)</f>
        <v/>
      </c>
      <c r="DD11" s="135" t="str">
        <f t="shared" si="86"/>
        <v/>
      </c>
      <c r="DE11" s="135" t="str">
        <f>IF(SST!K12="","",SST!K12)</f>
        <v/>
      </c>
      <c r="DF11" s="135" t="str">
        <f t="shared" si="39"/>
        <v/>
      </c>
      <c r="DG11" s="134" t="str">
        <f t="shared" si="87"/>
        <v/>
      </c>
      <c r="DH11" s="134" t="str">
        <f t="shared" si="40"/>
        <v/>
      </c>
      <c r="DI11" s="134" t="str">
        <f>IF(SST!O12="","",SST!O12)</f>
        <v/>
      </c>
      <c r="DJ11" s="134" t="str">
        <f t="shared" si="88"/>
        <v/>
      </c>
      <c r="DK11" s="134" t="str">
        <f t="shared" si="89"/>
        <v/>
      </c>
      <c r="DL11" s="134" t="str">
        <f t="shared" si="90"/>
        <v/>
      </c>
      <c r="DM11" s="139" t="str">
        <f t="shared" si="91"/>
        <v/>
      </c>
      <c r="DN11" s="139" t="str">
        <f t="shared" si="92"/>
        <v/>
      </c>
      <c r="DO11" s="139" t="str">
        <f t="shared" si="93"/>
        <v/>
      </c>
      <c r="DP11" s="139" t="str">
        <f t="shared" si="94"/>
        <v/>
      </c>
      <c r="DQ11" s="139" t="str">
        <f t="shared" si="95"/>
        <v/>
      </c>
      <c r="DR11" s="139" t="str">
        <f t="shared" si="96"/>
        <v/>
      </c>
      <c r="DS11" s="139" t="str">
        <f t="shared" si="97"/>
        <v/>
      </c>
      <c r="DT11" s="139" t="str">
        <f t="shared" si="98"/>
        <v/>
      </c>
      <c r="DU11" s="139" t="str">
        <f t="shared" si="99"/>
        <v/>
      </c>
      <c r="DV11" s="139" t="str">
        <f t="shared" si="100"/>
        <v/>
      </c>
      <c r="DW11" s="140" t="str">
        <f t="shared" si="101"/>
        <v/>
      </c>
      <c r="DX11" s="140" t="str">
        <f t="shared" si="102"/>
        <v/>
      </c>
      <c r="DY11" s="140" t="str">
        <f t="shared" si="103"/>
        <v/>
      </c>
      <c r="DZ11" s="140" t="str">
        <f t="shared" si="104"/>
        <v/>
      </c>
      <c r="EA11" s="140" t="str">
        <f t="shared" si="105"/>
        <v/>
      </c>
      <c r="EB11" s="141" t="str">
        <f t="shared" si="106"/>
        <v/>
      </c>
      <c r="EC11" s="141" t="str">
        <f t="shared" si="107"/>
        <v/>
      </c>
      <c r="ED11" s="141" t="str">
        <f t="shared" si="108"/>
        <v/>
      </c>
      <c r="EE11" s="141" t="str">
        <f t="shared" si="109"/>
        <v/>
      </c>
      <c r="EF11" s="141" t="str">
        <f t="shared" si="110"/>
        <v/>
      </c>
      <c r="EG11" s="127" t="str">
        <f t="shared" si="111"/>
        <v/>
      </c>
      <c r="EH11" s="127" t="str">
        <f t="shared" si="112"/>
        <v/>
      </c>
      <c r="EI11" s="127" t="str">
        <f t="shared" si="113"/>
        <v/>
      </c>
      <c r="EJ11" s="127" t="str">
        <f t="shared" si="114"/>
        <v/>
      </c>
      <c r="EK11" s="127" t="str">
        <f t="shared" si="115"/>
        <v/>
      </c>
      <c r="EL11" s="128" t="str">
        <f t="shared" si="42"/>
        <v/>
      </c>
      <c r="EM11" s="128" t="str">
        <f t="shared" si="43"/>
        <v/>
      </c>
      <c r="EN11" s="128" t="str">
        <f t="shared" si="44"/>
        <v/>
      </c>
      <c r="EO11" s="128" t="str">
        <f t="shared" si="45"/>
        <v/>
      </c>
      <c r="EP11" s="128" t="str">
        <f t="shared" si="46"/>
        <v/>
      </c>
      <c r="EQ11" s="142" t="str">
        <f t="shared" si="47"/>
        <v/>
      </c>
      <c r="ER11" s="142" t="str">
        <f t="shared" si="48"/>
        <v/>
      </c>
      <c r="ES11" s="345" t="str">
        <f t="shared" si="49"/>
        <v/>
      </c>
      <c r="ET11" s="346" t="str">
        <f t="shared" si="50"/>
        <v/>
      </c>
      <c r="EU11" s="345" t="str">
        <f t="shared" si="51"/>
        <v/>
      </c>
      <c r="EV11" s="345" t="str">
        <f t="shared" si="52"/>
        <v/>
      </c>
      <c r="EW11" s="345" t="str">
        <f t="shared" si="53"/>
        <v/>
      </c>
      <c r="EX11" s="359" t="str">
        <f t="shared" si="54"/>
        <v/>
      </c>
      <c r="EY11" s="143" t="str">
        <f t="shared" si="116"/>
        <v/>
      </c>
      <c r="EZ11" s="143" t="str">
        <f t="shared" si="117"/>
        <v/>
      </c>
      <c r="FA11" s="143" t="str">
        <f t="shared" si="55"/>
        <v/>
      </c>
      <c r="FB11" s="143" t="str">
        <f t="shared" si="56"/>
        <v/>
      </c>
      <c r="FC11" s="144" t="str">
        <f t="shared" si="118"/>
        <v/>
      </c>
      <c r="FD11" s="143" t="str">
        <f t="shared" si="119"/>
        <v/>
      </c>
      <c r="FE11" s="145" t="str">
        <f>IF(ATTENDANCE!Q13="","",ATTENDANCE!Q13)</f>
        <v/>
      </c>
      <c r="FF11" s="146" t="str">
        <f t="shared" si="57"/>
        <v/>
      </c>
      <c r="FG11" s="143" t="str">
        <f t="shared" si="58"/>
        <v/>
      </c>
      <c r="FH11" s="144" t="str">
        <f t="shared" si="120"/>
        <v/>
      </c>
      <c r="FI11" s="311" t="str">
        <f>IF(ATTENDANCE!Q13="","",ATTENDANCE!Q13)</f>
        <v/>
      </c>
      <c r="FJ11" s="144" t="str">
        <f>IF(ATTENDANCE!Q13="","",ATTENDANCE!$Q13)</f>
        <v/>
      </c>
      <c r="FK11" s="144" t="s">
        <v>232</v>
      </c>
      <c r="FL11" s="103"/>
    </row>
    <row r="12" spans="1:168" ht="15" customHeight="1" x14ac:dyDescent="0.25">
      <c r="A12" s="103"/>
      <c r="B12" s="131">
        <f>IF(DATA!B11="","",DATA!B11)</f>
        <v>7</v>
      </c>
      <c r="C12" s="131" t="str">
        <f>IF(DATA!C11="","",DATA!C11)</f>
        <v/>
      </c>
      <c r="D12" s="131" t="str">
        <f>IF(DATA!D11="","",DATA!D11)</f>
        <v/>
      </c>
      <c r="E12" s="447" t="str">
        <f>IF(DATA!E11="","",DATA!E11)</f>
        <v/>
      </c>
      <c r="F12" s="447" t="str">
        <f>IF(DATA!F11="","",DATA!F11)</f>
        <v/>
      </c>
      <c r="G12" s="447" t="str">
        <f>IF(DATA!G11="","",DATA!G11)</f>
        <v/>
      </c>
      <c r="H12" s="133" t="str">
        <f>IF(DATA!H11="","",DATA!H11)</f>
        <v/>
      </c>
      <c r="I12" s="132" t="str">
        <f>IF(DATA!I11="","",DATA!I11)</f>
        <v/>
      </c>
      <c r="J12" s="132" t="str">
        <f>IF(DATA!J11="","",DATA!J11)</f>
        <v/>
      </c>
      <c r="K12" s="132" t="str">
        <f>IF(DATA!K11="","",DATA!K11)</f>
        <v/>
      </c>
      <c r="L12" s="134" t="str">
        <f>IF(ENGLISH!E13="","",ENGLISH!E13)</f>
        <v/>
      </c>
      <c r="M12" s="135" t="str">
        <f t="shared" si="59"/>
        <v/>
      </c>
      <c r="N12" s="134" t="str">
        <f>IF(ENGLISH!F13="","",ENGLISH!F13)</f>
        <v/>
      </c>
      <c r="O12" s="135" t="str">
        <f t="shared" si="60"/>
        <v/>
      </c>
      <c r="P12" s="134" t="str">
        <f>IF(ENGLISH!G13="","",ENGLISH!G13)</f>
        <v/>
      </c>
      <c r="Q12" s="134" t="str">
        <f t="shared" si="61"/>
        <v/>
      </c>
      <c r="R12" s="135" t="str">
        <f>IFERROR(LARGE((M12,O12,Q12),1),"")</f>
        <v/>
      </c>
      <c r="S12" s="135" t="str">
        <f>IFERROR(LARGE((M12,O12,Q12),2),"")</f>
        <v/>
      </c>
      <c r="T12" s="134" t="str">
        <f t="shared" si="62"/>
        <v/>
      </c>
      <c r="U12" s="135" t="str">
        <f>IF(ENGLISH!H13="","",ENGLISH!H13)</f>
        <v/>
      </c>
      <c r="V12" s="134" t="str">
        <f>IF(ENGLISH!I13="","",ENGLISH!I13)</f>
        <v/>
      </c>
      <c r="W12" s="134" t="str">
        <f>IF(ENGLISH!J13="","",ENGLISH!J13)</f>
        <v/>
      </c>
      <c r="X12" s="134" t="str">
        <f t="shared" si="63"/>
        <v/>
      </c>
      <c r="Y12" s="135" t="str">
        <f>IF(ENGLISH!K13="","",ENGLISH!K13)</f>
        <v/>
      </c>
      <c r="Z12" s="135" t="str">
        <f t="shared" si="64"/>
        <v/>
      </c>
      <c r="AA12" s="136" t="str">
        <f t="shared" si="65"/>
        <v/>
      </c>
      <c r="AB12" s="134" t="str">
        <f t="shared" si="16"/>
        <v/>
      </c>
      <c r="AC12" s="134" t="str">
        <f>IF(ENGLISH!O13="","",ENGLISH!O13)</f>
        <v/>
      </c>
      <c r="AD12" s="134" t="str">
        <f t="shared" si="66"/>
        <v/>
      </c>
      <c r="AE12" s="134" t="str">
        <f t="shared" si="67"/>
        <v/>
      </c>
      <c r="AF12" s="134" t="str">
        <f>IF(AE12="","",IF(AE12&lt;33,"E",IF(AND(AE12&gt;=33,AE12&lt;41),"D",IF(AND(AE12&gt;=41,AE12&lt;51),"C2",IF(AND(AE12&gt;=51,AE12&lt;61),"C1",IF(AND(AE12&gt;=61,AE12&lt;71),"B2",IF(AND(AE12&gt;=71,AE12&lt;81),"B1",IF(AND(AE12&gt;=81,AE12&lt;91),"A2",IF(AND(AE12&gt;=91,AE12&lt;=100),"A1")))))))))</f>
        <v/>
      </c>
      <c r="AG12" s="137" t="str">
        <f>IF('HINDI-SKT'!E13="","",'HINDI-SKT'!E13)</f>
        <v/>
      </c>
      <c r="AH12" s="138" t="str">
        <f t="shared" si="17"/>
        <v/>
      </c>
      <c r="AI12" s="137" t="str">
        <f>IF('HINDI-SKT'!F13="","",'HINDI-SKT'!F13)</f>
        <v/>
      </c>
      <c r="AJ12" s="138" t="str">
        <f t="shared" si="18"/>
        <v/>
      </c>
      <c r="AK12" s="137" t="str">
        <f>IF('HINDI-SKT'!G13="","",'HINDI-SKT'!G13)</f>
        <v/>
      </c>
      <c r="AL12" s="137" t="str">
        <f t="shared" si="19"/>
        <v/>
      </c>
      <c r="AM12" s="138" t="str">
        <f>IFERROR(LARGE((AH12,AJ12,AL12),1),"")</f>
        <v/>
      </c>
      <c r="AN12" s="138" t="str">
        <f>IFERROR(LARGE((AH12,AJ12,AL12),2),"")</f>
        <v/>
      </c>
      <c r="AO12" s="137" t="str">
        <f t="shared" si="20"/>
        <v/>
      </c>
      <c r="AP12" s="138" t="str">
        <f>IF('HINDI-SKT'!H13="","",'HINDI-SKT'!H13)</f>
        <v/>
      </c>
      <c r="AQ12" s="137" t="str">
        <f>IF('HINDI-SKT'!I13="","",'HINDI-SKT'!I13)</f>
        <v/>
      </c>
      <c r="AR12" s="137" t="str">
        <f>IF('HINDI-SKT'!J13="","",'HINDI-SKT'!J13)</f>
        <v/>
      </c>
      <c r="AS12" s="137" t="str">
        <f t="shared" si="69"/>
        <v/>
      </c>
      <c r="AT12" s="137" t="str">
        <f>IF('HINDI-SKT'!K13="","",'HINDI-SKT'!K13)</f>
        <v/>
      </c>
      <c r="AU12" s="138" t="str">
        <f t="shared" si="70"/>
        <v/>
      </c>
      <c r="AV12" s="137" t="str">
        <f t="shared" si="71"/>
        <v/>
      </c>
      <c r="AW12" s="137" t="str">
        <f t="shared" si="72"/>
        <v/>
      </c>
      <c r="AX12" s="137" t="str">
        <f>IF('HINDI-SKT'!O13="","",'HINDI-SKT'!O13)</f>
        <v/>
      </c>
      <c r="AY12" s="137" t="str">
        <f t="shared" si="73"/>
        <v/>
      </c>
      <c r="AZ12" s="137" t="str">
        <f t="shared" si="74"/>
        <v/>
      </c>
      <c r="BA12" s="137" t="str">
        <f t="shared" si="75"/>
        <v/>
      </c>
      <c r="BB12" s="134" t="str">
        <f>IF(MATHS!E13="","",MATHS!E13)</f>
        <v/>
      </c>
      <c r="BC12" s="135" t="str">
        <f t="shared" si="23"/>
        <v/>
      </c>
      <c r="BD12" s="134" t="str">
        <f>IF(MATHS!F13="","",MATHS!F13)</f>
        <v/>
      </c>
      <c r="BE12" s="135" t="str">
        <f t="shared" si="24"/>
        <v/>
      </c>
      <c r="BF12" s="134" t="str">
        <f>IF(MATHS!G13="","",MATHS!G13)</f>
        <v/>
      </c>
      <c r="BG12" s="134" t="str">
        <f t="shared" si="25"/>
        <v/>
      </c>
      <c r="BH12" s="135" t="str">
        <f>IFERROR(LARGE((BC12,BE12,BG12),1),"")</f>
        <v/>
      </c>
      <c r="BI12" s="135" t="str">
        <f>IFERROR(LARGE((BC12,BE12,BG12),2),"")</f>
        <v/>
      </c>
      <c r="BJ12" s="134" t="str">
        <f t="shared" si="26"/>
        <v/>
      </c>
      <c r="BK12" s="135" t="str">
        <f>IF(MATHS!H13="","",MATHS!H13)</f>
        <v/>
      </c>
      <c r="BL12" s="134" t="str">
        <f>IF(MATHS!I13="","",MATHS!I13)</f>
        <v/>
      </c>
      <c r="BM12" s="134" t="str">
        <f>IF(MATHS!J13="","",MATHS!J13)</f>
        <v/>
      </c>
      <c r="BN12" s="134" t="str">
        <f t="shared" si="76"/>
        <v/>
      </c>
      <c r="BO12" s="134" t="str">
        <f>IF(MATHS!K13="","",MATHS!K13)</f>
        <v/>
      </c>
      <c r="BP12" s="135" t="str">
        <f t="shared" si="27"/>
        <v/>
      </c>
      <c r="BQ12" s="134" t="str">
        <f t="shared" si="77"/>
        <v/>
      </c>
      <c r="BR12" s="134" t="str">
        <f t="shared" si="28"/>
        <v/>
      </c>
      <c r="BS12" s="134" t="str">
        <f>IF(MATHS!O13="","",MATHS!O13)</f>
        <v/>
      </c>
      <c r="BT12" s="134" t="str">
        <f t="shared" si="78"/>
        <v/>
      </c>
      <c r="BU12" s="134" t="str">
        <f t="shared" si="79"/>
        <v/>
      </c>
      <c r="BV12" s="137" t="str">
        <f t="shared" si="80"/>
        <v/>
      </c>
      <c r="BW12" s="137" t="str">
        <f>IF(SCIENCE!E13="","",SCIENCE!E13)</f>
        <v/>
      </c>
      <c r="BX12" s="138" t="str">
        <f t="shared" si="29"/>
        <v/>
      </c>
      <c r="BY12" s="137" t="str">
        <f>IF(SCIENCE!F13="","",SCIENCE!F13)</f>
        <v/>
      </c>
      <c r="BZ12" s="138" t="str">
        <f t="shared" si="30"/>
        <v/>
      </c>
      <c r="CA12" s="137" t="str">
        <f>IF(SCIENCE!G13="","",SCIENCE!G13)</f>
        <v/>
      </c>
      <c r="CB12" s="137" t="str">
        <f t="shared" si="31"/>
        <v/>
      </c>
      <c r="CC12" s="138" t="str">
        <f>IFERROR(LARGE((BX12,BZ12,CB12),1),"")</f>
        <v/>
      </c>
      <c r="CD12" s="138" t="str">
        <f>IFERROR(LARGE((BX12,BZ12,CB12),2),"")</f>
        <v/>
      </c>
      <c r="CE12" s="137" t="str">
        <f t="shared" si="32"/>
        <v/>
      </c>
      <c r="CF12" s="138" t="str">
        <f>IF(SCIENCE!H13="","",SCIENCE!H13)</f>
        <v/>
      </c>
      <c r="CG12" s="138" t="str">
        <f>IF(SCIENCE!I13="","",SCIENCE!I13)</f>
        <v/>
      </c>
      <c r="CH12" s="138" t="str">
        <f>IF(SCIENCE!J13="","",SCIENCE!J13)</f>
        <v/>
      </c>
      <c r="CI12" s="138" t="str">
        <f t="shared" si="81"/>
        <v/>
      </c>
      <c r="CJ12" s="138" t="str">
        <f>IF(SCIENCE!K13="","",SCIENCE!K13)</f>
        <v/>
      </c>
      <c r="CK12" s="138" t="str">
        <f t="shared" si="33"/>
        <v/>
      </c>
      <c r="CL12" s="137" t="str">
        <f t="shared" si="82"/>
        <v/>
      </c>
      <c r="CM12" s="137" t="str">
        <f t="shared" si="34"/>
        <v/>
      </c>
      <c r="CN12" s="137" t="str">
        <f>IF(SCIENCE!O13="","",SCIENCE!O13)</f>
        <v/>
      </c>
      <c r="CO12" s="137" t="str">
        <f t="shared" si="83"/>
        <v/>
      </c>
      <c r="CP12" s="137" t="str">
        <f t="shared" si="84"/>
        <v/>
      </c>
      <c r="CQ12" s="137" t="str">
        <f t="shared" si="85"/>
        <v/>
      </c>
      <c r="CR12" s="134" t="str">
        <f>IF(SST!E13="","",SST!E13)</f>
        <v/>
      </c>
      <c r="CS12" s="135" t="str">
        <f t="shared" si="35"/>
        <v/>
      </c>
      <c r="CT12" s="134" t="str">
        <f>IF(SST!F13="","",SST!F13)</f>
        <v/>
      </c>
      <c r="CU12" s="135" t="str">
        <f t="shared" si="36"/>
        <v/>
      </c>
      <c r="CV12" s="134" t="str">
        <f>IF(SST!G13="","",SST!G13)</f>
        <v/>
      </c>
      <c r="CW12" s="134" t="str">
        <f t="shared" si="37"/>
        <v/>
      </c>
      <c r="CX12" s="135" t="str">
        <f>IFERROR(LARGE((CS12,CU12,CW12),1),"")</f>
        <v/>
      </c>
      <c r="CY12" s="135" t="str">
        <f>IFERROR(LARGE((CS12,CU12,CW12),2),"")</f>
        <v/>
      </c>
      <c r="CZ12" s="134" t="str">
        <f t="shared" si="38"/>
        <v/>
      </c>
      <c r="DA12" s="135" t="str">
        <f>IF(SST!H13="","",SST!H13)</f>
        <v/>
      </c>
      <c r="DB12" s="135" t="str">
        <f>IF(SST!I13="","",SST!I13)</f>
        <v/>
      </c>
      <c r="DC12" s="135" t="str">
        <f>IF(SST!J13="","",SST!J13)</f>
        <v/>
      </c>
      <c r="DD12" s="135" t="str">
        <f t="shared" si="86"/>
        <v/>
      </c>
      <c r="DE12" s="135" t="str">
        <f>IF(SST!K13="","",SST!K13)</f>
        <v/>
      </c>
      <c r="DF12" s="135" t="str">
        <f t="shared" si="39"/>
        <v/>
      </c>
      <c r="DG12" s="134" t="str">
        <f t="shared" si="87"/>
        <v/>
      </c>
      <c r="DH12" s="134" t="str">
        <f t="shared" si="40"/>
        <v/>
      </c>
      <c r="DI12" s="134" t="str">
        <f>IF(SST!O13="","",SST!O13)</f>
        <v/>
      </c>
      <c r="DJ12" s="134" t="str">
        <f t="shared" si="88"/>
        <v/>
      </c>
      <c r="DK12" s="134" t="str">
        <f t="shared" si="89"/>
        <v/>
      </c>
      <c r="DL12" s="134" t="str">
        <f t="shared" si="90"/>
        <v/>
      </c>
      <c r="DM12" s="139" t="str">
        <f t="shared" si="91"/>
        <v/>
      </c>
      <c r="DN12" s="139" t="str">
        <f t="shared" si="92"/>
        <v/>
      </c>
      <c r="DO12" s="139" t="str">
        <f t="shared" si="93"/>
        <v/>
      </c>
      <c r="DP12" s="139" t="str">
        <f t="shared" si="94"/>
        <v/>
      </c>
      <c r="DQ12" s="139" t="str">
        <f t="shared" si="95"/>
        <v/>
      </c>
      <c r="DR12" s="139" t="str">
        <f t="shared" si="96"/>
        <v/>
      </c>
      <c r="DS12" s="139" t="str">
        <f t="shared" si="97"/>
        <v/>
      </c>
      <c r="DT12" s="139" t="str">
        <f t="shared" si="98"/>
        <v/>
      </c>
      <c r="DU12" s="139" t="str">
        <f t="shared" si="99"/>
        <v/>
      </c>
      <c r="DV12" s="139" t="str">
        <f t="shared" si="100"/>
        <v/>
      </c>
      <c r="DW12" s="140" t="str">
        <f t="shared" si="101"/>
        <v/>
      </c>
      <c r="DX12" s="140" t="str">
        <f t="shared" si="102"/>
        <v/>
      </c>
      <c r="DY12" s="140" t="str">
        <f t="shared" si="103"/>
        <v/>
      </c>
      <c r="DZ12" s="140" t="str">
        <f t="shared" si="104"/>
        <v/>
      </c>
      <c r="EA12" s="140" t="str">
        <f t="shared" si="105"/>
        <v/>
      </c>
      <c r="EB12" s="141" t="str">
        <f t="shared" si="106"/>
        <v/>
      </c>
      <c r="EC12" s="141" t="str">
        <f t="shared" si="107"/>
        <v/>
      </c>
      <c r="ED12" s="141" t="str">
        <f t="shared" si="108"/>
        <v/>
      </c>
      <c r="EE12" s="141" t="str">
        <f t="shared" si="109"/>
        <v/>
      </c>
      <c r="EF12" s="141" t="str">
        <f t="shared" si="110"/>
        <v/>
      </c>
      <c r="EG12" s="127" t="str">
        <f t="shared" si="111"/>
        <v/>
      </c>
      <c r="EH12" s="127" t="str">
        <f t="shared" si="112"/>
        <v/>
      </c>
      <c r="EI12" s="127" t="str">
        <f t="shared" si="113"/>
        <v/>
      </c>
      <c r="EJ12" s="127" t="str">
        <f t="shared" si="114"/>
        <v/>
      </c>
      <c r="EK12" s="127" t="str">
        <f t="shared" si="115"/>
        <v/>
      </c>
      <c r="EL12" s="128" t="str">
        <f t="shared" si="42"/>
        <v/>
      </c>
      <c r="EM12" s="128" t="str">
        <f t="shared" si="43"/>
        <v/>
      </c>
      <c r="EN12" s="128" t="str">
        <f t="shared" si="44"/>
        <v/>
      </c>
      <c r="EO12" s="128" t="str">
        <f t="shared" si="45"/>
        <v/>
      </c>
      <c r="EP12" s="128" t="str">
        <f t="shared" si="46"/>
        <v/>
      </c>
      <c r="EQ12" s="142" t="str">
        <f t="shared" si="47"/>
        <v/>
      </c>
      <c r="ER12" s="142" t="str">
        <f t="shared" si="48"/>
        <v/>
      </c>
      <c r="ES12" s="345" t="str">
        <f t="shared" si="49"/>
        <v/>
      </c>
      <c r="ET12" s="346" t="str">
        <f t="shared" si="50"/>
        <v/>
      </c>
      <c r="EU12" s="345" t="str">
        <f t="shared" si="51"/>
        <v/>
      </c>
      <c r="EV12" s="345" t="str">
        <f t="shared" si="52"/>
        <v/>
      </c>
      <c r="EW12" s="345" t="str">
        <f t="shared" si="53"/>
        <v/>
      </c>
      <c r="EX12" s="359" t="str">
        <f t="shared" si="54"/>
        <v/>
      </c>
      <c r="EY12" s="143" t="str">
        <f t="shared" si="116"/>
        <v/>
      </c>
      <c r="EZ12" s="143" t="str">
        <f t="shared" si="117"/>
        <v/>
      </c>
      <c r="FA12" s="143" t="str">
        <f t="shared" si="55"/>
        <v/>
      </c>
      <c r="FB12" s="143" t="str">
        <f t="shared" si="56"/>
        <v/>
      </c>
      <c r="FC12" s="144" t="str">
        <f t="shared" si="118"/>
        <v/>
      </c>
      <c r="FD12" s="143" t="str">
        <f t="shared" si="119"/>
        <v/>
      </c>
      <c r="FE12" s="145" t="str">
        <f>IF(ATTENDANCE!Q14="","",ATTENDANCE!Q14)</f>
        <v/>
      </c>
      <c r="FF12" s="146" t="str">
        <f t="shared" si="57"/>
        <v/>
      </c>
      <c r="FG12" s="143" t="str">
        <f t="shared" si="58"/>
        <v/>
      </c>
      <c r="FH12" s="144" t="str">
        <f t="shared" si="120"/>
        <v/>
      </c>
      <c r="FI12" s="311" t="str">
        <f>IF(ATTENDANCE!Q14="","",ATTENDANCE!Q14)</f>
        <v/>
      </c>
      <c r="FJ12" s="144" t="str">
        <f>IF(ATTENDANCE!Q14="","",ATTENDANCE!$Q14)</f>
        <v/>
      </c>
      <c r="FK12" s="144" t="s">
        <v>235</v>
      </c>
      <c r="FL12" s="103"/>
    </row>
    <row r="13" spans="1:168" ht="15" customHeight="1" x14ac:dyDescent="0.25">
      <c r="A13" s="103"/>
      <c r="B13" s="131">
        <f>IF(DATA!B12="","",DATA!B12)</f>
        <v>8</v>
      </c>
      <c r="C13" s="131" t="str">
        <f>IF(DATA!C12="","",DATA!C12)</f>
        <v/>
      </c>
      <c r="D13" s="131" t="str">
        <f>IF(DATA!D12="","",DATA!D12)</f>
        <v/>
      </c>
      <c r="E13" s="447" t="str">
        <f>IF(DATA!E12="","",DATA!E12)</f>
        <v/>
      </c>
      <c r="F13" s="447" t="str">
        <f>IF(DATA!F12="","",DATA!F12)</f>
        <v/>
      </c>
      <c r="G13" s="447" t="str">
        <f>IF(DATA!G12="","",DATA!G12)</f>
        <v/>
      </c>
      <c r="H13" s="133" t="str">
        <f>IF(DATA!H12="","",DATA!H12)</f>
        <v/>
      </c>
      <c r="I13" s="132" t="str">
        <f>IF(DATA!I12="","",DATA!I12)</f>
        <v/>
      </c>
      <c r="J13" s="132" t="str">
        <f>IF(DATA!J12="","",DATA!J12)</f>
        <v/>
      </c>
      <c r="K13" s="132" t="str">
        <f>IF(DATA!K12="","",DATA!K12)</f>
        <v/>
      </c>
      <c r="L13" s="134" t="str">
        <f>IF(ENGLISH!E14="","",ENGLISH!E14)</f>
        <v/>
      </c>
      <c r="M13" s="135" t="str">
        <f t="shared" si="59"/>
        <v/>
      </c>
      <c r="N13" s="134" t="str">
        <f>IF(ENGLISH!F14="","",ENGLISH!F14)</f>
        <v/>
      </c>
      <c r="O13" s="135" t="str">
        <f t="shared" si="60"/>
        <v/>
      </c>
      <c r="P13" s="134" t="str">
        <f>IF(ENGLISH!G14="","",ENGLISH!G14)</f>
        <v/>
      </c>
      <c r="Q13" s="134" t="str">
        <f t="shared" si="61"/>
        <v/>
      </c>
      <c r="R13" s="135" t="str">
        <f>IFERROR(LARGE((M13,O13,Q13),1),"")</f>
        <v/>
      </c>
      <c r="S13" s="135" t="str">
        <f>IFERROR(LARGE((M13,O13,Q13),2),"")</f>
        <v/>
      </c>
      <c r="T13" s="134" t="str">
        <f t="shared" si="62"/>
        <v/>
      </c>
      <c r="U13" s="135" t="str">
        <f>IF(ENGLISH!H14="","",ENGLISH!H14)</f>
        <v/>
      </c>
      <c r="V13" s="134" t="str">
        <f>IF(ENGLISH!I14="","",ENGLISH!I14)</f>
        <v/>
      </c>
      <c r="W13" s="134" t="str">
        <f>IF(ENGLISH!J14="","",ENGLISH!J14)</f>
        <v/>
      </c>
      <c r="X13" s="134" t="str">
        <f t="shared" si="63"/>
        <v/>
      </c>
      <c r="Y13" s="135" t="str">
        <f>IF(ENGLISH!K14="","",ENGLISH!K14)</f>
        <v/>
      </c>
      <c r="Z13" s="135" t="str">
        <f t="shared" si="64"/>
        <v/>
      </c>
      <c r="AA13" s="136" t="str">
        <f t="shared" si="65"/>
        <v/>
      </c>
      <c r="AB13" s="134" t="str">
        <f t="shared" si="16"/>
        <v/>
      </c>
      <c r="AC13" s="134" t="str">
        <f>IF(ENGLISH!O14="","",ENGLISH!O14)</f>
        <v/>
      </c>
      <c r="AD13" s="134" t="str">
        <f t="shared" si="66"/>
        <v/>
      </c>
      <c r="AE13" s="134" t="str">
        <f t="shared" si="67"/>
        <v/>
      </c>
      <c r="AF13" s="134" t="str">
        <f t="shared" si="68"/>
        <v/>
      </c>
      <c r="AG13" s="137" t="str">
        <f>IF('HINDI-SKT'!E14="","",'HINDI-SKT'!E14)</f>
        <v/>
      </c>
      <c r="AH13" s="138" t="str">
        <f t="shared" si="17"/>
        <v/>
      </c>
      <c r="AI13" s="137" t="str">
        <f>IF('HINDI-SKT'!F14="","",'HINDI-SKT'!F14)</f>
        <v/>
      </c>
      <c r="AJ13" s="138" t="str">
        <f t="shared" si="18"/>
        <v/>
      </c>
      <c r="AK13" s="137" t="str">
        <f>IF('HINDI-SKT'!G14="","",'HINDI-SKT'!G14)</f>
        <v/>
      </c>
      <c r="AL13" s="137" t="str">
        <f t="shared" si="19"/>
        <v/>
      </c>
      <c r="AM13" s="138" t="str">
        <f>IFERROR(LARGE((AH13,AJ13,AL13),1),"")</f>
        <v/>
      </c>
      <c r="AN13" s="138" t="str">
        <f>IFERROR(LARGE((AH13,AJ13,AL13),2),"")</f>
        <v/>
      </c>
      <c r="AO13" s="137" t="str">
        <f t="shared" si="20"/>
        <v/>
      </c>
      <c r="AP13" s="138" t="str">
        <f>IF('HINDI-SKT'!H14="","",'HINDI-SKT'!H14)</f>
        <v/>
      </c>
      <c r="AQ13" s="137" t="str">
        <f>IF('HINDI-SKT'!I14="","",'HINDI-SKT'!I14)</f>
        <v/>
      </c>
      <c r="AR13" s="137" t="str">
        <f>IF('HINDI-SKT'!J14="","",'HINDI-SKT'!J14)</f>
        <v/>
      </c>
      <c r="AS13" s="137" t="str">
        <f t="shared" si="69"/>
        <v/>
      </c>
      <c r="AT13" s="137" t="str">
        <f>IF('HINDI-SKT'!K14="","",'HINDI-SKT'!K14)</f>
        <v/>
      </c>
      <c r="AU13" s="138" t="str">
        <f t="shared" si="70"/>
        <v/>
      </c>
      <c r="AV13" s="137" t="str">
        <f t="shared" si="71"/>
        <v/>
      </c>
      <c r="AW13" s="137" t="str">
        <f t="shared" si="72"/>
        <v/>
      </c>
      <c r="AX13" s="137" t="str">
        <f>IF('HINDI-SKT'!O14="","",'HINDI-SKT'!O14)</f>
        <v/>
      </c>
      <c r="AY13" s="137" t="str">
        <f t="shared" si="73"/>
        <v/>
      </c>
      <c r="AZ13" s="137" t="str">
        <f t="shared" si="74"/>
        <v/>
      </c>
      <c r="BA13" s="137" t="str">
        <f t="shared" si="75"/>
        <v/>
      </c>
      <c r="BB13" s="134" t="str">
        <f>IF(MATHS!E14="","",MATHS!E14)</f>
        <v/>
      </c>
      <c r="BC13" s="135" t="str">
        <f t="shared" si="23"/>
        <v/>
      </c>
      <c r="BD13" s="134" t="str">
        <f>IF(MATHS!F14="","",MATHS!F14)</f>
        <v/>
      </c>
      <c r="BE13" s="135" t="str">
        <f t="shared" si="24"/>
        <v/>
      </c>
      <c r="BF13" s="134" t="str">
        <f>IF(MATHS!G14="","",MATHS!G14)</f>
        <v/>
      </c>
      <c r="BG13" s="134" t="str">
        <f t="shared" si="25"/>
        <v/>
      </c>
      <c r="BH13" s="135" t="str">
        <f>IFERROR(LARGE((BC13,BE13,BG13),1),"")</f>
        <v/>
      </c>
      <c r="BI13" s="135" t="str">
        <f>IFERROR(LARGE((BC13,BE13,BG13),2),"")</f>
        <v/>
      </c>
      <c r="BJ13" s="134" t="str">
        <f t="shared" si="26"/>
        <v/>
      </c>
      <c r="BK13" s="135" t="str">
        <f>IF(MATHS!H14="","",MATHS!H14)</f>
        <v/>
      </c>
      <c r="BL13" s="134" t="str">
        <f>IF(MATHS!I14="","",MATHS!I14)</f>
        <v/>
      </c>
      <c r="BM13" s="134" t="str">
        <f>IF(MATHS!J14="","",MATHS!J14)</f>
        <v/>
      </c>
      <c r="BN13" s="134" t="str">
        <f t="shared" si="76"/>
        <v/>
      </c>
      <c r="BO13" s="134" t="str">
        <f>IF(MATHS!K14="","",MATHS!K14)</f>
        <v/>
      </c>
      <c r="BP13" s="135" t="str">
        <f t="shared" si="27"/>
        <v/>
      </c>
      <c r="BQ13" s="134" t="str">
        <f t="shared" si="77"/>
        <v/>
      </c>
      <c r="BR13" s="134" t="str">
        <f t="shared" si="28"/>
        <v/>
      </c>
      <c r="BS13" s="134" t="str">
        <f>IF(MATHS!O14="","",MATHS!O14)</f>
        <v/>
      </c>
      <c r="BT13" s="134" t="str">
        <f t="shared" si="78"/>
        <v/>
      </c>
      <c r="BU13" s="134" t="str">
        <f t="shared" si="79"/>
        <v/>
      </c>
      <c r="BV13" s="137" t="str">
        <f t="shared" si="80"/>
        <v/>
      </c>
      <c r="BW13" s="137" t="str">
        <f>IF(SCIENCE!E14="","",SCIENCE!E14)</f>
        <v/>
      </c>
      <c r="BX13" s="138" t="str">
        <f t="shared" si="29"/>
        <v/>
      </c>
      <c r="BY13" s="137" t="str">
        <f>IF(SCIENCE!F14="","",SCIENCE!F14)</f>
        <v/>
      </c>
      <c r="BZ13" s="138" t="str">
        <f t="shared" si="30"/>
        <v/>
      </c>
      <c r="CA13" s="137" t="str">
        <f>IF(SCIENCE!G14="","",SCIENCE!G14)</f>
        <v/>
      </c>
      <c r="CB13" s="137" t="str">
        <f t="shared" si="31"/>
        <v/>
      </c>
      <c r="CC13" s="138" t="str">
        <f>IFERROR(LARGE((BX13,BZ13,CB13),1),"")</f>
        <v/>
      </c>
      <c r="CD13" s="138" t="str">
        <f>IFERROR(LARGE((BX13,BZ13,CB13),2),"")</f>
        <v/>
      </c>
      <c r="CE13" s="137" t="str">
        <f t="shared" si="32"/>
        <v/>
      </c>
      <c r="CF13" s="138" t="str">
        <f>IF(SCIENCE!H14="","",SCIENCE!H14)</f>
        <v/>
      </c>
      <c r="CG13" s="138" t="str">
        <f>IF(SCIENCE!I14="","",SCIENCE!I14)</f>
        <v/>
      </c>
      <c r="CH13" s="138" t="str">
        <f>IF(SCIENCE!J14="","",SCIENCE!J14)</f>
        <v/>
      </c>
      <c r="CI13" s="138" t="str">
        <f t="shared" si="81"/>
        <v/>
      </c>
      <c r="CJ13" s="138" t="str">
        <f>IF(SCIENCE!K14="","",SCIENCE!K14)</f>
        <v/>
      </c>
      <c r="CK13" s="138" t="str">
        <f t="shared" si="33"/>
        <v/>
      </c>
      <c r="CL13" s="137" t="str">
        <f t="shared" si="82"/>
        <v/>
      </c>
      <c r="CM13" s="137" t="str">
        <f t="shared" si="34"/>
        <v/>
      </c>
      <c r="CN13" s="137" t="str">
        <f>IF(SCIENCE!O14="","",SCIENCE!O14)</f>
        <v/>
      </c>
      <c r="CO13" s="137" t="str">
        <f t="shared" si="83"/>
        <v/>
      </c>
      <c r="CP13" s="137" t="str">
        <f t="shared" si="84"/>
        <v/>
      </c>
      <c r="CQ13" s="137" t="str">
        <f t="shared" si="85"/>
        <v/>
      </c>
      <c r="CR13" s="134" t="str">
        <f>IF(SST!E14="","",SST!E14)</f>
        <v/>
      </c>
      <c r="CS13" s="135" t="str">
        <f t="shared" si="35"/>
        <v/>
      </c>
      <c r="CT13" s="134" t="str">
        <f>IF(SST!F14="","",SST!F14)</f>
        <v/>
      </c>
      <c r="CU13" s="135" t="str">
        <f t="shared" si="36"/>
        <v/>
      </c>
      <c r="CV13" s="134" t="str">
        <f>IF(SST!G14="","",SST!G14)</f>
        <v/>
      </c>
      <c r="CW13" s="134" t="str">
        <f t="shared" si="37"/>
        <v/>
      </c>
      <c r="CX13" s="135" t="str">
        <f>IFERROR(LARGE((CS13,CU13,CW13),1),"")</f>
        <v/>
      </c>
      <c r="CY13" s="135" t="str">
        <f>IFERROR(LARGE((CS13,CU13,CW13),2),"")</f>
        <v/>
      </c>
      <c r="CZ13" s="134" t="str">
        <f t="shared" si="38"/>
        <v/>
      </c>
      <c r="DA13" s="135" t="str">
        <f>IF(SST!H14="","",SST!H14)</f>
        <v/>
      </c>
      <c r="DB13" s="135" t="str">
        <f>IF(SST!I14="","",SST!I14)</f>
        <v/>
      </c>
      <c r="DC13" s="135" t="str">
        <f>IF(SST!J14="","",SST!J14)</f>
        <v/>
      </c>
      <c r="DD13" s="135" t="str">
        <f t="shared" si="86"/>
        <v/>
      </c>
      <c r="DE13" s="135" t="str">
        <f>IF(SST!K14="","",SST!K14)</f>
        <v/>
      </c>
      <c r="DF13" s="135" t="str">
        <f t="shared" si="39"/>
        <v/>
      </c>
      <c r="DG13" s="134" t="str">
        <f t="shared" si="87"/>
        <v/>
      </c>
      <c r="DH13" s="134" t="str">
        <f t="shared" si="40"/>
        <v/>
      </c>
      <c r="DI13" s="134" t="str">
        <f>IF(SST!O14="","",SST!O14)</f>
        <v/>
      </c>
      <c r="DJ13" s="134" t="str">
        <f t="shared" si="88"/>
        <v/>
      </c>
      <c r="DK13" s="134" t="str">
        <f t="shared" si="89"/>
        <v/>
      </c>
      <c r="DL13" s="134" t="str">
        <f t="shared" si="90"/>
        <v/>
      </c>
      <c r="DM13" s="139" t="str">
        <f t="shared" si="91"/>
        <v/>
      </c>
      <c r="DN13" s="139" t="str">
        <f t="shared" si="92"/>
        <v/>
      </c>
      <c r="DO13" s="139" t="str">
        <f t="shared" si="93"/>
        <v/>
      </c>
      <c r="DP13" s="139" t="str">
        <f t="shared" si="94"/>
        <v/>
      </c>
      <c r="DQ13" s="139" t="str">
        <f t="shared" si="95"/>
        <v/>
      </c>
      <c r="DR13" s="139" t="str">
        <f t="shared" si="96"/>
        <v/>
      </c>
      <c r="DS13" s="139" t="str">
        <f t="shared" si="97"/>
        <v/>
      </c>
      <c r="DT13" s="139" t="str">
        <f t="shared" si="98"/>
        <v/>
      </c>
      <c r="DU13" s="139" t="str">
        <f t="shared" si="99"/>
        <v/>
      </c>
      <c r="DV13" s="139" t="str">
        <f t="shared" si="100"/>
        <v/>
      </c>
      <c r="DW13" s="140" t="str">
        <f t="shared" si="101"/>
        <v/>
      </c>
      <c r="DX13" s="140" t="str">
        <f t="shared" si="102"/>
        <v/>
      </c>
      <c r="DY13" s="140" t="str">
        <f t="shared" si="103"/>
        <v/>
      </c>
      <c r="DZ13" s="140" t="str">
        <f t="shared" si="104"/>
        <v/>
      </c>
      <c r="EA13" s="140" t="str">
        <f t="shared" si="105"/>
        <v/>
      </c>
      <c r="EB13" s="141" t="str">
        <f t="shared" si="106"/>
        <v/>
      </c>
      <c r="EC13" s="141" t="str">
        <f t="shared" si="107"/>
        <v/>
      </c>
      <c r="ED13" s="141" t="str">
        <f t="shared" si="108"/>
        <v/>
      </c>
      <c r="EE13" s="141" t="str">
        <f t="shared" si="109"/>
        <v/>
      </c>
      <c r="EF13" s="141" t="str">
        <f t="shared" si="110"/>
        <v/>
      </c>
      <c r="EG13" s="127" t="str">
        <f t="shared" si="111"/>
        <v/>
      </c>
      <c r="EH13" s="127" t="str">
        <f t="shared" si="112"/>
        <v/>
      </c>
      <c r="EI13" s="127" t="str">
        <f t="shared" si="113"/>
        <v/>
      </c>
      <c r="EJ13" s="127" t="str">
        <f t="shared" si="114"/>
        <v/>
      </c>
      <c r="EK13" s="127" t="str">
        <f t="shared" si="115"/>
        <v/>
      </c>
      <c r="EL13" s="128" t="str">
        <f t="shared" si="42"/>
        <v/>
      </c>
      <c r="EM13" s="128" t="str">
        <f t="shared" si="43"/>
        <v/>
      </c>
      <c r="EN13" s="128" t="str">
        <f t="shared" si="44"/>
        <v/>
      </c>
      <c r="EO13" s="128" t="str">
        <f t="shared" si="45"/>
        <v/>
      </c>
      <c r="EP13" s="128" t="str">
        <f t="shared" si="46"/>
        <v/>
      </c>
      <c r="EQ13" s="142" t="str">
        <f t="shared" si="47"/>
        <v/>
      </c>
      <c r="ER13" s="142" t="str">
        <f t="shared" si="48"/>
        <v/>
      </c>
      <c r="ES13" s="345" t="str">
        <f t="shared" si="49"/>
        <v/>
      </c>
      <c r="ET13" s="346" t="str">
        <f t="shared" si="50"/>
        <v/>
      </c>
      <c r="EU13" s="345" t="str">
        <f t="shared" si="51"/>
        <v/>
      </c>
      <c r="EV13" s="345" t="str">
        <f t="shared" si="52"/>
        <v/>
      </c>
      <c r="EW13" s="345" t="str">
        <f t="shared" si="53"/>
        <v/>
      </c>
      <c r="EX13" s="359" t="str">
        <f t="shared" si="54"/>
        <v/>
      </c>
      <c r="EY13" s="143" t="str">
        <f t="shared" si="116"/>
        <v/>
      </c>
      <c r="EZ13" s="143" t="str">
        <f t="shared" si="117"/>
        <v/>
      </c>
      <c r="FA13" s="143" t="str">
        <f t="shared" si="55"/>
        <v/>
      </c>
      <c r="FB13" s="143" t="str">
        <f t="shared" si="56"/>
        <v/>
      </c>
      <c r="FC13" s="144" t="str">
        <f t="shared" si="118"/>
        <v/>
      </c>
      <c r="FD13" s="143" t="str">
        <f t="shared" si="119"/>
        <v/>
      </c>
      <c r="FE13" s="145" t="str">
        <f>IF(ATTENDANCE!Q15="","",ATTENDANCE!Q15)</f>
        <v/>
      </c>
      <c r="FF13" s="146" t="str">
        <f t="shared" si="57"/>
        <v/>
      </c>
      <c r="FG13" s="143" t="str">
        <f t="shared" si="58"/>
        <v/>
      </c>
      <c r="FH13" s="144" t="str">
        <f t="shared" si="120"/>
        <v/>
      </c>
      <c r="FI13" s="311" t="str">
        <f>IF(ATTENDANCE!Q15="","",ATTENDANCE!Q15)</f>
        <v/>
      </c>
      <c r="FJ13" s="144" t="str">
        <f>IF(ATTENDANCE!Q15="","",ATTENDANCE!$Q15)</f>
        <v/>
      </c>
      <c r="FK13" s="144" t="s">
        <v>233</v>
      </c>
      <c r="FL13" s="103"/>
    </row>
    <row r="14" spans="1:168" ht="15" customHeight="1" x14ac:dyDescent="0.25">
      <c r="A14" s="103"/>
      <c r="B14" s="131">
        <f>IF(DATA!B13="","",DATA!B13)</f>
        <v>9</v>
      </c>
      <c r="C14" s="131" t="str">
        <f>IF(DATA!C13="","",DATA!C13)</f>
        <v/>
      </c>
      <c r="D14" s="131" t="str">
        <f>IF(DATA!D13="","",DATA!D13)</f>
        <v/>
      </c>
      <c r="E14" s="447" t="str">
        <f>IF(DATA!E13="","",DATA!E13)</f>
        <v/>
      </c>
      <c r="F14" s="447" t="str">
        <f>IF(DATA!F13="","",DATA!F13)</f>
        <v/>
      </c>
      <c r="G14" s="447" t="str">
        <f>IF(DATA!G13="","",DATA!G13)</f>
        <v/>
      </c>
      <c r="H14" s="133" t="str">
        <f>IF(DATA!H13="","",DATA!H13)</f>
        <v/>
      </c>
      <c r="I14" s="132" t="str">
        <f>IF(DATA!I13="","",DATA!I13)</f>
        <v/>
      </c>
      <c r="J14" s="132" t="str">
        <f>IF(DATA!J13="","",DATA!J13)</f>
        <v/>
      </c>
      <c r="K14" s="132" t="str">
        <f>IF(DATA!K13="","",DATA!K13)</f>
        <v/>
      </c>
      <c r="L14" s="134" t="str">
        <f>IF(ENGLISH!E15="","",ENGLISH!E15)</f>
        <v/>
      </c>
      <c r="M14" s="135" t="str">
        <f t="shared" si="59"/>
        <v/>
      </c>
      <c r="N14" s="134" t="str">
        <f>IF(ENGLISH!F15="","",ENGLISH!F15)</f>
        <v/>
      </c>
      <c r="O14" s="135" t="str">
        <f t="shared" si="60"/>
        <v/>
      </c>
      <c r="P14" s="134" t="str">
        <f>IF(ENGLISH!G15="","",ENGLISH!G15)</f>
        <v/>
      </c>
      <c r="Q14" s="134" t="str">
        <f t="shared" si="61"/>
        <v/>
      </c>
      <c r="R14" s="135" t="str">
        <f>IFERROR(LARGE((M14,O14,Q14),1),"")</f>
        <v/>
      </c>
      <c r="S14" s="135" t="str">
        <f>IFERROR(LARGE((M14,O14,Q14),2),"")</f>
        <v/>
      </c>
      <c r="T14" s="134" t="str">
        <f t="shared" si="62"/>
        <v/>
      </c>
      <c r="U14" s="135" t="str">
        <f>IF(ENGLISH!H15="","",ENGLISH!H15)</f>
        <v/>
      </c>
      <c r="V14" s="134" t="str">
        <f>IF(ENGLISH!I15="","",ENGLISH!I15)</f>
        <v/>
      </c>
      <c r="W14" s="134" t="str">
        <f>IF(ENGLISH!J15="","",ENGLISH!J15)</f>
        <v/>
      </c>
      <c r="X14" s="134" t="str">
        <f t="shared" si="63"/>
        <v/>
      </c>
      <c r="Y14" s="135" t="str">
        <f>IF(ENGLISH!K15="","",ENGLISH!K15)</f>
        <v/>
      </c>
      <c r="Z14" s="135" t="str">
        <f t="shared" si="64"/>
        <v/>
      </c>
      <c r="AA14" s="136" t="str">
        <f t="shared" si="65"/>
        <v/>
      </c>
      <c r="AB14" s="134" t="str">
        <f t="shared" si="16"/>
        <v/>
      </c>
      <c r="AC14" s="134" t="str">
        <f>IF(ENGLISH!O15="","",ENGLISH!O15)</f>
        <v/>
      </c>
      <c r="AD14" s="134" t="str">
        <f t="shared" si="66"/>
        <v/>
      </c>
      <c r="AE14" s="134" t="str">
        <f t="shared" si="67"/>
        <v/>
      </c>
      <c r="AF14" s="134" t="str">
        <f t="shared" si="68"/>
        <v/>
      </c>
      <c r="AG14" s="137" t="str">
        <f>IF('HINDI-SKT'!E15="","",'HINDI-SKT'!E15)</f>
        <v/>
      </c>
      <c r="AH14" s="138" t="str">
        <f t="shared" si="17"/>
        <v/>
      </c>
      <c r="AI14" s="137" t="str">
        <f>IF('HINDI-SKT'!F15="","",'HINDI-SKT'!F15)</f>
        <v/>
      </c>
      <c r="AJ14" s="138" t="str">
        <f t="shared" si="18"/>
        <v/>
      </c>
      <c r="AK14" s="137" t="str">
        <f>IF('HINDI-SKT'!G15="","",'HINDI-SKT'!G15)</f>
        <v/>
      </c>
      <c r="AL14" s="137" t="str">
        <f t="shared" si="19"/>
        <v/>
      </c>
      <c r="AM14" s="138" t="str">
        <f>IFERROR(LARGE((AH14,AJ14,AL14),1),"")</f>
        <v/>
      </c>
      <c r="AN14" s="138" t="str">
        <f>IFERROR(LARGE((AH14,AJ14,AL14),2),"")</f>
        <v/>
      </c>
      <c r="AO14" s="137" t="str">
        <f t="shared" si="20"/>
        <v/>
      </c>
      <c r="AP14" s="138" t="str">
        <f>IF('HINDI-SKT'!H15="","",'HINDI-SKT'!H15)</f>
        <v/>
      </c>
      <c r="AQ14" s="137" t="str">
        <f>IF('HINDI-SKT'!I15="","",'HINDI-SKT'!I15)</f>
        <v/>
      </c>
      <c r="AR14" s="137" t="str">
        <f>IF('HINDI-SKT'!J15="","",'HINDI-SKT'!J15)</f>
        <v/>
      </c>
      <c r="AS14" s="137" t="str">
        <f t="shared" si="69"/>
        <v/>
      </c>
      <c r="AT14" s="137" t="str">
        <f>IF('HINDI-SKT'!K15="","",'HINDI-SKT'!K15)</f>
        <v/>
      </c>
      <c r="AU14" s="138" t="str">
        <f t="shared" si="70"/>
        <v/>
      </c>
      <c r="AV14" s="137" t="str">
        <f t="shared" si="71"/>
        <v/>
      </c>
      <c r="AW14" s="137" t="str">
        <f t="shared" si="72"/>
        <v/>
      </c>
      <c r="AX14" s="137" t="str">
        <f>IF('HINDI-SKT'!O15="","",'HINDI-SKT'!O15)</f>
        <v/>
      </c>
      <c r="AY14" s="137" t="str">
        <f t="shared" si="73"/>
        <v/>
      </c>
      <c r="AZ14" s="137" t="str">
        <f t="shared" si="74"/>
        <v/>
      </c>
      <c r="BA14" s="137" t="str">
        <f t="shared" si="75"/>
        <v/>
      </c>
      <c r="BB14" s="134" t="str">
        <f>IF(MATHS!E15="","",MATHS!E15)</f>
        <v/>
      </c>
      <c r="BC14" s="135" t="str">
        <f t="shared" si="23"/>
        <v/>
      </c>
      <c r="BD14" s="134" t="str">
        <f>IF(MATHS!F15="","",MATHS!F15)</f>
        <v/>
      </c>
      <c r="BE14" s="135" t="str">
        <f t="shared" si="24"/>
        <v/>
      </c>
      <c r="BF14" s="134" t="str">
        <f>IF(MATHS!G15="","",MATHS!G15)</f>
        <v/>
      </c>
      <c r="BG14" s="134" t="str">
        <f t="shared" si="25"/>
        <v/>
      </c>
      <c r="BH14" s="135" t="str">
        <f>IFERROR(LARGE((BC14,BE14,BG14),1),"")</f>
        <v/>
      </c>
      <c r="BI14" s="135" t="str">
        <f>IFERROR(LARGE((BC14,BE14,BG14),2),"")</f>
        <v/>
      </c>
      <c r="BJ14" s="134" t="str">
        <f t="shared" si="26"/>
        <v/>
      </c>
      <c r="BK14" s="135" t="str">
        <f>IF(MATHS!H15="","",MATHS!H15)</f>
        <v/>
      </c>
      <c r="BL14" s="134" t="str">
        <f>IF(MATHS!I15="","",MATHS!I15)</f>
        <v/>
      </c>
      <c r="BM14" s="134" t="str">
        <f>IF(MATHS!J15="","",MATHS!J15)</f>
        <v/>
      </c>
      <c r="BN14" s="134" t="str">
        <f t="shared" si="76"/>
        <v/>
      </c>
      <c r="BO14" s="134" t="str">
        <f>IF(MATHS!K15="","",MATHS!K15)</f>
        <v/>
      </c>
      <c r="BP14" s="135" t="str">
        <f t="shared" si="27"/>
        <v/>
      </c>
      <c r="BQ14" s="134" t="str">
        <f t="shared" si="77"/>
        <v/>
      </c>
      <c r="BR14" s="134" t="str">
        <f t="shared" si="28"/>
        <v/>
      </c>
      <c r="BS14" s="134" t="str">
        <f>IF(MATHS!O15="","",MATHS!O15)</f>
        <v/>
      </c>
      <c r="BT14" s="134" t="str">
        <f t="shared" si="78"/>
        <v/>
      </c>
      <c r="BU14" s="134" t="str">
        <f t="shared" si="79"/>
        <v/>
      </c>
      <c r="BV14" s="137" t="str">
        <f t="shared" si="80"/>
        <v/>
      </c>
      <c r="BW14" s="137" t="str">
        <f>IF(SCIENCE!E15="","",SCIENCE!E15)</f>
        <v/>
      </c>
      <c r="BX14" s="138" t="str">
        <f t="shared" si="29"/>
        <v/>
      </c>
      <c r="BY14" s="137" t="str">
        <f>IF(SCIENCE!F15="","",SCIENCE!F15)</f>
        <v/>
      </c>
      <c r="BZ14" s="138" t="str">
        <f t="shared" si="30"/>
        <v/>
      </c>
      <c r="CA14" s="137" t="str">
        <f>IF(SCIENCE!G15="","",SCIENCE!G15)</f>
        <v/>
      </c>
      <c r="CB14" s="137" t="str">
        <f t="shared" si="31"/>
        <v/>
      </c>
      <c r="CC14" s="138" t="str">
        <f>IFERROR(LARGE((BX14,BZ14,CB14),1),"")</f>
        <v/>
      </c>
      <c r="CD14" s="138" t="str">
        <f>IFERROR(LARGE((BX14,BZ14,CB14),2),"")</f>
        <v/>
      </c>
      <c r="CE14" s="137" t="str">
        <f t="shared" si="32"/>
        <v/>
      </c>
      <c r="CF14" s="138" t="str">
        <f>IF(SCIENCE!H15="","",SCIENCE!H15)</f>
        <v/>
      </c>
      <c r="CG14" s="138" t="str">
        <f>IF(SCIENCE!I15="","",SCIENCE!I15)</f>
        <v/>
      </c>
      <c r="CH14" s="138" t="str">
        <f>IF(SCIENCE!J15="","",SCIENCE!J15)</f>
        <v/>
      </c>
      <c r="CI14" s="138" t="str">
        <f t="shared" si="81"/>
        <v/>
      </c>
      <c r="CJ14" s="138" t="str">
        <f>IF(SCIENCE!K15="","",SCIENCE!K15)</f>
        <v/>
      </c>
      <c r="CK14" s="138" t="str">
        <f t="shared" si="33"/>
        <v/>
      </c>
      <c r="CL14" s="137" t="str">
        <f t="shared" si="82"/>
        <v/>
      </c>
      <c r="CM14" s="137" t="str">
        <f t="shared" si="34"/>
        <v/>
      </c>
      <c r="CN14" s="137" t="str">
        <f>IF(SCIENCE!O15="","",SCIENCE!O15)</f>
        <v/>
      </c>
      <c r="CO14" s="137" t="str">
        <f t="shared" si="83"/>
        <v/>
      </c>
      <c r="CP14" s="137" t="str">
        <f t="shared" si="84"/>
        <v/>
      </c>
      <c r="CQ14" s="137" t="str">
        <f t="shared" si="85"/>
        <v/>
      </c>
      <c r="CR14" s="134" t="str">
        <f>IF(SST!E15="","",SST!E15)</f>
        <v/>
      </c>
      <c r="CS14" s="135" t="str">
        <f t="shared" si="35"/>
        <v/>
      </c>
      <c r="CT14" s="134" t="str">
        <f>IF(SST!F15="","",SST!F15)</f>
        <v/>
      </c>
      <c r="CU14" s="135" t="str">
        <f t="shared" si="36"/>
        <v/>
      </c>
      <c r="CV14" s="134" t="str">
        <f>IF(SST!G15="","",SST!G15)</f>
        <v/>
      </c>
      <c r="CW14" s="134" t="str">
        <f t="shared" si="37"/>
        <v/>
      </c>
      <c r="CX14" s="135" t="str">
        <f>IFERROR(LARGE((CS14,CU14,CW14),1),"")</f>
        <v/>
      </c>
      <c r="CY14" s="135" t="str">
        <f>IFERROR(LARGE((CS14,CU14,CW14),2),"")</f>
        <v/>
      </c>
      <c r="CZ14" s="134" t="str">
        <f t="shared" si="38"/>
        <v/>
      </c>
      <c r="DA14" s="135" t="str">
        <f>IF(SST!H15="","",SST!H15)</f>
        <v/>
      </c>
      <c r="DB14" s="135" t="str">
        <f>IF(SST!I15="","",SST!I15)</f>
        <v/>
      </c>
      <c r="DC14" s="135" t="str">
        <f>IF(SST!J15="","",SST!J15)</f>
        <v/>
      </c>
      <c r="DD14" s="135" t="str">
        <f t="shared" si="86"/>
        <v/>
      </c>
      <c r="DE14" s="135" t="str">
        <f>IF(SST!K15="","",SST!K15)</f>
        <v/>
      </c>
      <c r="DF14" s="135" t="str">
        <f t="shared" si="39"/>
        <v/>
      </c>
      <c r="DG14" s="134" t="str">
        <f t="shared" si="87"/>
        <v/>
      </c>
      <c r="DH14" s="134" t="str">
        <f t="shared" si="40"/>
        <v/>
      </c>
      <c r="DI14" s="134" t="str">
        <f>IF(SST!O15="","",SST!O15)</f>
        <v/>
      </c>
      <c r="DJ14" s="134" t="str">
        <f t="shared" si="88"/>
        <v/>
      </c>
      <c r="DK14" s="134" t="str">
        <f t="shared" si="89"/>
        <v/>
      </c>
      <c r="DL14" s="134" t="str">
        <f t="shared" si="90"/>
        <v/>
      </c>
      <c r="DM14" s="139" t="str">
        <f t="shared" si="91"/>
        <v/>
      </c>
      <c r="DN14" s="139" t="str">
        <f t="shared" si="92"/>
        <v/>
      </c>
      <c r="DO14" s="139" t="str">
        <f t="shared" si="93"/>
        <v/>
      </c>
      <c r="DP14" s="139" t="str">
        <f t="shared" si="94"/>
        <v/>
      </c>
      <c r="DQ14" s="139" t="str">
        <f t="shared" si="95"/>
        <v/>
      </c>
      <c r="DR14" s="139" t="str">
        <f t="shared" si="96"/>
        <v/>
      </c>
      <c r="DS14" s="139" t="str">
        <f t="shared" si="97"/>
        <v/>
      </c>
      <c r="DT14" s="139" t="str">
        <f t="shared" si="98"/>
        <v/>
      </c>
      <c r="DU14" s="139" t="str">
        <f t="shared" si="99"/>
        <v/>
      </c>
      <c r="DV14" s="139" t="str">
        <f t="shared" si="100"/>
        <v/>
      </c>
      <c r="DW14" s="140" t="str">
        <f t="shared" si="101"/>
        <v/>
      </c>
      <c r="DX14" s="140" t="str">
        <f t="shared" si="102"/>
        <v/>
      </c>
      <c r="DY14" s="140" t="str">
        <f t="shared" si="103"/>
        <v/>
      </c>
      <c r="DZ14" s="140" t="str">
        <f t="shared" si="104"/>
        <v/>
      </c>
      <c r="EA14" s="140" t="str">
        <f t="shared" si="105"/>
        <v/>
      </c>
      <c r="EB14" s="141" t="str">
        <f t="shared" si="106"/>
        <v/>
      </c>
      <c r="EC14" s="141" t="str">
        <f t="shared" si="107"/>
        <v/>
      </c>
      <c r="ED14" s="141" t="str">
        <f t="shared" si="108"/>
        <v/>
      </c>
      <c r="EE14" s="141" t="str">
        <f t="shared" si="109"/>
        <v/>
      </c>
      <c r="EF14" s="141" t="str">
        <f t="shared" si="110"/>
        <v/>
      </c>
      <c r="EG14" s="127" t="str">
        <f t="shared" si="111"/>
        <v/>
      </c>
      <c r="EH14" s="127" t="str">
        <f t="shared" si="112"/>
        <v/>
      </c>
      <c r="EI14" s="127" t="str">
        <f t="shared" si="113"/>
        <v/>
      </c>
      <c r="EJ14" s="127" t="str">
        <f t="shared" si="114"/>
        <v/>
      </c>
      <c r="EK14" s="127" t="str">
        <f t="shared" si="115"/>
        <v/>
      </c>
      <c r="EL14" s="128" t="str">
        <f t="shared" si="42"/>
        <v/>
      </c>
      <c r="EM14" s="128" t="str">
        <f t="shared" si="43"/>
        <v/>
      </c>
      <c r="EN14" s="128" t="str">
        <f t="shared" si="44"/>
        <v/>
      </c>
      <c r="EO14" s="128" t="str">
        <f t="shared" si="45"/>
        <v/>
      </c>
      <c r="EP14" s="128" t="str">
        <f t="shared" si="46"/>
        <v/>
      </c>
      <c r="EQ14" s="142" t="str">
        <f t="shared" si="47"/>
        <v/>
      </c>
      <c r="ER14" s="142" t="str">
        <f t="shared" si="48"/>
        <v/>
      </c>
      <c r="ES14" s="345" t="str">
        <f t="shared" si="49"/>
        <v/>
      </c>
      <c r="ET14" s="346" t="str">
        <f t="shared" si="50"/>
        <v/>
      </c>
      <c r="EU14" s="345" t="str">
        <f t="shared" si="51"/>
        <v/>
      </c>
      <c r="EV14" s="345" t="str">
        <f t="shared" si="52"/>
        <v/>
      </c>
      <c r="EW14" s="345" t="str">
        <f t="shared" si="53"/>
        <v/>
      </c>
      <c r="EX14" s="359" t="str">
        <f t="shared" si="54"/>
        <v/>
      </c>
      <c r="EY14" s="143" t="str">
        <f t="shared" si="116"/>
        <v/>
      </c>
      <c r="EZ14" s="143" t="str">
        <f t="shared" si="117"/>
        <v/>
      </c>
      <c r="FA14" s="143" t="str">
        <f t="shared" si="55"/>
        <v/>
      </c>
      <c r="FB14" s="143" t="str">
        <f t="shared" si="56"/>
        <v/>
      </c>
      <c r="FC14" s="144" t="str">
        <f t="shared" si="118"/>
        <v/>
      </c>
      <c r="FD14" s="143" t="str">
        <f t="shared" si="119"/>
        <v/>
      </c>
      <c r="FE14" s="145" t="str">
        <f>IF(ATTENDANCE!Q16="","",ATTENDANCE!Q16)</f>
        <v/>
      </c>
      <c r="FF14" s="146" t="str">
        <f t="shared" si="57"/>
        <v/>
      </c>
      <c r="FG14" s="143" t="str">
        <f t="shared" si="58"/>
        <v/>
      </c>
      <c r="FH14" s="144" t="str">
        <f t="shared" si="120"/>
        <v/>
      </c>
      <c r="FI14" s="311" t="str">
        <f>IF(ATTENDANCE!Q16="","",ATTENDANCE!Q16)</f>
        <v/>
      </c>
      <c r="FJ14" s="144" t="str">
        <f>IF(ATTENDANCE!Q16="","",ATTENDANCE!$Q16)</f>
        <v/>
      </c>
      <c r="FK14" s="144" t="s">
        <v>235</v>
      </c>
      <c r="FL14" s="103"/>
    </row>
    <row r="15" spans="1:168" ht="15" customHeight="1" x14ac:dyDescent="0.25">
      <c r="A15" s="103"/>
      <c r="B15" s="131">
        <f>IF(DATA!B14="","",DATA!B14)</f>
        <v>10</v>
      </c>
      <c r="C15" s="131" t="str">
        <f>IF(DATA!C14="","",DATA!C14)</f>
        <v/>
      </c>
      <c r="D15" s="131" t="str">
        <f>IF(DATA!D14="","",DATA!D14)</f>
        <v/>
      </c>
      <c r="E15" s="447" t="str">
        <f>IF(DATA!E14="","",DATA!E14)</f>
        <v/>
      </c>
      <c r="F15" s="447" t="str">
        <f>IF(DATA!F14="","",DATA!F14)</f>
        <v/>
      </c>
      <c r="G15" s="447" t="str">
        <f>IF(DATA!G14="","",DATA!G14)</f>
        <v/>
      </c>
      <c r="H15" s="133" t="str">
        <f>IF(DATA!H14="","",DATA!H14)</f>
        <v/>
      </c>
      <c r="I15" s="132" t="str">
        <f>IF(DATA!I14="","",DATA!I14)</f>
        <v/>
      </c>
      <c r="J15" s="132" t="str">
        <f>IF(DATA!J14="","",DATA!J14)</f>
        <v/>
      </c>
      <c r="K15" s="132" t="str">
        <f>IF(DATA!K14="","",DATA!K14)</f>
        <v/>
      </c>
      <c r="L15" s="134" t="str">
        <f>IF(ENGLISH!E16="","",ENGLISH!E16)</f>
        <v/>
      </c>
      <c r="M15" s="135" t="str">
        <f t="shared" si="59"/>
        <v/>
      </c>
      <c r="N15" s="134" t="str">
        <f>IF(ENGLISH!F16="","",ENGLISH!F16)</f>
        <v/>
      </c>
      <c r="O15" s="135" t="str">
        <f t="shared" si="60"/>
        <v/>
      </c>
      <c r="P15" s="134" t="str">
        <f>IF(ENGLISH!G16="","",ENGLISH!G16)</f>
        <v/>
      </c>
      <c r="Q15" s="134" t="str">
        <f t="shared" si="61"/>
        <v/>
      </c>
      <c r="R15" s="135" t="str">
        <f>IFERROR(LARGE((M15,O15,Q15),1),"")</f>
        <v/>
      </c>
      <c r="S15" s="135" t="str">
        <f>IFERROR(LARGE((M15,O15,Q15),2),"")</f>
        <v/>
      </c>
      <c r="T15" s="134" t="str">
        <f t="shared" si="62"/>
        <v/>
      </c>
      <c r="U15" s="135" t="str">
        <f>IF(ENGLISH!H16="","",ENGLISH!H16)</f>
        <v/>
      </c>
      <c r="V15" s="134" t="str">
        <f>IF(ENGLISH!I16="","",ENGLISH!I16)</f>
        <v/>
      </c>
      <c r="W15" s="134" t="str">
        <f>IF(ENGLISH!J16="","",ENGLISH!J16)</f>
        <v/>
      </c>
      <c r="X15" s="134" t="str">
        <f t="shared" si="63"/>
        <v/>
      </c>
      <c r="Y15" s="135" t="str">
        <f>IF(ENGLISH!K16="","",ENGLISH!K16)</f>
        <v/>
      </c>
      <c r="Z15" s="135" t="str">
        <f t="shared" si="64"/>
        <v/>
      </c>
      <c r="AA15" s="136" t="str">
        <f t="shared" si="65"/>
        <v/>
      </c>
      <c r="AB15" s="134" t="str">
        <f t="shared" si="16"/>
        <v/>
      </c>
      <c r="AC15" s="134" t="str">
        <f>IF(ENGLISH!O16="","",ENGLISH!O16)</f>
        <v/>
      </c>
      <c r="AD15" s="134" t="str">
        <f t="shared" si="66"/>
        <v/>
      </c>
      <c r="AE15" s="134" t="str">
        <f t="shared" si="67"/>
        <v/>
      </c>
      <c r="AF15" s="134" t="str">
        <f t="shared" si="68"/>
        <v/>
      </c>
      <c r="AG15" s="137" t="str">
        <f>IF('HINDI-SKT'!E16="","",'HINDI-SKT'!E16)</f>
        <v/>
      </c>
      <c r="AH15" s="138" t="str">
        <f t="shared" si="17"/>
        <v/>
      </c>
      <c r="AI15" s="137" t="str">
        <f>IF('HINDI-SKT'!F16="","",'HINDI-SKT'!F16)</f>
        <v/>
      </c>
      <c r="AJ15" s="138" t="str">
        <f t="shared" si="18"/>
        <v/>
      </c>
      <c r="AK15" s="137" t="str">
        <f>IF('HINDI-SKT'!G16="","",'HINDI-SKT'!G16)</f>
        <v/>
      </c>
      <c r="AL15" s="137" t="str">
        <f t="shared" si="19"/>
        <v/>
      </c>
      <c r="AM15" s="138" t="str">
        <f>IFERROR(LARGE((AH15,AJ15,AL15),1),"")</f>
        <v/>
      </c>
      <c r="AN15" s="138" t="str">
        <f>IFERROR(LARGE((AH15,AJ15,AL15),2),"")</f>
        <v/>
      </c>
      <c r="AO15" s="137" t="str">
        <f t="shared" si="20"/>
        <v/>
      </c>
      <c r="AP15" s="138" t="str">
        <f>IF('HINDI-SKT'!H16="","",'HINDI-SKT'!H16)</f>
        <v/>
      </c>
      <c r="AQ15" s="137" t="str">
        <f>IF('HINDI-SKT'!I16="","",'HINDI-SKT'!I16)</f>
        <v/>
      </c>
      <c r="AR15" s="137" t="str">
        <f>IF('HINDI-SKT'!J16="","",'HINDI-SKT'!J16)</f>
        <v/>
      </c>
      <c r="AS15" s="137" t="str">
        <f t="shared" si="69"/>
        <v/>
      </c>
      <c r="AT15" s="137" t="str">
        <f>IF('HINDI-SKT'!K16="","",'HINDI-SKT'!K16)</f>
        <v/>
      </c>
      <c r="AU15" s="138" t="str">
        <f t="shared" si="70"/>
        <v/>
      </c>
      <c r="AV15" s="137" t="str">
        <f t="shared" si="71"/>
        <v/>
      </c>
      <c r="AW15" s="137" t="str">
        <f t="shared" si="72"/>
        <v/>
      </c>
      <c r="AX15" s="137" t="str">
        <f>IF('HINDI-SKT'!O16="","",'HINDI-SKT'!O16)</f>
        <v/>
      </c>
      <c r="AY15" s="137" t="str">
        <f t="shared" si="73"/>
        <v/>
      </c>
      <c r="AZ15" s="137" t="str">
        <f t="shared" si="74"/>
        <v/>
      </c>
      <c r="BA15" s="137" t="str">
        <f t="shared" si="75"/>
        <v/>
      </c>
      <c r="BB15" s="134" t="str">
        <f>IF(MATHS!E16="","",MATHS!E16)</f>
        <v/>
      </c>
      <c r="BC15" s="135" t="str">
        <f t="shared" si="23"/>
        <v/>
      </c>
      <c r="BD15" s="134" t="str">
        <f>IF(MATHS!F16="","",MATHS!F16)</f>
        <v/>
      </c>
      <c r="BE15" s="135" t="str">
        <f t="shared" si="24"/>
        <v/>
      </c>
      <c r="BF15" s="134" t="str">
        <f>IF(MATHS!G16="","",MATHS!G16)</f>
        <v/>
      </c>
      <c r="BG15" s="134" t="str">
        <f t="shared" si="25"/>
        <v/>
      </c>
      <c r="BH15" s="135" t="str">
        <f>IFERROR(LARGE((BC15,BE15,BG15),1),"")</f>
        <v/>
      </c>
      <c r="BI15" s="135" t="str">
        <f>IFERROR(LARGE((BC15,BE15,BG15),2),"")</f>
        <v/>
      </c>
      <c r="BJ15" s="134" t="str">
        <f t="shared" si="26"/>
        <v/>
      </c>
      <c r="BK15" s="135" t="str">
        <f>IF(MATHS!H16="","",MATHS!H16)</f>
        <v/>
      </c>
      <c r="BL15" s="134" t="str">
        <f>IF(MATHS!I16="","",MATHS!I16)</f>
        <v/>
      </c>
      <c r="BM15" s="134" t="str">
        <f>IF(MATHS!J16="","",MATHS!J16)</f>
        <v/>
      </c>
      <c r="BN15" s="134" t="str">
        <f t="shared" si="76"/>
        <v/>
      </c>
      <c r="BO15" s="134" t="str">
        <f>IF(MATHS!K16="","",MATHS!K16)</f>
        <v/>
      </c>
      <c r="BP15" s="135" t="str">
        <f t="shared" si="27"/>
        <v/>
      </c>
      <c r="BQ15" s="134" t="str">
        <f t="shared" si="77"/>
        <v/>
      </c>
      <c r="BR15" s="134" t="str">
        <f t="shared" si="28"/>
        <v/>
      </c>
      <c r="BS15" s="134" t="str">
        <f>IF(MATHS!O16="","",MATHS!O16)</f>
        <v/>
      </c>
      <c r="BT15" s="134" t="str">
        <f t="shared" si="78"/>
        <v/>
      </c>
      <c r="BU15" s="134" t="str">
        <f t="shared" si="79"/>
        <v/>
      </c>
      <c r="BV15" s="137" t="str">
        <f t="shared" si="80"/>
        <v/>
      </c>
      <c r="BW15" s="137" t="str">
        <f>IF(SCIENCE!E16="","",SCIENCE!E16)</f>
        <v/>
      </c>
      <c r="BX15" s="138" t="str">
        <f t="shared" si="29"/>
        <v/>
      </c>
      <c r="BY15" s="137" t="str">
        <f>IF(SCIENCE!F16="","",SCIENCE!F16)</f>
        <v/>
      </c>
      <c r="BZ15" s="138" t="str">
        <f t="shared" si="30"/>
        <v/>
      </c>
      <c r="CA15" s="137" t="str">
        <f>IF(SCIENCE!G16="","",SCIENCE!G16)</f>
        <v/>
      </c>
      <c r="CB15" s="137" t="str">
        <f t="shared" si="31"/>
        <v/>
      </c>
      <c r="CC15" s="138" t="str">
        <f>IFERROR(LARGE((BX15,BZ15,CB15),1),"")</f>
        <v/>
      </c>
      <c r="CD15" s="138" t="str">
        <f>IFERROR(LARGE((BX15,BZ15,CB15),2),"")</f>
        <v/>
      </c>
      <c r="CE15" s="137" t="str">
        <f t="shared" si="32"/>
        <v/>
      </c>
      <c r="CF15" s="138" t="str">
        <f>IF(SCIENCE!H16="","",SCIENCE!H16)</f>
        <v/>
      </c>
      <c r="CG15" s="138" t="str">
        <f>IF(SCIENCE!I16="","",SCIENCE!I16)</f>
        <v/>
      </c>
      <c r="CH15" s="138" t="str">
        <f>IF(SCIENCE!J16="","",SCIENCE!J16)</f>
        <v/>
      </c>
      <c r="CI15" s="138" t="str">
        <f t="shared" si="81"/>
        <v/>
      </c>
      <c r="CJ15" s="138" t="str">
        <f>IF(SCIENCE!K16="","",SCIENCE!K16)</f>
        <v/>
      </c>
      <c r="CK15" s="138" t="str">
        <f t="shared" si="33"/>
        <v/>
      </c>
      <c r="CL15" s="137" t="str">
        <f t="shared" si="82"/>
        <v/>
      </c>
      <c r="CM15" s="137" t="str">
        <f t="shared" si="34"/>
        <v/>
      </c>
      <c r="CN15" s="137" t="str">
        <f>IF(SCIENCE!O16="","",SCIENCE!O16)</f>
        <v/>
      </c>
      <c r="CO15" s="137" t="str">
        <f t="shared" si="83"/>
        <v/>
      </c>
      <c r="CP15" s="137" t="str">
        <f t="shared" si="84"/>
        <v/>
      </c>
      <c r="CQ15" s="137" t="str">
        <f t="shared" si="85"/>
        <v/>
      </c>
      <c r="CR15" s="134" t="str">
        <f>IF(SST!E16="","",SST!E16)</f>
        <v/>
      </c>
      <c r="CS15" s="135" t="str">
        <f t="shared" si="35"/>
        <v/>
      </c>
      <c r="CT15" s="134" t="str">
        <f>IF(SST!F16="","",SST!F16)</f>
        <v/>
      </c>
      <c r="CU15" s="135" t="str">
        <f t="shared" si="36"/>
        <v/>
      </c>
      <c r="CV15" s="134" t="str">
        <f>IF(SST!G16="","",SST!G16)</f>
        <v/>
      </c>
      <c r="CW15" s="134" t="str">
        <f t="shared" si="37"/>
        <v/>
      </c>
      <c r="CX15" s="135" t="str">
        <f>IFERROR(LARGE((CS15,CU15,CW15),1),"")</f>
        <v/>
      </c>
      <c r="CY15" s="135" t="str">
        <f>IFERROR(LARGE((CS15,CU15,CW15),2),"")</f>
        <v/>
      </c>
      <c r="CZ15" s="134" t="str">
        <f t="shared" si="38"/>
        <v/>
      </c>
      <c r="DA15" s="135" t="str">
        <f>IF(SST!H16="","",SST!H16)</f>
        <v/>
      </c>
      <c r="DB15" s="135" t="str">
        <f>IF(SST!I16="","",SST!I16)</f>
        <v/>
      </c>
      <c r="DC15" s="135" t="str">
        <f>IF(SST!J16="","",SST!J16)</f>
        <v/>
      </c>
      <c r="DD15" s="135" t="str">
        <f t="shared" si="86"/>
        <v/>
      </c>
      <c r="DE15" s="135" t="str">
        <f>IF(SST!K16="","",SST!K16)</f>
        <v/>
      </c>
      <c r="DF15" s="135" t="str">
        <f t="shared" si="39"/>
        <v/>
      </c>
      <c r="DG15" s="134" t="str">
        <f t="shared" si="87"/>
        <v/>
      </c>
      <c r="DH15" s="134" t="str">
        <f t="shared" si="40"/>
        <v/>
      </c>
      <c r="DI15" s="134" t="str">
        <f>IF(SST!O16="","",SST!O16)</f>
        <v/>
      </c>
      <c r="DJ15" s="134" t="str">
        <f t="shared" si="88"/>
        <v/>
      </c>
      <c r="DK15" s="134" t="str">
        <f t="shared" si="89"/>
        <v/>
      </c>
      <c r="DL15" s="134" t="str">
        <f t="shared" si="90"/>
        <v/>
      </c>
      <c r="DM15" s="139" t="str">
        <f t="shared" si="91"/>
        <v/>
      </c>
      <c r="DN15" s="139" t="str">
        <f t="shared" si="92"/>
        <v/>
      </c>
      <c r="DO15" s="139" t="str">
        <f t="shared" si="93"/>
        <v/>
      </c>
      <c r="DP15" s="139" t="str">
        <f t="shared" si="94"/>
        <v/>
      </c>
      <c r="DQ15" s="139" t="str">
        <f t="shared" si="95"/>
        <v/>
      </c>
      <c r="DR15" s="139" t="str">
        <f t="shared" si="96"/>
        <v/>
      </c>
      <c r="DS15" s="139" t="str">
        <f t="shared" si="97"/>
        <v/>
      </c>
      <c r="DT15" s="139" t="str">
        <f t="shared" si="98"/>
        <v/>
      </c>
      <c r="DU15" s="139" t="str">
        <f t="shared" si="99"/>
        <v/>
      </c>
      <c r="DV15" s="139" t="str">
        <f t="shared" si="100"/>
        <v/>
      </c>
      <c r="DW15" s="140" t="str">
        <f t="shared" si="101"/>
        <v/>
      </c>
      <c r="DX15" s="140" t="str">
        <f t="shared" si="102"/>
        <v/>
      </c>
      <c r="DY15" s="140" t="str">
        <f t="shared" si="103"/>
        <v/>
      </c>
      <c r="DZ15" s="140" t="str">
        <f t="shared" si="104"/>
        <v/>
      </c>
      <c r="EA15" s="140" t="str">
        <f t="shared" si="105"/>
        <v/>
      </c>
      <c r="EB15" s="141" t="str">
        <f t="shared" si="106"/>
        <v/>
      </c>
      <c r="EC15" s="141" t="str">
        <f t="shared" si="107"/>
        <v/>
      </c>
      <c r="ED15" s="141" t="str">
        <f t="shared" si="108"/>
        <v/>
      </c>
      <c r="EE15" s="141" t="str">
        <f t="shared" si="109"/>
        <v/>
      </c>
      <c r="EF15" s="141" t="str">
        <f t="shared" si="110"/>
        <v/>
      </c>
      <c r="EG15" s="127" t="str">
        <f t="shared" si="111"/>
        <v/>
      </c>
      <c r="EH15" s="127" t="str">
        <f t="shared" si="112"/>
        <v/>
      </c>
      <c r="EI15" s="127" t="str">
        <f t="shared" si="113"/>
        <v/>
      </c>
      <c r="EJ15" s="127" t="str">
        <f t="shared" si="114"/>
        <v/>
      </c>
      <c r="EK15" s="127" t="str">
        <f t="shared" si="115"/>
        <v/>
      </c>
      <c r="EL15" s="128" t="str">
        <f t="shared" si="42"/>
        <v/>
      </c>
      <c r="EM15" s="128" t="str">
        <f t="shared" si="43"/>
        <v/>
      </c>
      <c r="EN15" s="128" t="str">
        <f t="shared" si="44"/>
        <v/>
      </c>
      <c r="EO15" s="128" t="str">
        <f t="shared" si="45"/>
        <v/>
      </c>
      <c r="EP15" s="128" t="str">
        <f t="shared" si="46"/>
        <v/>
      </c>
      <c r="EQ15" s="142" t="str">
        <f t="shared" si="47"/>
        <v/>
      </c>
      <c r="ER15" s="142" t="str">
        <f t="shared" si="48"/>
        <v/>
      </c>
      <c r="ES15" s="345" t="str">
        <f t="shared" si="49"/>
        <v/>
      </c>
      <c r="ET15" s="346" t="str">
        <f t="shared" si="50"/>
        <v/>
      </c>
      <c r="EU15" s="345" t="str">
        <f t="shared" si="51"/>
        <v/>
      </c>
      <c r="EV15" s="345" t="str">
        <f t="shared" si="52"/>
        <v/>
      </c>
      <c r="EW15" s="345" t="str">
        <f t="shared" si="53"/>
        <v/>
      </c>
      <c r="EX15" s="359" t="str">
        <f t="shared" si="54"/>
        <v/>
      </c>
      <c r="EY15" s="143" t="str">
        <f t="shared" si="116"/>
        <v/>
      </c>
      <c r="EZ15" s="143" t="str">
        <f t="shared" si="117"/>
        <v/>
      </c>
      <c r="FA15" s="143" t="str">
        <f t="shared" si="55"/>
        <v/>
      </c>
      <c r="FB15" s="143" t="str">
        <f t="shared" si="56"/>
        <v/>
      </c>
      <c r="FC15" s="144" t="str">
        <f t="shared" si="118"/>
        <v/>
      </c>
      <c r="FD15" s="143" t="str">
        <f t="shared" si="119"/>
        <v/>
      </c>
      <c r="FE15" s="145" t="str">
        <f>IF(ATTENDANCE!Q17="","",ATTENDANCE!Q17)</f>
        <v/>
      </c>
      <c r="FF15" s="146" t="str">
        <f t="shared" si="57"/>
        <v/>
      </c>
      <c r="FG15" s="143" t="str">
        <f t="shared" si="58"/>
        <v/>
      </c>
      <c r="FH15" s="144" t="str">
        <f t="shared" si="120"/>
        <v/>
      </c>
      <c r="FI15" s="311" t="str">
        <f>IF(ATTENDANCE!Q17="","",ATTENDANCE!Q17)</f>
        <v/>
      </c>
      <c r="FJ15" s="144" t="str">
        <f>IF(ATTENDANCE!Q17="","",ATTENDANCE!$Q17)</f>
        <v/>
      </c>
      <c r="FK15" s="144" t="s">
        <v>232</v>
      </c>
      <c r="FL15" s="103"/>
    </row>
    <row r="16" spans="1:168" ht="15" customHeight="1" x14ac:dyDescent="0.25">
      <c r="A16" s="103"/>
      <c r="B16" s="131">
        <f>IF(DATA!B15="","",DATA!B15)</f>
        <v>11</v>
      </c>
      <c r="C16" s="131" t="str">
        <f>IF(DATA!C15="","",DATA!C15)</f>
        <v/>
      </c>
      <c r="D16" s="131" t="str">
        <f>IF(DATA!D15="","",DATA!D15)</f>
        <v/>
      </c>
      <c r="E16" s="447" t="str">
        <f>IF(DATA!E15="","",DATA!E15)</f>
        <v/>
      </c>
      <c r="F16" s="447" t="str">
        <f>IF(DATA!F15="","",DATA!F15)</f>
        <v/>
      </c>
      <c r="G16" s="447" t="str">
        <f>IF(DATA!G15="","",DATA!G15)</f>
        <v/>
      </c>
      <c r="H16" s="133" t="str">
        <f>IF(DATA!H15="","",DATA!H15)</f>
        <v/>
      </c>
      <c r="I16" s="132" t="str">
        <f>IF(DATA!I15="","",DATA!I15)</f>
        <v/>
      </c>
      <c r="J16" s="132" t="str">
        <f>IF(DATA!J15="","",DATA!J15)</f>
        <v/>
      </c>
      <c r="K16" s="132" t="str">
        <f>IF(DATA!K15="","",DATA!K15)</f>
        <v/>
      </c>
      <c r="L16" s="134" t="str">
        <f>IF(ENGLISH!E17="","",ENGLISH!E17)</f>
        <v/>
      </c>
      <c r="M16" s="135" t="str">
        <f t="shared" si="59"/>
        <v/>
      </c>
      <c r="N16" s="134" t="str">
        <f>IF(ENGLISH!F17="","",ENGLISH!F17)</f>
        <v/>
      </c>
      <c r="O16" s="135" t="str">
        <f t="shared" si="60"/>
        <v/>
      </c>
      <c r="P16" s="134" t="str">
        <f>IF(ENGLISH!G17="","",ENGLISH!G17)</f>
        <v/>
      </c>
      <c r="Q16" s="134" t="str">
        <f t="shared" si="61"/>
        <v/>
      </c>
      <c r="R16" s="135" t="str">
        <f>IFERROR(LARGE((M16,O16,Q16),1),"")</f>
        <v/>
      </c>
      <c r="S16" s="135" t="str">
        <f>IFERROR(LARGE((M16,O16,Q16),2),"")</f>
        <v/>
      </c>
      <c r="T16" s="134" t="str">
        <f t="shared" si="62"/>
        <v/>
      </c>
      <c r="U16" s="135" t="str">
        <f>IF(ENGLISH!H17="","",ENGLISH!H17)</f>
        <v/>
      </c>
      <c r="V16" s="134" t="str">
        <f>IF(ENGLISH!I17="","",ENGLISH!I17)</f>
        <v/>
      </c>
      <c r="W16" s="134" t="str">
        <f>IF(ENGLISH!J17="","",ENGLISH!J17)</f>
        <v/>
      </c>
      <c r="X16" s="134" t="str">
        <f t="shared" si="63"/>
        <v/>
      </c>
      <c r="Y16" s="135" t="str">
        <f>IF(ENGLISH!K17="","",ENGLISH!K17)</f>
        <v/>
      </c>
      <c r="Z16" s="135" t="str">
        <f t="shared" si="64"/>
        <v/>
      </c>
      <c r="AA16" s="136" t="str">
        <f t="shared" si="65"/>
        <v/>
      </c>
      <c r="AB16" s="134" t="str">
        <f t="shared" si="16"/>
        <v/>
      </c>
      <c r="AC16" s="134" t="str">
        <f>IF(ENGLISH!O17="","",ENGLISH!O17)</f>
        <v/>
      </c>
      <c r="AD16" s="134" t="str">
        <f t="shared" si="66"/>
        <v/>
      </c>
      <c r="AE16" s="134" t="str">
        <f t="shared" si="67"/>
        <v/>
      </c>
      <c r="AF16" s="134" t="str">
        <f t="shared" si="68"/>
        <v/>
      </c>
      <c r="AG16" s="137" t="str">
        <f>IF('HINDI-SKT'!E17="","",'HINDI-SKT'!E17)</f>
        <v/>
      </c>
      <c r="AH16" s="138" t="str">
        <f t="shared" si="17"/>
        <v/>
      </c>
      <c r="AI16" s="137" t="str">
        <f>IF('HINDI-SKT'!F17="","",'HINDI-SKT'!F17)</f>
        <v/>
      </c>
      <c r="AJ16" s="138" t="str">
        <f t="shared" si="18"/>
        <v/>
      </c>
      <c r="AK16" s="137" t="str">
        <f>IF('HINDI-SKT'!G17="","",'HINDI-SKT'!G17)</f>
        <v/>
      </c>
      <c r="AL16" s="137" t="str">
        <f t="shared" si="19"/>
        <v/>
      </c>
      <c r="AM16" s="138" t="str">
        <f>IFERROR(LARGE((AH16,AJ16,AL16),1),"")</f>
        <v/>
      </c>
      <c r="AN16" s="138" t="str">
        <f>IFERROR(LARGE((AH16,AJ16,AL16),2),"")</f>
        <v/>
      </c>
      <c r="AO16" s="137" t="str">
        <f t="shared" si="20"/>
        <v/>
      </c>
      <c r="AP16" s="138" t="str">
        <f>IF('HINDI-SKT'!H17="","",'HINDI-SKT'!H17)</f>
        <v/>
      </c>
      <c r="AQ16" s="137" t="str">
        <f>IF('HINDI-SKT'!I17="","",'HINDI-SKT'!I17)</f>
        <v/>
      </c>
      <c r="AR16" s="137" t="str">
        <f>IF('HINDI-SKT'!J17="","",'HINDI-SKT'!J17)</f>
        <v/>
      </c>
      <c r="AS16" s="137" t="str">
        <f t="shared" si="69"/>
        <v/>
      </c>
      <c r="AT16" s="137" t="str">
        <f>IF('HINDI-SKT'!K17="","",'HINDI-SKT'!K17)</f>
        <v/>
      </c>
      <c r="AU16" s="138" t="str">
        <f t="shared" si="70"/>
        <v/>
      </c>
      <c r="AV16" s="137" t="str">
        <f t="shared" si="71"/>
        <v/>
      </c>
      <c r="AW16" s="137" t="str">
        <f t="shared" si="72"/>
        <v/>
      </c>
      <c r="AX16" s="137" t="str">
        <f>IF('HINDI-SKT'!O17="","",'HINDI-SKT'!O17)</f>
        <v/>
      </c>
      <c r="AY16" s="137" t="str">
        <f t="shared" si="73"/>
        <v/>
      </c>
      <c r="AZ16" s="137" t="str">
        <f t="shared" si="74"/>
        <v/>
      </c>
      <c r="BA16" s="137" t="str">
        <f t="shared" si="75"/>
        <v/>
      </c>
      <c r="BB16" s="134" t="str">
        <f>IF(MATHS!E17="","",MATHS!E17)</f>
        <v/>
      </c>
      <c r="BC16" s="135" t="str">
        <f t="shared" si="23"/>
        <v/>
      </c>
      <c r="BD16" s="134" t="str">
        <f>IF(MATHS!F17="","",MATHS!F17)</f>
        <v/>
      </c>
      <c r="BE16" s="135" t="str">
        <f t="shared" si="24"/>
        <v/>
      </c>
      <c r="BF16" s="134" t="str">
        <f>IF(MATHS!G17="","",MATHS!G17)</f>
        <v/>
      </c>
      <c r="BG16" s="134" t="str">
        <f t="shared" si="25"/>
        <v/>
      </c>
      <c r="BH16" s="135" t="str">
        <f>IFERROR(LARGE((BC16,BE16,BG16),1),"")</f>
        <v/>
      </c>
      <c r="BI16" s="135" t="str">
        <f>IFERROR(LARGE((BC16,BE16,BG16),2),"")</f>
        <v/>
      </c>
      <c r="BJ16" s="134" t="str">
        <f t="shared" si="26"/>
        <v/>
      </c>
      <c r="BK16" s="135" t="str">
        <f>IF(MATHS!H17="","",MATHS!H17)</f>
        <v/>
      </c>
      <c r="BL16" s="134" t="str">
        <f>IF(MATHS!I17="","",MATHS!I17)</f>
        <v/>
      </c>
      <c r="BM16" s="134" t="str">
        <f>IF(MATHS!J17="","",MATHS!J17)</f>
        <v/>
      </c>
      <c r="BN16" s="134" t="str">
        <f t="shared" si="76"/>
        <v/>
      </c>
      <c r="BO16" s="134" t="str">
        <f>IF(MATHS!K17="","",MATHS!K17)</f>
        <v/>
      </c>
      <c r="BP16" s="135" t="str">
        <f t="shared" si="27"/>
        <v/>
      </c>
      <c r="BQ16" s="134" t="str">
        <f t="shared" si="77"/>
        <v/>
      </c>
      <c r="BR16" s="134" t="str">
        <f t="shared" si="28"/>
        <v/>
      </c>
      <c r="BS16" s="134" t="str">
        <f>IF(MATHS!O17="","",MATHS!O17)</f>
        <v/>
      </c>
      <c r="BT16" s="134" t="str">
        <f t="shared" si="78"/>
        <v/>
      </c>
      <c r="BU16" s="134" t="str">
        <f t="shared" si="79"/>
        <v/>
      </c>
      <c r="BV16" s="137" t="str">
        <f t="shared" si="80"/>
        <v/>
      </c>
      <c r="BW16" s="137" t="str">
        <f>IF(SCIENCE!E17="","",SCIENCE!E17)</f>
        <v/>
      </c>
      <c r="BX16" s="138" t="str">
        <f t="shared" si="29"/>
        <v/>
      </c>
      <c r="BY16" s="137" t="str">
        <f>IF(SCIENCE!F17="","",SCIENCE!F17)</f>
        <v/>
      </c>
      <c r="BZ16" s="138" t="str">
        <f t="shared" si="30"/>
        <v/>
      </c>
      <c r="CA16" s="137" t="str">
        <f>IF(SCIENCE!G17="","",SCIENCE!G17)</f>
        <v/>
      </c>
      <c r="CB16" s="137" t="str">
        <f t="shared" si="31"/>
        <v/>
      </c>
      <c r="CC16" s="138" t="str">
        <f>IFERROR(LARGE((BX16,BZ16,CB16),1),"")</f>
        <v/>
      </c>
      <c r="CD16" s="138" t="str">
        <f>IFERROR(LARGE((BX16,BZ16,CB16),2),"")</f>
        <v/>
      </c>
      <c r="CE16" s="137" t="str">
        <f t="shared" si="32"/>
        <v/>
      </c>
      <c r="CF16" s="138" t="str">
        <f>IF(SCIENCE!H17="","",SCIENCE!H17)</f>
        <v/>
      </c>
      <c r="CG16" s="138" t="str">
        <f>IF(SCIENCE!I17="","",SCIENCE!I17)</f>
        <v/>
      </c>
      <c r="CH16" s="138" t="str">
        <f>IF(SCIENCE!J17="","",SCIENCE!J17)</f>
        <v/>
      </c>
      <c r="CI16" s="138" t="str">
        <f t="shared" si="81"/>
        <v/>
      </c>
      <c r="CJ16" s="138" t="str">
        <f>IF(SCIENCE!K17="","",SCIENCE!K17)</f>
        <v/>
      </c>
      <c r="CK16" s="138" t="str">
        <f t="shared" si="33"/>
        <v/>
      </c>
      <c r="CL16" s="137" t="str">
        <f t="shared" si="82"/>
        <v/>
      </c>
      <c r="CM16" s="137" t="str">
        <f t="shared" si="34"/>
        <v/>
      </c>
      <c r="CN16" s="137" t="str">
        <f>IF(SCIENCE!O17="","",SCIENCE!O17)</f>
        <v/>
      </c>
      <c r="CO16" s="137" t="str">
        <f t="shared" si="83"/>
        <v/>
      </c>
      <c r="CP16" s="137" t="str">
        <f t="shared" si="84"/>
        <v/>
      </c>
      <c r="CQ16" s="137" t="str">
        <f t="shared" si="85"/>
        <v/>
      </c>
      <c r="CR16" s="134" t="str">
        <f>IF(SST!E17="","",SST!E17)</f>
        <v/>
      </c>
      <c r="CS16" s="135" t="str">
        <f t="shared" si="35"/>
        <v/>
      </c>
      <c r="CT16" s="134" t="str">
        <f>IF(SST!F17="","",SST!F17)</f>
        <v/>
      </c>
      <c r="CU16" s="135" t="str">
        <f t="shared" si="36"/>
        <v/>
      </c>
      <c r="CV16" s="134" t="str">
        <f>IF(SST!G17="","",SST!G17)</f>
        <v/>
      </c>
      <c r="CW16" s="134" t="str">
        <f t="shared" si="37"/>
        <v/>
      </c>
      <c r="CX16" s="135" t="str">
        <f>IFERROR(LARGE((CS16,CU16,CW16),1),"")</f>
        <v/>
      </c>
      <c r="CY16" s="135" t="str">
        <f>IFERROR(LARGE((CS16,CU16,CW16),2),"")</f>
        <v/>
      </c>
      <c r="CZ16" s="134" t="str">
        <f t="shared" si="38"/>
        <v/>
      </c>
      <c r="DA16" s="135" t="str">
        <f>IF(SST!H17="","",SST!H17)</f>
        <v/>
      </c>
      <c r="DB16" s="135" t="str">
        <f>IF(SST!I17="","",SST!I17)</f>
        <v/>
      </c>
      <c r="DC16" s="135" t="str">
        <f>IF(SST!J17="","",SST!J17)</f>
        <v/>
      </c>
      <c r="DD16" s="135" t="str">
        <f t="shared" si="86"/>
        <v/>
      </c>
      <c r="DE16" s="135" t="str">
        <f>IF(SST!K17="","",SST!K17)</f>
        <v/>
      </c>
      <c r="DF16" s="135" t="str">
        <f t="shared" si="39"/>
        <v/>
      </c>
      <c r="DG16" s="134" t="str">
        <f t="shared" si="87"/>
        <v/>
      </c>
      <c r="DH16" s="134" t="str">
        <f t="shared" si="40"/>
        <v/>
      </c>
      <c r="DI16" s="134" t="str">
        <f>IF(SST!O17="","",SST!O17)</f>
        <v/>
      </c>
      <c r="DJ16" s="134" t="str">
        <f t="shared" si="88"/>
        <v/>
      </c>
      <c r="DK16" s="134" t="str">
        <f t="shared" si="89"/>
        <v/>
      </c>
      <c r="DL16" s="134" t="str">
        <f t="shared" si="90"/>
        <v/>
      </c>
      <c r="DM16" s="139" t="str">
        <f t="shared" si="91"/>
        <v/>
      </c>
      <c r="DN16" s="139" t="str">
        <f t="shared" si="92"/>
        <v/>
      </c>
      <c r="DO16" s="139" t="str">
        <f t="shared" si="93"/>
        <v/>
      </c>
      <c r="DP16" s="139" t="str">
        <f t="shared" si="94"/>
        <v/>
      </c>
      <c r="DQ16" s="139" t="str">
        <f t="shared" si="95"/>
        <v/>
      </c>
      <c r="DR16" s="139" t="str">
        <f t="shared" si="96"/>
        <v/>
      </c>
      <c r="DS16" s="139" t="str">
        <f t="shared" si="97"/>
        <v/>
      </c>
      <c r="DT16" s="139" t="str">
        <f t="shared" si="98"/>
        <v/>
      </c>
      <c r="DU16" s="139" t="str">
        <f t="shared" si="99"/>
        <v/>
      </c>
      <c r="DV16" s="139" t="str">
        <f t="shared" si="100"/>
        <v/>
      </c>
      <c r="DW16" s="140" t="str">
        <f t="shared" si="101"/>
        <v/>
      </c>
      <c r="DX16" s="140" t="str">
        <f t="shared" si="102"/>
        <v/>
      </c>
      <c r="DY16" s="140" t="str">
        <f t="shared" si="103"/>
        <v/>
      </c>
      <c r="DZ16" s="140" t="str">
        <f t="shared" si="104"/>
        <v/>
      </c>
      <c r="EA16" s="140" t="str">
        <f t="shared" si="105"/>
        <v/>
      </c>
      <c r="EB16" s="141" t="str">
        <f t="shared" si="106"/>
        <v/>
      </c>
      <c r="EC16" s="141" t="str">
        <f t="shared" si="107"/>
        <v/>
      </c>
      <c r="ED16" s="141" t="str">
        <f t="shared" si="108"/>
        <v/>
      </c>
      <c r="EE16" s="141" t="str">
        <f t="shared" si="109"/>
        <v/>
      </c>
      <c r="EF16" s="141" t="str">
        <f t="shared" si="110"/>
        <v/>
      </c>
      <c r="EG16" s="127" t="str">
        <f t="shared" si="111"/>
        <v/>
      </c>
      <c r="EH16" s="127" t="str">
        <f t="shared" si="112"/>
        <v/>
      </c>
      <c r="EI16" s="127" t="str">
        <f t="shared" si="113"/>
        <v/>
      </c>
      <c r="EJ16" s="127" t="str">
        <f t="shared" si="114"/>
        <v/>
      </c>
      <c r="EK16" s="127" t="str">
        <f t="shared" si="115"/>
        <v/>
      </c>
      <c r="EL16" s="128" t="str">
        <f t="shared" si="42"/>
        <v/>
      </c>
      <c r="EM16" s="128" t="str">
        <f t="shared" si="43"/>
        <v/>
      </c>
      <c r="EN16" s="128" t="str">
        <f t="shared" si="44"/>
        <v/>
      </c>
      <c r="EO16" s="128" t="str">
        <f t="shared" si="45"/>
        <v/>
      </c>
      <c r="EP16" s="128" t="str">
        <f t="shared" si="46"/>
        <v/>
      </c>
      <c r="EQ16" s="142" t="str">
        <f t="shared" si="47"/>
        <v/>
      </c>
      <c r="ER16" s="142" t="str">
        <f t="shared" si="48"/>
        <v/>
      </c>
      <c r="ES16" s="345" t="str">
        <f t="shared" si="49"/>
        <v/>
      </c>
      <c r="ET16" s="346" t="str">
        <f t="shared" si="50"/>
        <v/>
      </c>
      <c r="EU16" s="345" t="str">
        <f t="shared" si="51"/>
        <v/>
      </c>
      <c r="EV16" s="345" t="str">
        <f t="shared" si="52"/>
        <v/>
      </c>
      <c r="EW16" s="345" t="str">
        <f t="shared" si="53"/>
        <v/>
      </c>
      <c r="EX16" s="359" t="str">
        <f t="shared" si="54"/>
        <v/>
      </c>
      <c r="EY16" s="143" t="str">
        <f t="shared" si="116"/>
        <v/>
      </c>
      <c r="EZ16" s="143" t="str">
        <f t="shared" si="117"/>
        <v/>
      </c>
      <c r="FA16" s="143" t="str">
        <f t="shared" si="55"/>
        <v/>
      </c>
      <c r="FB16" s="143" t="str">
        <f t="shared" si="56"/>
        <v/>
      </c>
      <c r="FC16" s="144" t="str">
        <f t="shared" si="118"/>
        <v/>
      </c>
      <c r="FD16" s="143" t="str">
        <f t="shared" si="119"/>
        <v/>
      </c>
      <c r="FE16" s="145" t="str">
        <f>IF(ATTENDANCE!Q18="","",ATTENDANCE!Q18)</f>
        <v/>
      </c>
      <c r="FF16" s="146" t="str">
        <f t="shared" si="57"/>
        <v/>
      </c>
      <c r="FG16" s="143" t="str">
        <f t="shared" si="58"/>
        <v/>
      </c>
      <c r="FH16" s="144" t="str">
        <f t="shared" si="120"/>
        <v/>
      </c>
      <c r="FI16" s="311" t="str">
        <f>IF(ATTENDANCE!Q18="","",ATTENDANCE!Q18)</f>
        <v/>
      </c>
      <c r="FJ16" s="144" t="str">
        <f>IF(ATTENDANCE!Q18="","",ATTENDANCE!$Q18)</f>
        <v/>
      </c>
      <c r="FK16" s="144" t="s">
        <v>235</v>
      </c>
      <c r="FL16" s="103"/>
    </row>
    <row r="17" spans="1:168" ht="15" customHeight="1" x14ac:dyDescent="0.25">
      <c r="A17" s="103"/>
      <c r="B17" s="131">
        <f>IF(DATA!B16="","",DATA!B16)</f>
        <v>12</v>
      </c>
      <c r="C17" s="131" t="str">
        <f>IF(DATA!C16="","",DATA!C16)</f>
        <v/>
      </c>
      <c r="D17" s="131" t="str">
        <f>IF(DATA!D16="","",DATA!D16)</f>
        <v/>
      </c>
      <c r="E17" s="447" t="str">
        <f>IF(DATA!E16="","",DATA!E16)</f>
        <v/>
      </c>
      <c r="F17" s="447" t="str">
        <f>IF(DATA!F16="","",DATA!F16)</f>
        <v/>
      </c>
      <c r="G17" s="447" t="str">
        <f>IF(DATA!G16="","",DATA!G16)</f>
        <v/>
      </c>
      <c r="H17" s="133" t="str">
        <f>IF(DATA!H16="","",DATA!H16)</f>
        <v/>
      </c>
      <c r="I17" s="132" t="str">
        <f>IF(DATA!I16="","",DATA!I16)</f>
        <v/>
      </c>
      <c r="J17" s="132" t="str">
        <f>IF(DATA!J16="","",DATA!J16)</f>
        <v/>
      </c>
      <c r="K17" s="132" t="str">
        <f>IF(DATA!K16="","",DATA!K16)</f>
        <v/>
      </c>
      <c r="L17" s="134" t="str">
        <f>IF(ENGLISH!E18="","",ENGLISH!E18)</f>
        <v/>
      </c>
      <c r="M17" s="135" t="str">
        <f t="shared" si="59"/>
        <v/>
      </c>
      <c r="N17" s="134" t="str">
        <f>IF(ENGLISH!F18="","",ENGLISH!F18)</f>
        <v/>
      </c>
      <c r="O17" s="135" t="str">
        <f t="shared" si="60"/>
        <v/>
      </c>
      <c r="P17" s="134" t="str">
        <f>IF(ENGLISH!G18="","",ENGLISH!G18)</f>
        <v/>
      </c>
      <c r="Q17" s="134" t="str">
        <f t="shared" si="61"/>
        <v/>
      </c>
      <c r="R17" s="135" t="str">
        <f>IFERROR(LARGE((M17,O17,Q17),1),"")</f>
        <v/>
      </c>
      <c r="S17" s="135" t="str">
        <f>IFERROR(LARGE((M17,O17,Q17),2),"")</f>
        <v/>
      </c>
      <c r="T17" s="134" t="str">
        <f t="shared" si="62"/>
        <v/>
      </c>
      <c r="U17" s="135" t="str">
        <f>IF(ENGLISH!H18="","",ENGLISH!H18)</f>
        <v/>
      </c>
      <c r="V17" s="134" t="str">
        <f>IF(ENGLISH!I18="","",ENGLISH!I18)</f>
        <v/>
      </c>
      <c r="W17" s="134" t="str">
        <f>IF(ENGLISH!J18="","",ENGLISH!J18)</f>
        <v/>
      </c>
      <c r="X17" s="134" t="str">
        <f t="shared" si="63"/>
        <v/>
      </c>
      <c r="Y17" s="135" t="str">
        <f>IF(ENGLISH!K18="","",ENGLISH!K18)</f>
        <v/>
      </c>
      <c r="Z17" s="135" t="str">
        <f t="shared" si="64"/>
        <v/>
      </c>
      <c r="AA17" s="136" t="str">
        <f t="shared" si="65"/>
        <v/>
      </c>
      <c r="AB17" s="134" t="str">
        <f t="shared" si="16"/>
        <v/>
      </c>
      <c r="AC17" s="134" t="str">
        <f>IF(ENGLISH!O18="","",ENGLISH!O18)</f>
        <v/>
      </c>
      <c r="AD17" s="134" t="str">
        <f t="shared" si="66"/>
        <v/>
      </c>
      <c r="AE17" s="134" t="str">
        <f t="shared" si="67"/>
        <v/>
      </c>
      <c r="AF17" s="134" t="str">
        <f t="shared" si="68"/>
        <v/>
      </c>
      <c r="AG17" s="137" t="str">
        <f>IF('HINDI-SKT'!E18="","",'HINDI-SKT'!E18)</f>
        <v/>
      </c>
      <c r="AH17" s="138" t="str">
        <f t="shared" si="17"/>
        <v/>
      </c>
      <c r="AI17" s="137" t="str">
        <f>IF('HINDI-SKT'!F18="","",'HINDI-SKT'!F18)</f>
        <v/>
      </c>
      <c r="AJ17" s="138" t="str">
        <f t="shared" si="18"/>
        <v/>
      </c>
      <c r="AK17" s="137" t="str">
        <f>IF('HINDI-SKT'!G18="","",'HINDI-SKT'!G18)</f>
        <v/>
      </c>
      <c r="AL17" s="137" t="str">
        <f t="shared" si="19"/>
        <v/>
      </c>
      <c r="AM17" s="138" t="str">
        <f>IFERROR(LARGE((AH17,AJ17,AL17),1),"")</f>
        <v/>
      </c>
      <c r="AN17" s="138" t="str">
        <f>IFERROR(LARGE((AH17,AJ17,AL17),2),"")</f>
        <v/>
      </c>
      <c r="AO17" s="137" t="str">
        <f t="shared" si="20"/>
        <v/>
      </c>
      <c r="AP17" s="138" t="str">
        <f>IF('HINDI-SKT'!H18="","",'HINDI-SKT'!H18)</f>
        <v/>
      </c>
      <c r="AQ17" s="137" t="str">
        <f>IF('HINDI-SKT'!I18="","",'HINDI-SKT'!I18)</f>
        <v/>
      </c>
      <c r="AR17" s="137" t="str">
        <f>IF('HINDI-SKT'!J18="","",'HINDI-SKT'!J18)</f>
        <v/>
      </c>
      <c r="AS17" s="137" t="str">
        <f t="shared" si="69"/>
        <v/>
      </c>
      <c r="AT17" s="137" t="str">
        <f>IF('HINDI-SKT'!K18="","",'HINDI-SKT'!K18)</f>
        <v/>
      </c>
      <c r="AU17" s="138" t="str">
        <f t="shared" si="70"/>
        <v/>
      </c>
      <c r="AV17" s="137" t="str">
        <f t="shared" si="71"/>
        <v/>
      </c>
      <c r="AW17" s="137" t="str">
        <f t="shared" si="72"/>
        <v/>
      </c>
      <c r="AX17" s="137" t="str">
        <f>IF('HINDI-SKT'!O18="","",'HINDI-SKT'!O18)</f>
        <v/>
      </c>
      <c r="AY17" s="137" t="str">
        <f t="shared" si="73"/>
        <v/>
      </c>
      <c r="AZ17" s="137" t="str">
        <f t="shared" si="74"/>
        <v/>
      </c>
      <c r="BA17" s="137" t="str">
        <f t="shared" si="75"/>
        <v/>
      </c>
      <c r="BB17" s="134" t="str">
        <f>IF(MATHS!E18="","",MATHS!E18)</f>
        <v/>
      </c>
      <c r="BC17" s="135" t="str">
        <f t="shared" si="23"/>
        <v/>
      </c>
      <c r="BD17" s="134" t="str">
        <f>IF(MATHS!F18="","",MATHS!F18)</f>
        <v/>
      </c>
      <c r="BE17" s="135" t="str">
        <f t="shared" si="24"/>
        <v/>
      </c>
      <c r="BF17" s="134" t="str">
        <f>IF(MATHS!G18="","",MATHS!G18)</f>
        <v/>
      </c>
      <c r="BG17" s="134" t="str">
        <f t="shared" si="25"/>
        <v/>
      </c>
      <c r="BH17" s="135" t="str">
        <f>IFERROR(LARGE((BC17,BE17,BG17),1),"")</f>
        <v/>
      </c>
      <c r="BI17" s="135" t="str">
        <f>IFERROR(LARGE((BC17,BE17,BG17),2),"")</f>
        <v/>
      </c>
      <c r="BJ17" s="134" t="str">
        <f t="shared" si="26"/>
        <v/>
      </c>
      <c r="BK17" s="135" t="str">
        <f>IF(MATHS!H18="","",MATHS!H18)</f>
        <v/>
      </c>
      <c r="BL17" s="134" t="str">
        <f>IF(MATHS!I18="","",MATHS!I18)</f>
        <v/>
      </c>
      <c r="BM17" s="134" t="str">
        <f>IF(MATHS!J18="","",MATHS!J18)</f>
        <v/>
      </c>
      <c r="BN17" s="134" t="str">
        <f t="shared" si="76"/>
        <v/>
      </c>
      <c r="BO17" s="134" t="str">
        <f>IF(MATHS!K18="","",MATHS!K18)</f>
        <v/>
      </c>
      <c r="BP17" s="135" t="str">
        <f t="shared" si="27"/>
        <v/>
      </c>
      <c r="BQ17" s="134" t="str">
        <f t="shared" si="77"/>
        <v/>
      </c>
      <c r="BR17" s="134" t="str">
        <f t="shared" si="28"/>
        <v/>
      </c>
      <c r="BS17" s="134" t="str">
        <f>IF(MATHS!O18="","",MATHS!O18)</f>
        <v/>
      </c>
      <c r="BT17" s="134" t="str">
        <f t="shared" si="78"/>
        <v/>
      </c>
      <c r="BU17" s="134" t="str">
        <f t="shared" si="79"/>
        <v/>
      </c>
      <c r="BV17" s="137" t="str">
        <f t="shared" si="80"/>
        <v/>
      </c>
      <c r="BW17" s="137" t="str">
        <f>IF(SCIENCE!E18="","",SCIENCE!E18)</f>
        <v/>
      </c>
      <c r="BX17" s="138" t="str">
        <f t="shared" si="29"/>
        <v/>
      </c>
      <c r="BY17" s="137" t="str">
        <f>IF(SCIENCE!F18="","",SCIENCE!F18)</f>
        <v/>
      </c>
      <c r="BZ17" s="138" t="str">
        <f t="shared" si="30"/>
        <v/>
      </c>
      <c r="CA17" s="137" t="str">
        <f>IF(SCIENCE!G18="","",SCIENCE!G18)</f>
        <v/>
      </c>
      <c r="CB17" s="137" t="str">
        <f t="shared" si="31"/>
        <v/>
      </c>
      <c r="CC17" s="138" t="str">
        <f>IFERROR(LARGE((BX17,BZ17,CB17),1),"")</f>
        <v/>
      </c>
      <c r="CD17" s="138" t="str">
        <f>IFERROR(LARGE((BX17,BZ17,CB17),2),"")</f>
        <v/>
      </c>
      <c r="CE17" s="137" t="str">
        <f t="shared" si="32"/>
        <v/>
      </c>
      <c r="CF17" s="138" t="str">
        <f>IF(SCIENCE!H18="","",SCIENCE!H18)</f>
        <v/>
      </c>
      <c r="CG17" s="138" t="str">
        <f>IF(SCIENCE!I18="","",SCIENCE!I18)</f>
        <v/>
      </c>
      <c r="CH17" s="138" t="str">
        <f>IF(SCIENCE!J18="","",SCIENCE!J18)</f>
        <v/>
      </c>
      <c r="CI17" s="138" t="str">
        <f t="shared" si="81"/>
        <v/>
      </c>
      <c r="CJ17" s="138" t="str">
        <f>IF(SCIENCE!K18="","",SCIENCE!K18)</f>
        <v/>
      </c>
      <c r="CK17" s="138" t="str">
        <f t="shared" si="33"/>
        <v/>
      </c>
      <c r="CL17" s="137" t="str">
        <f t="shared" si="82"/>
        <v/>
      </c>
      <c r="CM17" s="137" t="str">
        <f t="shared" si="34"/>
        <v/>
      </c>
      <c r="CN17" s="137" t="str">
        <f>IF(SCIENCE!O18="","",SCIENCE!O18)</f>
        <v/>
      </c>
      <c r="CO17" s="137" t="str">
        <f t="shared" si="83"/>
        <v/>
      </c>
      <c r="CP17" s="137" t="str">
        <f t="shared" si="84"/>
        <v/>
      </c>
      <c r="CQ17" s="137" t="str">
        <f t="shared" si="85"/>
        <v/>
      </c>
      <c r="CR17" s="134" t="str">
        <f>IF(SST!E18="","",SST!E18)</f>
        <v/>
      </c>
      <c r="CS17" s="135" t="str">
        <f t="shared" si="35"/>
        <v/>
      </c>
      <c r="CT17" s="134" t="str">
        <f>IF(SST!F18="","",SST!F18)</f>
        <v/>
      </c>
      <c r="CU17" s="135" t="str">
        <f t="shared" si="36"/>
        <v/>
      </c>
      <c r="CV17" s="134" t="str">
        <f>IF(SST!G18="","",SST!G18)</f>
        <v/>
      </c>
      <c r="CW17" s="134" t="str">
        <f t="shared" si="37"/>
        <v/>
      </c>
      <c r="CX17" s="135" t="str">
        <f>IFERROR(LARGE((CS17,CU17,CW17),1),"")</f>
        <v/>
      </c>
      <c r="CY17" s="135" t="str">
        <f>IFERROR(LARGE((CS17,CU17,CW17),2),"")</f>
        <v/>
      </c>
      <c r="CZ17" s="134" t="str">
        <f t="shared" si="38"/>
        <v/>
      </c>
      <c r="DA17" s="135" t="str">
        <f>IF(SST!H18="","",SST!H18)</f>
        <v/>
      </c>
      <c r="DB17" s="135" t="str">
        <f>IF(SST!I18="","",SST!I18)</f>
        <v/>
      </c>
      <c r="DC17" s="135" t="str">
        <f>IF(SST!J18="","",SST!J18)</f>
        <v/>
      </c>
      <c r="DD17" s="135" t="str">
        <f t="shared" si="86"/>
        <v/>
      </c>
      <c r="DE17" s="135" t="str">
        <f>IF(SST!K18="","",SST!K18)</f>
        <v/>
      </c>
      <c r="DF17" s="135" t="str">
        <f t="shared" si="39"/>
        <v/>
      </c>
      <c r="DG17" s="134" t="str">
        <f t="shared" si="87"/>
        <v/>
      </c>
      <c r="DH17" s="134" t="str">
        <f t="shared" si="40"/>
        <v/>
      </c>
      <c r="DI17" s="134" t="str">
        <f>IF(SST!O18="","",SST!O18)</f>
        <v/>
      </c>
      <c r="DJ17" s="134" t="str">
        <f t="shared" si="88"/>
        <v/>
      </c>
      <c r="DK17" s="134" t="str">
        <f t="shared" si="89"/>
        <v/>
      </c>
      <c r="DL17" s="134" t="str">
        <f t="shared" si="90"/>
        <v/>
      </c>
      <c r="DM17" s="139" t="str">
        <f t="shared" si="91"/>
        <v/>
      </c>
      <c r="DN17" s="139" t="str">
        <f t="shared" si="92"/>
        <v/>
      </c>
      <c r="DO17" s="139" t="str">
        <f t="shared" si="93"/>
        <v/>
      </c>
      <c r="DP17" s="139" t="str">
        <f t="shared" si="94"/>
        <v/>
      </c>
      <c r="DQ17" s="139" t="str">
        <f t="shared" si="95"/>
        <v/>
      </c>
      <c r="DR17" s="139" t="str">
        <f t="shared" si="96"/>
        <v/>
      </c>
      <c r="DS17" s="139" t="str">
        <f t="shared" si="97"/>
        <v/>
      </c>
      <c r="DT17" s="139" t="str">
        <f t="shared" si="98"/>
        <v/>
      </c>
      <c r="DU17" s="139" t="str">
        <f t="shared" si="99"/>
        <v/>
      </c>
      <c r="DV17" s="139" t="str">
        <f t="shared" si="100"/>
        <v/>
      </c>
      <c r="DW17" s="140" t="str">
        <f t="shared" si="101"/>
        <v/>
      </c>
      <c r="DX17" s="140" t="str">
        <f t="shared" si="102"/>
        <v/>
      </c>
      <c r="DY17" s="140" t="str">
        <f t="shared" si="103"/>
        <v/>
      </c>
      <c r="DZ17" s="140" t="str">
        <f t="shared" si="104"/>
        <v/>
      </c>
      <c r="EA17" s="140" t="str">
        <f t="shared" si="105"/>
        <v/>
      </c>
      <c r="EB17" s="141" t="str">
        <f t="shared" si="106"/>
        <v/>
      </c>
      <c r="EC17" s="141" t="str">
        <f t="shared" si="107"/>
        <v/>
      </c>
      <c r="ED17" s="141" t="str">
        <f t="shared" si="108"/>
        <v/>
      </c>
      <c r="EE17" s="141" t="str">
        <f t="shared" si="109"/>
        <v/>
      </c>
      <c r="EF17" s="141" t="str">
        <f t="shared" si="110"/>
        <v/>
      </c>
      <c r="EG17" s="127" t="str">
        <f t="shared" si="111"/>
        <v/>
      </c>
      <c r="EH17" s="127" t="str">
        <f t="shared" si="112"/>
        <v/>
      </c>
      <c r="EI17" s="127" t="str">
        <f t="shared" si="113"/>
        <v/>
      </c>
      <c r="EJ17" s="127" t="str">
        <f t="shared" si="114"/>
        <v/>
      </c>
      <c r="EK17" s="127" t="str">
        <f t="shared" si="115"/>
        <v/>
      </c>
      <c r="EL17" s="128" t="str">
        <f t="shared" si="42"/>
        <v/>
      </c>
      <c r="EM17" s="128" t="str">
        <f t="shared" si="43"/>
        <v/>
      </c>
      <c r="EN17" s="128" t="str">
        <f t="shared" si="44"/>
        <v/>
      </c>
      <c r="EO17" s="128" t="str">
        <f t="shared" si="45"/>
        <v/>
      </c>
      <c r="EP17" s="128" t="str">
        <f t="shared" si="46"/>
        <v/>
      </c>
      <c r="EQ17" s="142" t="str">
        <f t="shared" si="47"/>
        <v/>
      </c>
      <c r="ER17" s="142" t="str">
        <f t="shared" si="48"/>
        <v/>
      </c>
      <c r="ES17" s="345" t="str">
        <f t="shared" si="49"/>
        <v/>
      </c>
      <c r="ET17" s="346" t="str">
        <f t="shared" si="50"/>
        <v/>
      </c>
      <c r="EU17" s="345" t="str">
        <f t="shared" si="51"/>
        <v/>
      </c>
      <c r="EV17" s="345" t="str">
        <f t="shared" si="52"/>
        <v/>
      </c>
      <c r="EW17" s="345" t="str">
        <f t="shared" si="53"/>
        <v/>
      </c>
      <c r="EX17" s="359" t="str">
        <f t="shared" si="54"/>
        <v/>
      </c>
      <c r="EY17" s="143" t="str">
        <f t="shared" si="116"/>
        <v/>
      </c>
      <c r="EZ17" s="143" t="str">
        <f t="shared" si="117"/>
        <v/>
      </c>
      <c r="FA17" s="143" t="str">
        <f t="shared" si="55"/>
        <v/>
      </c>
      <c r="FB17" s="143" t="str">
        <f t="shared" si="56"/>
        <v/>
      </c>
      <c r="FC17" s="144" t="str">
        <f t="shared" si="118"/>
        <v/>
      </c>
      <c r="FD17" s="143" t="str">
        <f t="shared" si="119"/>
        <v/>
      </c>
      <c r="FE17" s="145" t="str">
        <f>IF(ATTENDANCE!Q19="","",ATTENDANCE!Q19)</f>
        <v/>
      </c>
      <c r="FF17" s="146" t="str">
        <f t="shared" si="57"/>
        <v/>
      </c>
      <c r="FG17" s="143" t="str">
        <f t="shared" si="58"/>
        <v/>
      </c>
      <c r="FH17" s="144" t="str">
        <f t="shared" si="120"/>
        <v/>
      </c>
      <c r="FI17" s="311" t="str">
        <f>IF(ATTENDANCE!Q19="","",ATTENDANCE!Q19)</f>
        <v/>
      </c>
      <c r="FJ17" s="144" t="str">
        <f>IF(ATTENDANCE!Q19="","",ATTENDANCE!$Q19)</f>
        <v/>
      </c>
      <c r="FK17" s="144" t="s">
        <v>234</v>
      </c>
      <c r="FL17" s="103"/>
    </row>
    <row r="18" spans="1:168" ht="15" customHeight="1" x14ac:dyDescent="0.25">
      <c r="A18" s="103"/>
      <c r="B18" s="131">
        <f>IF(DATA!B17="","",DATA!B17)</f>
        <v>13</v>
      </c>
      <c r="C18" s="131" t="str">
        <f>IF(DATA!C17="","",DATA!C17)</f>
        <v/>
      </c>
      <c r="D18" s="131" t="str">
        <f>IF(DATA!D17="","",DATA!D17)</f>
        <v/>
      </c>
      <c r="E18" s="447" t="str">
        <f>IF(DATA!E17="","",DATA!E17)</f>
        <v/>
      </c>
      <c r="F18" s="447" t="str">
        <f>IF(DATA!F17="","",DATA!F17)</f>
        <v/>
      </c>
      <c r="G18" s="447" t="str">
        <f>IF(DATA!G17="","",DATA!G17)</f>
        <v/>
      </c>
      <c r="H18" s="133" t="str">
        <f>IF(DATA!H17="","",DATA!H17)</f>
        <v/>
      </c>
      <c r="I18" s="132" t="str">
        <f>IF(DATA!I17="","",DATA!I17)</f>
        <v/>
      </c>
      <c r="J18" s="132" t="str">
        <f>IF(DATA!J17="","",DATA!J17)</f>
        <v/>
      </c>
      <c r="K18" s="132" t="str">
        <f>IF(DATA!K17="","",DATA!K17)</f>
        <v/>
      </c>
      <c r="L18" s="134" t="str">
        <f>IF(ENGLISH!E19="","",ENGLISH!E19)</f>
        <v/>
      </c>
      <c r="M18" s="135" t="str">
        <f t="shared" si="59"/>
        <v/>
      </c>
      <c r="N18" s="134" t="str">
        <f>IF(ENGLISH!F19="","",ENGLISH!F19)</f>
        <v/>
      </c>
      <c r="O18" s="135" t="str">
        <f t="shared" si="60"/>
        <v/>
      </c>
      <c r="P18" s="134" t="str">
        <f>IF(ENGLISH!G19="","",ENGLISH!G19)</f>
        <v/>
      </c>
      <c r="Q18" s="134" t="str">
        <f t="shared" si="61"/>
        <v/>
      </c>
      <c r="R18" s="135" t="str">
        <f>IFERROR(LARGE((M18,O18,Q18),1),"")</f>
        <v/>
      </c>
      <c r="S18" s="135" t="str">
        <f>IFERROR(LARGE((M18,O18,Q18),2),"")</f>
        <v/>
      </c>
      <c r="T18" s="134" t="str">
        <f t="shared" si="62"/>
        <v/>
      </c>
      <c r="U18" s="135" t="str">
        <f>IF(ENGLISH!H19="","",ENGLISH!H19)</f>
        <v/>
      </c>
      <c r="V18" s="134" t="str">
        <f>IF(ENGLISH!I19="","",ENGLISH!I19)</f>
        <v/>
      </c>
      <c r="W18" s="134" t="str">
        <f>IF(ENGLISH!J19="","",ENGLISH!J19)</f>
        <v/>
      </c>
      <c r="X18" s="134" t="str">
        <f t="shared" si="63"/>
        <v/>
      </c>
      <c r="Y18" s="135" t="str">
        <f>IF(ENGLISH!K19="","",ENGLISH!K19)</f>
        <v/>
      </c>
      <c r="Z18" s="135" t="str">
        <f t="shared" si="64"/>
        <v/>
      </c>
      <c r="AA18" s="136" t="str">
        <f t="shared" si="65"/>
        <v/>
      </c>
      <c r="AB18" s="134" t="str">
        <f t="shared" si="16"/>
        <v/>
      </c>
      <c r="AC18" s="134" t="str">
        <f>IF(ENGLISH!O19="","",ENGLISH!O19)</f>
        <v/>
      </c>
      <c r="AD18" s="134" t="str">
        <f t="shared" si="66"/>
        <v/>
      </c>
      <c r="AE18" s="134" t="str">
        <f t="shared" si="67"/>
        <v/>
      </c>
      <c r="AF18" s="134" t="str">
        <f t="shared" si="68"/>
        <v/>
      </c>
      <c r="AG18" s="137" t="str">
        <f>IF('HINDI-SKT'!E19="","",'HINDI-SKT'!E19)</f>
        <v/>
      </c>
      <c r="AH18" s="138" t="str">
        <f t="shared" si="17"/>
        <v/>
      </c>
      <c r="AI18" s="137" t="str">
        <f>IF('HINDI-SKT'!F19="","",'HINDI-SKT'!F19)</f>
        <v/>
      </c>
      <c r="AJ18" s="138" t="str">
        <f t="shared" si="18"/>
        <v/>
      </c>
      <c r="AK18" s="137" t="str">
        <f>IF('HINDI-SKT'!G19="","",'HINDI-SKT'!G19)</f>
        <v/>
      </c>
      <c r="AL18" s="137" t="str">
        <f t="shared" si="19"/>
        <v/>
      </c>
      <c r="AM18" s="138" t="str">
        <f>IFERROR(LARGE((AH18,AJ18,AL18),1),"")</f>
        <v/>
      </c>
      <c r="AN18" s="138" t="str">
        <f>IFERROR(LARGE((AH18,AJ18,AL18),2),"")</f>
        <v/>
      </c>
      <c r="AO18" s="137" t="str">
        <f t="shared" si="20"/>
        <v/>
      </c>
      <c r="AP18" s="138" t="str">
        <f>IF('HINDI-SKT'!H19="","",'HINDI-SKT'!H19)</f>
        <v/>
      </c>
      <c r="AQ18" s="137" t="str">
        <f>IF('HINDI-SKT'!I19="","",'HINDI-SKT'!I19)</f>
        <v/>
      </c>
      <c r="AR18" s="137" t="str">
        <f>IF('HINDI-SKT'!J19="","",'HINDI-SKT'!J19)</f>
        <v/>
      </c>
      <c r="AS18" s="137" t="str">
        <f t="shared" si="69"/>
        <v/>
      </c>
      <c r="AT18" s="137" t="str">
        <f>IF('HINDI-SKT'!K19="","",'HINDI-SKT'!K19)</f>
        <v/>
      </c>
      <c r="AU18" s="138" t="str">
        <f t="shared" si="70"/>
        <v/>
      </c>
      <c r="AV18" s="137" t="str">
        <f t="shared" si="71"/>
        <v/>
      </c>
      <c r="AW18" s="137" t="str">
        <f t="shared" si="72"/>
        <v/>
      </c>
      <c r="AX18" s="137" t="str">
        <f>IF('HINDI-SKT'!O19="","",'HINDI-SKT'!O19)</f>
        <v/>
      </c>
      <c r="AY18" s="137" t="str">
        <f t="shared" si="73"/>
        <v/>
      </c>
      <c r="AZ18" s="137" t="str">
        <f t="shared" si="74"/>
        <v/>
      </c>
      <c r="BA18" s="137" t="str">
        <f t="shared" si="75"/>
        <v/>
      </c>
      <c r="BB18" s="134" t="str">
        <f>IF(MATHS!E19="","",MATHS!E19)</f>
        <v/>
      </c>
      <c r="BC18" s="135" t="str">
        <f t="shared" si="23"/>
        <v/>
      </c>
      <c r="BD18" s="134" t="str">
        <f>IF(MATHS!F19="","",MATHS!F19)</f>
        <v/>
      </c>
      <c r="BE18" s="135" t="str">
        <f t="shared" si="24"/>
        <v/>
      </c>
      <c r="BF18" s="134" t="str">
        <f>IF(MATHS!G19="","",MATHS!G19)</f>
        <v/>
      </c>
      <c r="BG18" s="134" t="str">
        <f t="shared" si="25"/>
        <v/>
      </c>
      <c r="BH18" s="135" t="str">
        <f>IFERROR(LARGE((BC18,BE18,BG18),1),"")</f>
        <v/>
      </c>
      <c r="BI18" s="135" t="str">
        <f>IFERROR(LARGE((BC18,BE18,BG18),2),"")</f>
        <v/>
      </c>
      <c r="BJ18" s="134" t="str">
        <f t="shared" si="26"/>
        <v/>
      </c>
      <c r="BK18" s="135" t="str">
        <f>IF(MATHS!H19="","",MATHS!H19)</f>
        <v/>
      </c>
      <c r="BL18" s="134" t="str">
        <f>IF(MATHS!I19="","",MATHS!I19)</f>
        <v/>
      </c>
      <c r="BM18" s="134" t="str">
        <f>IF(MATHS!J19="","",MATHS!J19)</f>
        <v/>
      </c>
      <c r="BN18" s="134" t="str">
        <f t="shared" si="76"/>
        <v/>
      </c>
      <c r="BO18" s="134" t="str">
        <f>IF(MATHS!K19="","",MATHS!K19)</f>
        <v/>
      </c>
      <c r="BP18" s="135" t="str">
        <f t="shared" si="27"/>
        <v/>
      </c>
      <c r="BQ18" s="134" t="str">
        <f t="shared" si="77"/>
        <v/>
      </c>
      <c r="BR18" s="134" t="str">
        <f t="shared" si="28"/>
        <v/>
      </c>
      <c r="BS18" s="134" t="str">
        <f>IF(MATHS!O19="","",MATHS!O19)</f>
        <v/>
      </c>
      <c r="BT18" s="134" t="str">
        <f t="shared" si="78"/>
        <v/>
      </c>
      <c r="BU18" s="134" t="str">
        <f t="shared" si="79"/>
        <v/>
      </c>
      <c r="BV18" s="137" t="str">
        <f t="shared" si="80"/>
        <v/>
      </c>
      <c r="BW18" s="137" t="str">
        <f>IF(SCIENCE!E19="","",SCIENCE!E19)</f>
        <v/>
      </c>
      <c r="BX18" s="138" t="str">
        <f t="shared" si="29"/>
        <v/>
      </c>
      <c r="BY18" s="137" t="str">
        <f>IF(SCIENCE!F19="","",SCIENCE!F19)</f>
        <v/>
      </c>
      <c r="BZ18" s="138" t="str">
        <f t="shared" si="30"/>
        <v/>
      </c>
      <c r="CA18" s="137" t="str">
        <f>IF(SCIENCE!G19="","",SCIENCE!G19)</f>
        <v/>
      </c>
      <c r="CB18" s="137" t="str">
        <f t="shared" si="31"/>
        <v/>
      </c>
      <c r="CC18" s="138" t="str">
        <f>IFERROR(LARGE((BX18,BZ18,CB18),1),"")</f>
        <v/>
      </c>
      <c r="CD18" s="138" t="str">
        <f>IFERROR(LARGE((BX18,BZ18,CB18),2),"")</f>
        <v/>
      </c>
      <c r="CE18" s="137" t="str">
        <f t="shared" si="32"/>
        <v/>
      </c>
      <c r="CF18" s="138" t="str">
        <f>IF(SCIENCE!H19="","",SCIENCE!H19)</f>
        <v/>
      </c>
      <c r="CG18" s="138" t="str">
        <f>IF(SCIENCE!I19="","",SCIENCE!I19)</f>
        <v/>
      </c>
      <c r="CH18" s="138" t="str">
        <f>IF(SCIENCE!J19="","",SCIENCE!J19)</f>
        <v/>
      </c>
      <c r="CI18" s="138" t="str">
        <f t="shared" si="81"/>
        <v/>
      </c>
      <c r="CJ18" s="138" t="str">
        <f>IF(SCIENCE!K19="","",SCIENCE!K19)</f>
        <v/>
      </c>
      <c r="CK18" s="138" t="str">
        <f t="shared" si="33"/>
        <v/>
      </c>
      <c r="CL18" s="137" t="str">
        <f t="shared" si="82"/>
        <v/>
      </c>
      <c r="CM18" s="137" t="str">
        <f t="shared" si="34"/>
        <v/>
      </c>
      <c r="CN18" s="137" t="str">
        <f>IF(SCIENCE!O19="","",SCIENCE!O19)</f>
        <v/>
      </c>
      <c r="CO18" s="137" t="str">
        <f t="shared" si="83"/>
        <v/>
      </c>
      <c r="CP18" s="137" t="str">
        <f t="shared" si="84"/>
        <v/>
      </c>
      <c r="CQ18" s="137" t="str">
        <f t="shared" si="85"/>
        <v/>
      </c>
      <c r="CR18" s="134" t="str">
        <f>IF(SST!E19="","",SST!E19)</f>
        <v/>
      </c>
      <c r="CS18" s="135" t="str">
        <f t="shared" si="35"/>
        <v/>
      </c>
      <c r="CT18" s="134" t="str">
        <f>IF(SST!F19="","",SST!F19)</f>
        <v/>
      </c>
      <c r="CU18" s="135" t="str">
        <f t="shared" si="36"/>
        <v/>
      </c>
      <c r="CV18" s="134" t="str">
        <f>IF(SST!G19="","",SST!G19)</f>
        <v/>
      </c>
      <c r="CW18" s="134" t="str">
        <f t="shared" si="37"/>
        <v/>
      </c>
      <c r="CX18" s="135" t="str">
        <f>IFERROR(LARGE((CS18,CU18,CW18),1),"")</f>
        <v/>
      </c>
      <c r="CY18" s="135" t="str">
        <f>IFERROR(LARGE((CS18,CU18,CW18),2),"")</f>
        <v/>
      </c>
      <c r="CZ18" s="134" t="str">
        <f t="shared" si="38"/>
        <v/>
      </c>
      <c r="DA18" s="135" t="str">
        <f>IF(SST!H19="","",SST!H19)</f>
        <v/>
      </c>
      <c r="DB18" s="135" t="str">
        <f>IF(SST!I19="","",SST!I19)</f>
        <v/>
      </c>
      <c r="DC18" s="135" t="str">
        <f>IF(SST!J19="","",SST!J19)</f>
        <v/>
      </c>
      <c r="DD18" s="135" t="str">
        <f t="shared" si="86"/>
        <v/>
      </c>
      <c r="DE18" s="135" t="str">
        <f>IF(SST!K19="","",SST!K19)</f>
        <v/>
      </c>
      <c r="DF18" s="135" t="str">
        <f t="shared" si="39"/>
        <v/>
      </c>
      <c r="DG18" s="134" t="str">
        <f t="shared" si="87"/>
        <v/>
      </c>
      <c r="DH18" s="134" t="str">
        <f t="shared" si="40"/>
        <v/>
      </c>
      <c r="DI18" s="134" t="str">
        <f>IF(SST!O19="","",SST!O19)</f>
        <v/>
      </c>
      <c r="DJ18" s="134" t="str">
        <f t="shared" si="88"/>
        <v/>
      </c>
      <c r="DK18" s="134" t="str">
        <f t="shared" si="89"/>
        <v/>
      </c>
      <c r="DL18" s="134" t="str">
        <f t="shared" si="90"/>
        <v/>
      </c>
      <c r="DM18" s="139" t="str">
        <f t="shared" si="91"/>
        <v/>
      </c>
      <c r="DN18" s="139" t="str">
        <f t="shared" si="92"/>
        <v/>
      </c>
      <c r="DO18" s="139" t="str">
        <f t="shared" si="93"/>
        <v/>
      </c>
      <c r="DP18" s="139" t="str">
        <f t="shared" si="94"/>
        <v/>
      </c>
      <c r="DQ18" s="139" t="str">
        <f t="shared" si="95"/>
        <v/>
      </c>
      <c r="DR18" s="139" t="str">
        <f t="shared" si="96"/>
        <v/>
      </c>
      <c r="DS18" s="139" t="str">
        <f t="shared" si="97"/>
        <v/>
      </c>
      <c r="DT18" s="384" t="str">
        <f t="shared" si="98"/>
        <v/>
      </c>
      <c r="DU18" s="139" t="str">
        <f t="shared" si="99"/>
        <v/>
      </c>
      <c r="DV18" s="139" t="str">
        <f t="shared" si="100"/>
        <v/>
      </c>
      <c r="DW18" s="140" t="str">
        <f t="shared" si="101"/>
        <v/>
      </c>
      <c r="DX18" s="140" t="str">
        <f t="shared" si="102"/>
        <v/>
      </c>
      <c r="DY18" s="140" t="str">
        <f t="shared" si="103"/>
        <v/>
      </c>
      <c r="DZ18" s="140" t="str">
        <f t="shared" si="104"/>
        <v/>
      </c>
      <c r="EA18" s="140" t="str">
        <f t="shared" si="105"/>
        <v/>
      </c>
      <c r="EB18" s="141" t="str">
        <f t="shared" si="106"/>
        <v/>
      </c>
      <c r="EC18" s="141" t="str">
        <f t="shared" si="107"/>
        <v/>
      </c>
      <c r="ED18" s="141" t="str">
        <f t="shared" si="108"/>
        <v/>
      </c>
      <c r="EE18" s="141" t="str">
        <f t="shared" si="109"/>
        <v/>
      </c>
      <c r="EF18" s="141" t="str">
        <f t="shared" si="110"/>
        <v/>
      </c>
      <c r="EG18" s="127" t="str">
        <f t="shared" si="111"/>
        <v/>
      </c>
      <c r="EH18" s="127" t="str">
        <f t="shared" si="112"/>
        <v/>
      </c>
      <c r="EI18" s="127" t="str">
        <f t="shared" si="113"/>
        <v/>
      </c>
      <c r="EJ18" s="127" t="str">
        <f t="shared" si="114"/>
        <v/>
      </c>
      <c r="EK18" s="127" t="str">
        <f t="shared" si="115"/>
        <v/>
      </c>
      <c r="EL18" s="128" t="str">
        <f t="shared" si="42"/>
        <v/>
      </c>
      <c r="EM18" s="128" t="str">
        <f t="shared" si="43"/>
        <v/>
      </c>
      <c r="EN18" s="128" t="str">
        <f t="shared" si="44"/>
        <v/>
      </c>
      <c r="EO18" s="128" t="str">
        <f t="shared" si="45"/>
        <v/>
      </c>
      <c r="EP18" s="128" t="str">
        <f t="shared" si="46"/>
        <v/>
      </c>
      <c r="EQ18" s="142" t="str">
        <f t="shared" si="47"/>
        <v/>
      </c>
      <c r="ER18" s="142" t="str">
        <f t="shared" si="48"/>
        <v/>
      </c>
      <c r="ES18" s="345" t="str">
        <f t="shared" si="49"/>
        <v/>
      </c>
      <c r="ET18" s="346" t="str">
        <f t="shared" si="50"/>
        <v/>
      </c>
      <c r="EU18" s="345" t="str">
        <f t="shared" si="51"/>
        <v/>
      </c>
      <c r="EV18" s="345" t="str">
        <f t="shared" si="52"/>
        <v/>
      </c>
      <c r="EW18" s="345" t="str">
        <f t="shared" si="53"/>
        <v/>
      </c>
      <c r="EX18" s="345" t="str">
        <f t="shared" si="54"/>
        <v/>
      </c>
      <c r="EY18" s="143" t="str">
        <f t="shared" si="116"/>
        <v/>
      </c>
      <c r="EZ18" s="143" t="str">
        <f t="shared" si="117"/>
        <v/>
      </c>
      <c r="FA18" s="143" t="str">
        <f t="shared" si="55"/>
        <v/>
      </c>
      <c r="FB18" s="143" t="str">
        <f t="shared" si="56"/>
        <v/>
      </c>
      <c r="FC18" s="144" t="str">
        <f t="shared" si="118"/>
        <v/>
      </c>
      <c r="FD18" s="143" t="str">
        <f t="shared" si="119"/>
        <v/>
      </c>
      <c r="FE18" s="145" t="str">
        <f>IF(ATTENDANCE!Q20="","",ATTENDANCE!Q20)</f>
        <v/>
      </c>
      <c r="FF18" s="146" t="str">
        <f t="shared" si="57"/>
        <v/>
      </c>
      <c r="FG18" s="143" t="str">
        <f t="shared" si="58"/>
        <v/>
      </c>
      <c r="FH18" s="144" t="str">
        <f t="shared" si="120"/>
        <v/>
      </c>
      <c r="FI18" s="311" t="str">
        <f>IF(ATTENDANCE!Q20="","",ATTENDANCE!Q20)</f>
        <v/>
      </c>
      <c r="FJ18" s="144" t="str">
        <f>IF(ATTENDANCE!Q20="","",ATTENDANCE!$Q20)</f>
        <v/>
      </c>
      <c r="FK18" s="144" t="s">
        <v>236</v>
      </c>
      <c r="FL18" s="103"/>
    </row>
    <row r="19" spans="1:168" ht="15" customHeight="1" x14ac:dyDescent="0.25">
      <c r="A19" s="103"/>
      <c r="B19" s="131">
        <f>IF(DATA!B18="","",DATA!B18)</f>
        <v>14</v>
      </c>
      <c r="C19" s="131" t="str">
        <f>IF(DATA!C18="","",DATA!C18)</f>
        <v/>
      </c>
      <c r="D19" s="131" t="str">
        <f>IF(DATA!D18="","",DATA!D18)</f>
        <v/>
      </c>
      <c r="E19" s="447" t="str">
        <f>IF(DATA!E18="","",DATA!E18)</f>
        <v/>
      </c>
      <c r="F19" s="447" t="str">
        <f>IF(DATA!F18="","",DATA!F18)</f>
        <v/>
      </c>
      <c r="G19" s="447" t="str">
        <f>IF(DATA!G18="","",DATA!G18)</f>
        <v/>
      </c>
      <c r="H19" s="133" t="str">
        <f>IF(DATA!H18="","",DATA!H18)</f>
        <v/>
      </c>
      <c r="I19" s="132" t="str">
        <f>IF(DATA!I18="","",DATA!I18)</f>
        <v/>
      </c>
      <c r="J19" s="132" t="str">
        <f>IF(DATA!J18="","",DATA!J18)</f>
        <v/>
      </c>
      <c r="K19" s="132" t="str">
        <f>IF(DATA!K18="","",DATA!K18)</f>
        <v/>
      </c>
      <c r="L19" s="134" t="str">
        <f>IF(ENGLISH!E20="","",ENGLISH!E20)</f>
        <v/>
      </c>
      <c r="M19" s="135" t="str">
        <f t="shared" si="59"/>
        <v/>
      </c>
      <c r="N19" s="134" t="str">
        <f>IF(ENGLISH!F20="","",ENGLISH!F20)</f>
        <v/>
      </c>
      <c r="O19" s="135" t="str">
        <f t="shared" si="60"/>
        <v/>
      </c>
      <c r="P19" s="134" t="str">
        <f>IF(ENGLISH!G20="","",ENGLISH!G20)</f>
        <v/>
      </c>
      <c r="Q19" s="134" t="str">
        <f t="shared" si="61"/>
        <v/>
      </c>
      <c r="R19" s="135" t="str">
        <f>IFERROR(LARGE((M19,O19,Q19),1),"")</f>
        <v/>
      </c>
      <c r="S19" s="135" t="str">
        <f>IFERROR(LARGE((M19,O19,Q19),2),"")</f>
        <v/>
      </c>
      <c r="T19" s="134" t="str">
        <f t="shared" si="62"/>
        <v/>
      </c>
      <c r="U19" s="135" t="str">
        <f>IF(ENGLISH!H20="","",ENGLISH!H20)</f>
        <v/>
      </c>
      <c r="V19" s="134" t="str">
        <f>IF(ENGLISH!I20="","",ENGLISH!I20)</f>
        <v/>
      </c>
      <c r="W19" s="134" t="str">
        <f>IF(ENGLISH!J20="","",ENGLISH!J20)</f>
        <v/>
      </c>
      <c r="X19" s="134" t="str">
        <f t="shared" si="63"/>
        <v/>
      </c>
      <c r="Y19" s="135" t="str">
        <f>IF(ENGLISH!K20="","",ENGLISH!K20)</f>
        <v/>
      </c>
      <c r="Z19" s="135" t="str">
        <f t="shared" si="64"/>
        <v/>
      </c>
      <c r="AA19" s="136" t="str">
        <f t="shared" si="65"/>
        <v/>
      </c>
      <c r="AB19" s="134" t="str">
        <f t="shared" si="16"/>
        <v/>
      </c>
      <c r="AC19" s="134" t="str">
        <f>IF(ENGLISH!O20="","",ENGLISH!O20)</f>
        <v/>
      </c>
      <c r="AD19" s="134" t="str">
        <f t="shared" si="66"/>
        <v/>
      </c>
      <c r="AE19" s="134" t="str">
        <f t="shared" si="67"/>
        <v/>
      </c>
      <c r="AF19" s="134" t="str">
        <f t="shared" si="68"/>
        <v/>
      </c>
      <c r="AG19" s="137" t="str">
        <f>IF('HINDI-SKT'!E20="","",'HINDI-SKT'!E20)</f>
        <v/>
      </c>
      <c r="AH19" s="138" t="str">
        <f t="shared" si="17"/>
        <v/>
      </c>
      <c r="AI19" s="137" t="str">
        <f>IF('HINDI-SKT'!F20="","",'HINDI-SKT'!F20)</f>
        <v/>
      </c>
      <c r="AJ19" s="138" t="str">
        <f t="shared" si="18"/>
        <v/>
      </c>
      <c r="AK19" s="137" t="str">
        <f>IF('HINDI-SKT'!G20="","",'HINDI-SKT'!G20)</f>
        <v/>
      </c>
      <c r="AL19" s="137" t="str">
        <f t="shared" si="19"/>
        <v/>
      </c>
      <c r="AM19" s="138" t="str">
        <f>IFERROR(LARGE((AH19,AJ19,AL19),1),"")</f>
        <v/>
      </c>
      <c r="AN19" s="138" t="str">
        <f>IFERROR(LARGE((AH19,AJ19,AL19),2),"")</f>
        <v/>
      </c>
      <c r="AO19" s="137" t="str">
        <f t="shared" si="20"/>
        <v/>
      </c>
      <c r="AP19" s="138" t="str">
        <f>IF('HINDI-SKT'!H20="","",'HINDI-SKT'!H20)</f>
        <v/>
      </c>
      <c r="AQ19" s="137" t="str">
        <f>IF('HINDI-SKT'!I20="","",'HINDI-SKT'!I20)</f>
        <v/>
      </c>
      <c r="AR19" s="137" t="str">
        <f>IF('HINDI-SKT'!J20="","",'HINDI-SKT'!J20)</f>
        <v/>
      </c>
      <c r="AS19" s="137" t="str">
        <f t="shared" si="69"/>
        <v/>
      </c>
      <c r="AT19" s="137" t="str">
        <f>IF('HINDI-SKT'!K20="","",'HINDI-SKT'!K20)</f>
        <v/>
      </c>
      <c r="AU19" s="138" t="str">
        <f t="shared" si="70"/>
        <v/>
      </c>
      <c r="AV19" s="137" t="str">
        <f t="shared" si="71"/>
        <v/>
      </c>
      <c r="AW19" s="137" t="str">
        <f t="shared" si="72"/>
        <v/>
      </c>
      <c r="AX19" s="137" t="str">
        <f>IF('HINDI-SKT'!O20="","",'HINDI-SKT'!O20)</f>
        <v/>
      </c>
      <c r="AY19" s="137" t="str">
        <f t="shared" si="73"/>
        <v/>
      </c>
      <c r="AZ19" s="137" t="str">
        <f t="shared" si="74"/>
        <v/>
      </c>
      <c r="BA19" s="137" t="str">
        <f t="shared" si="75"/>
        <v/>
      </c>
      <c r="BB19" s="134" t="str">
        <f>IF(MATHS!E20="","",MATHS!E20)</f>
        <v/>
      </c>
      <c r="BC19" s="135" t="str">
        <f t="shared" si="23"/>
        <v/>
      </c>
      <c r="BD19" s="134" t="str">
        <f>IF(MATHS!F20="","",MATHS!F20)</f>
        <v/>
      </c>
      <c r="BE19" s="135" t="str">
        <f t="shared" si="24"/>
        <v/>
      </c>
      <c r="BF19" s="134" t="str">
        <f>IF(MATHS!G20="","",MATHS!G20)</f>
        <v/>
      </c>
      <c r="BG19" s="134" t="str">
        <f t="shared" si="25"/>
        <v/>
      </c>
      <c r="BH19" s="135" t="str">
        <f>IFERROR(LARGE((BC19,BE19,BG19),1),"")</f>
        <v/>
      </c>
      <c r="BI19" s="135" t="str">
        <f>IFERROR(LARGE((BC19,BE19,BG19),2),"")</f>
        <v/>
      </c>
      <c r="BJ19" s="134" t="str">
        <f t="shared" si="26"/>
        <v/>
      </c>
      <c r="BK19" s="135" t="str">
        <f>IF(MATHS!H20="","",MATHS!H20)</f>
        <v/>
      </c>
      <c r="BL19" s="134" t="str">
        <f>IF(MATHS!I20="","",MATHS!I20)</f>
        <v/>
      </c>
      <c r="BM19" s="134" t="str">
        <f>IF(MATHS!J20="","",MATHS!J20)</f>
        <v/>
      </c>
      <c r="BN19" s="134" t="str">
        <f t="shared" si="76"/>
        <v/>
      </c>
      <c r="BO19" s="134" t="str">
        <f>IF(MATHS!K20="","",MATHS!K20)</f>
        <v/>
      </c>
      <c r="BP19" s="135" t="str">
        <f t="shared" si="27"/>
        <v/>
      </c>
      <c r="BQ19" s="134" t="str">
        <f t="shared" si="77"/>
        <v/>
      </c>
      <c r="BR19" s="134" t="str">
        <f t="shared" si="28"/>
        <v/>
      </c>
      <c r="BS19" s="134" t="str">
        <f>IF(MATHS!O20="","",MATHS!O20)</f>
        <v/>
      </c>
      <c r="BT19" s="134" t="str">
        <f t="shared" si="78"/>
        <v/>
      </c>
      <c r="BU19" s="134" t="str">
        <f t="shared" si="79"/>
        <v/>
      </c>
      <c r="BV19" s="137" t="str">
        <f t="shared" si="80"/>
        <v/>
      </c>
      <c r="BW19" s="137" t="str">
        <f>IF(SCIENCE!E20="","",SCIENCE!E20)</f>
        <v/>
      </c>
      <c r="BX19" s="138" t="str">
        <f t="shared" si="29"/>
        <v/>
      </c>
      <c r="BY19" s="137" t="str">
        <f>IF(SCIENCE!F20="","",SCIENCE!F20)</f>
        <v/>
      </c>
      <c r="BZ19" s="138" t="str">
        <f t="shared" si="30"/>
        <v/>
      </c>
      <c r="CA19" s="137" t="str">
        <f>IF(SCIENCE!G20="","",SCIENCE!G20)</f>
        <v/>
      </c>
      <c r="CB19" s="137" t="str">
        <f t="shared" si="31"/>
        <v/>
      </c>
      <c r="CC19" s="138" t="str">
        <f>IFERROR(LARGE((BX19,BZ19,CB19),1),"")</f>
        <v/>
      </c>
      <c r="CD19" s="138" t="str">
        <f>IFERROR(LARGE((BX19,BZ19,CB19),2),"")</f>
        <v/>
      </c>
      <c r="CE19" s="137" t="str">
        <f t="shared" si="32"/>
        <v/>
      </c>
      <c r="CF19" s="138" t="str">
        <f>IF(SCIENCE!H20="","",SCIENCE!H20)</f>
        <v/>
      </c>
      <c r="CG19" s="138" t="str">
        <f>IF(SCIENCE!I20="","",SCIENCE!I20)</f>
        <v/>
      </c>
      <c r="CH19" s="138" t="str">
        <f>IF(SCIENCE!J20="","",SCIENCE!J20)</f>
        <v/>
      </c>
      <c r="CI19" s="138" t="str">
        <f t="shared" si="81"/>
        <v/>
      </c>
      <c r="CJ19" s="138" t="str">
        <f>IF(SCIENCE!K20="","",SCIENCE!K20)</f>
        <v/>
      </c>
      <c r="CK19" s="138" t="str">
        <f t="shared" si="33"/>
        <v/>
      </c>
      <c r="CL19" s="137" t="str">
        <f t="shared" si="82"/>
        <v/>
      </c>
      <c r="CM19" s="137" t="str">
        <f t="shared" si="34"/>
        <v/>
      </c>
      <c r="CN19" s="137" t="str">
        <f>IF(SCIENCE!O20="","",SCIENCE!O20)</f>
        <v/>
      </c>
      <c r="CO19" s="137" t="str">
        <f t="shared" si="83"/>
        <v/>
      </c>
      <c r="CP19" s="137" t="str">
        <f t="shared" si="84"/>
        <v/>
      </c>
      <c r="CQ19" s="137" t="str">
        <f t="shared" si="85"/>
        <v/>
      </c>
      <c r="CR19" s="134" t="str">
        <f>IF(SST!E20="","",SST!E20)</f>
        <v/>
      </c>
      <c r="CS19" s="135" t="str">
        <f t="shared" si="35"/>
        <v/>
      </c>
      <c r="CT19" s="134" t="str">
        <f>IF(SST!F20="","",SST!F20)</f>
        <v/>
      </c>
      <c r="CU19" s="135" t="str">
        <f t="shared" si="36"/>
        <v/>
      </c>
      <c r="CV19" s="134" t="str">
        <f>IF(SST!G20="","",SST!G20)</f>
        <v/>
      </c>
      <c r="CW19" s="134" t="str">
        <f t="shared" si="37"/>
        <v/>
      </c>
      <c r="CX19" s="135" t="str">
        <f>IFERROR(LARGE((CS19,CU19,CW19),1),"")</f>
        <v/>
      </c>
      <c r="CY19" s="135" t="str">
        <f>IFERROR(LARGE((CS19,CU19,CW19),2),"")</f>
        <v/>
      </c>
      <c r="CZ19" s="134" t="str">
        <f t="shared" si="38"/>
        <v/>
      </c>
      <c r="DA19" s="135" t="str">
        <f>IF(SST!H20="","",SST!H20)</f>
        <v/>
      </c>
      <c r="DB19" s="135" t="str">
        <f>IF(SST!I20="","",SST!I20)</f>
        <v/>
      </c>
      <c r="DC19" s="135" t="str">
        <f>IF(SST!J20="","",SST!J20)</f>
        <v/>
      </c>
      <c r="DD19" s="135" t="str">
        <f t="shared" si="86"/>
        <v/>
      </c>
      <c r="DE19" s="135" t="str">
        <f>IF(SST!K20="","",SST!K20)</f>
        <v/>
      </c>
      <c r="DF19" s="135" t="str">
        <f t="shared" si="39"/>
        <v/>
      </c>
      <c r="DG19" s="134" t="str">
        <f t="shared" si="87"/>
        <v/>
      </c>
      <c r="DH19" s="134" t="str">
        <f t="shared" si="40"/>
        <v/>
      </c>
      <c r="DI19" s="134" t="str">
        <f>IF(SST!O20="","",SST!O20)</f>
        <v/>
      </c>
      <c r="DJ19" s="134" t="str">
        <f t="shared" si="88"/>
        <v/>
      </c>
      <c r="DK19" s="134" t="str">
        <f t="shared" si="89"/>
        <v/>
      </c>
      <c r="DL19" s="134" t="str">
        <f t="shared" si="90"/>
        <v/>
      </c>
      <c r="DM19" s="139" t="str">
        <f t="shared" si="91"/>
        <v/>
      </c>
      <c r="DN19" s="139" t="str">
        <f t="shared" si="92"/>
        <v/>
      </c>
      <c r="DO19" s="139" t="str">
        <f t="shared" si="93"/>
        <v/>
      </c>
      <c r="DP19" s="139" t="str">
        <f t="shared" si="94"/>
        <v/>
      </c>
      <c r="DQ19" s="139" t="str">
        <f t="shared" si="95"/>
        <v/>
      </c>
      <c r="DR19" s="139" t="str">
        <f t="shared" si="96"/>
        <v/>
      </c>
      <c r="DS19" s="139" t="str">
        <f t="shared" si="97"/>
        <v/>
      </c>
      <c r="DT19" s="139" t="str">
        <f t="shared" si="98"/>
        <v/>
      </c>
      <c r="DU19" s="139" t="str">
        <f t="shared" si="99"/>
        <v/>
      </c>
      <c r="DV19" s="139" t="str">
        <f t="shared" si="100"/>
        <v/>
      </c>
      <c r="DW19" s="140" t="str">
        <f t="shared" si="101"/>
        <v/>
      </c>
      <c r="DX19" s="140" t="str">
        <f t="shared" si="102"/>
        <v/>
      </c>
      <c r="DY19" s="140" t="str">
        <f t="shared" si="103"/>
        <v/>
      </c>
      <c r="DZ19" s="140" t="str">
        <f t="shared" si="104"/>
        <v/>
      </c>
      <c r="EA19" s="140" t="str">
        <f t="shared" si="105"/>
        <v/>
      </c>
      <c r="EB19" s="141" t="str">
        <f t="shared" si="106"/>
        <v/>
      </c>
      <c r="EC19" s="141" t="str">
        <f t="shared" si="107"/>
        <v/>
      </c>
      <c r="ED19" s="141" t="str">
        <f t="shared" si="108"/>
        <v/>
      </c>
      <c r="EE19" s="141" t="str">
        <f t="shared" si="109"/>
        <v/>
      </c>
      <c r="EF19" s="141" t="str">
        <f t="shared" si="110"/>
        <v/>
      </c>
      <c r="EG19" s="127" t="str">
        <f t="shared" si="111"/>
        <v/>
      </c>
      <c r="EH19" s="127" t="str">
        <f t="shared" si="112"/>
        <v/>
      </c>
      <c r="EI19" s="127" t="str">
        <f t="shared" si="113"/>
        <v/>
      </c>
      <c r="EJ19" s="127" t="str">
        <f t="shared" si="114"/>
        <v/>
      </c>
      <c r="EK19" s="127" t="str">
        <f t="shared" si="115"/>
        <v/>
      </c>
      <c r="EL19" s="128" t="str">
        <f t="shared" si="42"/>
        <v/>
      </c>
      <c r="EM19" s="128" t="str">
        <f t="shared" si="43"/>
        <v/>
      </c>
      <c r="EN19" s="128" t="str">
        <f t="shared" si="44"/>
        <v/>
      </c>
      <c r="EO19" s="128" t="str">
        <f t="shared" si="45"/>
        <v/>
      </c>
      <c r="EP19" s="128" t="str">
        <f t="shared" si="46"/>
        <v/>
      </c>
      <c r="EQ19" s="142" t="str">
        <f t="shared" si="47"/>
        <v/>
      </c>
      <c r="ER19" s="142" t="str">
        <f t="shared" si="48"/>
        <v/>
      </c>
      <c r="ES19" s="345" t="str">
        <f t="shared" si="49"/>
        <v/>
      </c>
      <c r="ET19" s="346" t="str">
        <f t="shared" si="50"/>
        <v/>
      </c>
      <c r="EU19" s="345" t="str">
        <f t="shared" si="51"/>
        <v/>
      </c>
      <c r="EV19" s="345" t="str">
        <f t="shared" si="52"/>
        <v/>
      </c>
      <c r="EW19" s="345" t="str">
        <f t="shared" si="53"/>
        <v/>
      </c>
      <c r="EX19" s="359" t="str">
        <f t="shared" si="54"/>
        <v/>
      </c>
      <c r="EY19" s="143" t="str">
        <f t="shared" si="116"/>
        <v/>
      </c>
      <c r="EZ19" s="143" t="str">
        <f t="shared" si="117"/>
        <v/>
      </c>
      <c r="FA19" s="143" t="str">
        <f t="shared" si="55"/>
        <v/>
      </c>
      <c r="FB19" s="143" t="str">
        <f t="shared" si="56"/>
        <v/>
      </c>
      <c r="FC19" s="144" t="str">
        <f t="shared" si="118"/>
        <v/>
      </c>
      <c r="FD19" s="143" t="str">
        <f t="shared" si="119"/>
        <v/>
      </c>
      <c r="FE19" s="145" t="str">
        <f>IF(ATTENDANCE!Q21="","",ATTENDANCE!Q21)</f>
        <v/>
      </c>
      <c r="FF19" s="146" t="str">
        <f t="shared" si="57"/>
        <v/>
      </c>
      <c r="FG19" s="143" t="str">
        <f t="shared" si="58"/>
        <v/>
      </c>
      <c r="FH19" s="144" t="str">
        <f t="shared" si="120"/>
        <v/>
      </c>
      <c r="FI19" s="311" t="str">
        <f>IF(ATTENDANCE!Q21="","",ATTENDANCE!Q21)</f>
        <v/>
      </c>
      <c r="FJ19" s="144" t="str">
        <f>IF(ATTENDANCE!Q21="","",ATTENDANCE!$Q21)</f>
        <v/>
      </c>
      <c r="FK19" s="144" t="s">
        <v>234</v>
      </c>
      <c r="FL19" s="103"/>
    </row>
    <row r="20" spans="1:168" ht="15" customHeight="1" x14ac:dyDescent="0.25">
      <c r="A20" s="103"/>
      <c r="B20" s="131">
        <f>IF(DATA!B19="","",DATA!B19)</f>
        <v>15</v>
      </c>
      <c r="C20" s="131" t="str">
        <f>IF(DATA!C19="","",DATA!C19)</f>
        <v/>
      </c>
      <c r="D20" s="131" t="str">
        <f>IF(DATA!D19="","",DATA!D19)</f>
        <v/>
      </c>
      <c r="E20" s="447" t="str">
        <f>IF(DATA!E19="","",DATA!E19)</f>
        <v/>
      </c>
      <c r="F20" s="447" t="str">
        <f>IF(DATA!F19="","",DATA!F19)</f>
        <v/>
      </c>
      <c r="G20" s="447" t="str">
        <f>IF(DATA!G19="","",DATA!G19)</f>
        <v/>
      </c>
      <c r="H20" s="133" t="str">
        <f>IF(DATA!H19="","",DATA!H19)</f>
        <v/>
      </c>
      <c r="I20" s="132" t="str">
        <f>IF(DATA!I19="","",DATA!I19)</f>
        <v/>
      </c>
      <c r="J20" s="132" t="str">
        <f>IF(DATA!J19="","",DATA!J19)</f>
        <v/>
      </c>
      <c r="K20" s="132" t="str">
        <f>IF(DATA!K19="","",DATA!K19)</f>
        <v/>
      </c>
      <c r="L20" s="134" t="str">
        <f>IF(ENGLISH!E21="","",ENGLISH!E21)</f>
        <v/>
      </c>
      <c r="M20" s="135" t="str">
        <f t="shared" si="59"/>
        <v/>
      </c>
      <c r="N20" s="134" t="str">
        <f>IF(ENGLISH!F21="","",ENGLISH!F21)</f>
        <v/>
      </c>
      <c r="O20" s="135" t="str">
        <f t="shared" si="60"/>
        <v/>
      </c>
      <c r="P20" s="134" t="str">
        <f>IF(ENGLISH!G21="","",ENGLISH!G21)</f>
        <v/>
      </c>
      <c r="Q20" s="134" t="str">
        <f t="shared" si="61"/>
        <v/>
      </c>
      <c r="R20" s="135" t="str">
        <f>IFERROR(LARGE((M20,O20,Q20),1),"")</f>
        <v/>
      </c>
      <c r="S20" s="135" t="str">
        <f>IFERROR(LARGE((M20,O20,Q20),2),"")</f>
        <v/>
      </c>
      <c r="T20" s="134" t="str">
        <f t="shared" si="62"/>
        <v/>
      </c>
      <c r="U20" s="135" t="str">
        <f>IF(ENGLISH!H21="","",ENGLISH!H21)</f>
        <v/>
      </c>
      <c r="V20" s="134" t="str">
        <f>IF(ENGLISH!I21="","",ENGLISH!I21)</f>
        <v/>
      </c>
      <c r="W20" s="134" t="str">
        <f>IF(ENGLISH!J21="","",ENGLISH!J21)</f>
        <v/>
      </c>
      <c r="X20" s="134" t="str">
        <f t="shared" si="63"/>
        <v/>
      </c>
      <c r="Y20" s="135" t="str">
        <f>IF(ENGLISH!K21="","",ENGLISH!K21)</f>
        <v/>
      </c>
      <c r="Z20" s="135" t="str">
        <f t="shared" si="64"/>
        <v/>
      </c>
      <c r="AA20" s="136" t="str">
        <f t="shared" si="65"/>
        <v/>
      </c>
      <c r="AB20" s="134" t="str">
        <f t="shared" si="16"/>
        <v/>
      </c>
      <c r="AC20" s="134" t="str">
        <f>IF(ENGLISH!O21="","",ENGLISH!O21)</f>
        <v/>
      </c>
      <c r="AD20" s="134" t="str">
        <f t="shared" si="66"/>
        <v/>
      </c>
      <c r="AE20" s="134" t="str">
        <f t="shared" si="67"/>
        <v/>
      </c>
      <c r="AF20" s="134" t="str">
        <f t="shared" si="68"/>
        <v/>
      </c>
      <c r="AG20" s="137" t="str">
        <f>IF('HINDI-SKT'!E21="","",'HINDI-SKT'!E21)</f>
        <v/>
      </c>
      <c r="AH20" s="138" t="str">
        <f t="shared" si="17"/>
        <v/>
      </c>
      <c r="AI20" s="137" t="str">
        <f>IF('HINDI-SKT'!F21="","",'HINDI-SKT'!F21)</f>
        <v/>
      </c>
      <c r="AJ20" s="138" t="str">
        <f t="shared" si="18"/>
        <v/>
      </c>
      <c r="AK20" s="137" t="str">
        <f>IF('HINDI-SKT'!G21="","",'HINDI-SKT'!G21)</f>
        <v/>
      </c>
      <c r="AL20" s="137" t="str">
        <f t="shared" si="19"/>
        <v/>
      </c>
      <c r="AM20" s="138" t="str">
        <f>IFERROR(LARGE((AH20,AJ20,AL20),1),"")</f>
        <v/>
      </c>
      <c r="AN20" s="138" t="str">
        <f>IFERROR(LARGE((AH20,AJ20,AL20),2),"")</f>
        <v/>
      </c>
      <c r="AO20" s="137" t="str">
        <f t="shared" si="20"/>
        <v/>
      </c>
      <c r="AP20" s="138" t="str">
        <f>IF('HINDI-SKT'!H21="","",'HINDI-SKT'!H21)</f>
        <v/>
      </c>
      <c r="AQ20" s="137" t="str">
        <f>IF('HINDI-SKT'!I21="","",'HINDI-SKT'!I21)</f>
        <v/>
      </c>
      <c r="AR20" s="137" t="str">
        <f>IF('HINDI-SKT'!J21="","",'HINDI-SKT'!J21)</f>
        <v/>
      </c>
      <c r="AS20" s="137" t="str">
        <f t="shared" si="69"/>
        <v/>
      </c>
      <c r="AT20" s="137" t="str">
        <f>IF('HINDI-SKT'!K21="","",'HINDI-SKT'!K21)</f>
        <v/>
      </c>
      <c r="AU20" s="138" t="str">
        <f t="shared" si="70"/>
        <v/>
      </c>
      <c r="AV20" s="137" t="str">
        <f t="shared" si="71"/>
        <v/>
      </c>
      <c r="AW20" s="137" t="str">
        <f t="shared" si="72"/>
        <v/>
      </c>
      <c r="AX20" s="137" t="str">
        <f>IF('HINDI-SKT'!O21="","",'HINDI-SKT'!O21)</f>
        <v/>
      </c>
      <c r="AY20" s="137" t="str">
        <f t="shared" si="73"/>
        <v/>
      </c>
      <c r="AZ20" s="137" t="str">
        <f t="shared" si="74"/>
        <v/>
      </c>
      <c r="BA20" s="137" t="str">
        <f t="shared" si="75"/>
        <v/>
      </c>
      <c r="BB20" s="134" t="str">
        <f>IF(MATHS!E21="","",MATHS!E21)</f>
        <v/>
      </c>
      <c r="BC20" s="135" t="str">
        <f t="shared" si="23"/>
        <v/>
      </c>
      <c r="BD20" s="134" t="str">
        <f>IF(MATHS!F21="","",MATHS!F21)</f>
        <v/>
      </c>
      <c r="BE20" s="135" t="str">
        <f t="shared" si="24"/>
        <v/>
      </c>
      <c r="BF20" s="134" t="str">
        <f>IF(MATHS!G21="","",MATHS!G21)</f>
        <v/>
      </c>
      <c r="BG20" s="134" t="str">
        <f t="shared" si="25"/>
        <v/>
      </c>
      <c r="BH20" s="135" t="str">
        <f>IFERROR(LARGE((BC20,BE20,BG20),1),"")</f>
        <v/>
      </c>
      <c r="BI20" s="135" t="str">
        <f>IFERROR(LARGE((BC20,BE20,BG20),2),"")</f>
        <v/>
      </c>
      <c r="BJ20" s="134" t="str">
        <f t="shared" si="26"/>
        <v/>
      </c>
      <c r="BK20" s="135" t="str">
        <f>IF(MATHS!H21="","",MATHS!H21)</f>
        <v/>
      </c>
      <c r="BL20" s="134" t="str">
        <f>IF(MATHS!I21="","",MATHS!I21)</f>
        <v/>
      </c>
      <c r="BM20" s="134" t="str">
        <f>IF(MATHS!J21="","",MATHS!J21)</f>
        <v/>
      </c>
      <c r="BN20" s="134" t="str">
        <f t="shared" si="76"/>
        <v/>
      </c>
      <c r="BO20" s="134" t="str">
        <f>IF(MATHS!K21="","",MATHS!K21)</f>
        <v/>
      </c>
      <c r="BP20" s="135" t="str">
        <f t="shared" si="27"/>
        <v/>
      </c>
      <c r="BQ20" s="134" t="str">
        <f t="shared" si="77"/>
        <v/>
      </c>
      <c r="BR20" s="134" t="str">
        <f t="shared" si="28"/>
        <v/>
      </c>
      <c r="BS20" s="134" t="str">
        <f>IF(MATHS!O21="","",MATHS!O21)</f>
        <v/>
      </c>
      <c r="BT20" s="134" t="str">
        <f t="shared" si="78"/>
        <v/>
      </c>
      <c r="BU20" s="134" t="str">
        <f t="shared" si="79"/>
        <v/>
      </c>
      <c r="BV20" s="137" t="str">
        <f t="shared" si="80"/>
        <v/>
      </c>
      <c r="BW20" s="137" t="str">
        <f>IF(SCIENCE!E21="","",SCIENCE!E21)</f>
        <v/>
      </c>
      <c r="BX20" s="138" t="str">
        <f t="shared" si="29"/>
        <v/>
      </c>
      <c r="BY20" s="137" t="str">
        <f>IF(SCIENCE!F21="","",SCIENCE!F21)</f>
        <v/>
      </c>
      <c r="BZ20" s="138" t="str">
        <f t="shared" si="30"/>
        <v/>
      </c>
      <c r="CA20" s="137" t="str">
        <f>IF(SCIENCE!G21="","",SCIENCE!G21)</f>
        <v/>
      </c>
      <c r="CB20" s="137" t="str">
        <f t="shared" si="31"/>
        <v/>
      </c>
      <c r="CC20" s="138" t="str">
        <f>IFERROR(LARGE((BX20,BZ20,CB20),1),"")</f>
        <v/>
      </c>
      <c r="CD20" s="138" t="str">
        <f>IFERROR(LARGE((BX20,BZ20,CB20),2),"")</f>
        <v/>
      </c>
      <c r="CE20" s="137" t="str">
        <f t="shared" si="32"/>
        <v/>
      </c>
      <c r="CF20" s="138" t="str">
        <f>IF(SCIENCE!H21="","",SCIENCE!H21)</f>
        <v/>
      </c>
      <c r="CG20" s="138" t="str">
        <f>IF(SCIENCE!I21="","",SCIENCE!I21)</f>
        <v/>
      </c>
      <c r="CH20" s="138" t="str">
        <f>IF(SCIENCE!J21="","",SCIENCE!J21)</f>
        <v/>
      </c>
      <c r="CI20" s="138" t="str">
        <f t="shared" si="81"/>
        <v/>
      </c>
      <c r="CJ20" s="138" t="str">
        <f>IF(SCIENCE!K21="","",SCIENCE!K21)</f>
        <v/>
      </c>
      <c r="CK20" s="138" t="str">
        <f t="shared" si="33"/>
        <v/>
      </c>
      <c r="CL20" s="137" t="str">
        <f t="shared" si="82"/>
        <v/>
      </c>
      <c r="CM20" s="137" t="str">
        <f t="shared" si="34"/>
        <v/>
      </c>
      <c r="CN20" s="137" t="str">
        <f>IF(SCIENCE!O21="","",SCIENCE!O21)</f>
        <v/>
      </c>
      <c r="CO20" s="137" t="str">
        <f t="shared" si="83"/>
        <v/>
      </c>
      <c r="CP20" s="137" t="str">
        <f t="shared" si="84"/>
        <v/>
      </c>
      <c r="CQ20" s="137" t="str">
        <f t="shared" si="85"/>
        <v/>
      </c>
      <c r="CR20" s="134" t="str">
        <f>IF(SST!E21="","",SST!E21)</f>
        <v/>
      </c>
      <c r="CS20" s="135" t="str">
        <f t="shared" si="35"/>
        <v/>
      </c>
      <c r="CT20" s="134" t="str">
        <f>IF(SST!F21="","",SST!F21)</f>
        <v/>
      </c>
      <c r="CU20" s="135" t="str">
        <f t="shared" si="36"/>
        <v/>
      </c>
      <c r="CV20" s="134" t="str">
        <f>IF(SST!G21="","",SST!G21)</f>
        <v/>
      </c>
      <c r="CW20" s="134" t="str">
        <f t="shared" si="37"/>
        <v/>
      </c>
      <c r="CX20" s="135" t="str">
        <f>IFERROR(LARGE((CS20,CU20,CW20),1),"")</f>
        <v/>
      </c>
      <c r="CY20" s="135" t="str">
        <f>IFERROR(LARGE((CS20,CU20,CW20),2),"")</f>
        <v/>
      </c>
      <c r="CZ20" s="134" t="str">
        <f t="shared" si="38"/>
        <v/>
      </c>
      <c r="DA20" s="135" t="str">
        <f>IF(SST!H21="","",SST!H21)</f>
        <v/>
      </c>
      <c r="DB20" s="135" t="str">
        <f>IF(SST!I21="","",SST!I21)</f>
        <v/>
      </c>
      <c r="DC20" s="135" t="str">
        <f>IF(SST!J21="","",SST!J21)</f>
        <v/>
      </c>
      <c r="DD20" s="135" t="str">
        <f t="shared" si="86"/>
        <v/>
      </c>
      <c r="DE20" s="135" t="str">
        <f>IF(SST!K21="","",SST!K21)</f>
        <v/>
      </c>
      <c r="DF20" s="135" t="str">
        <f t="shared" si="39"/>
        <v/>
      </c>
      <c r="DG20" s="134" t="str">
        <f t="shared" si="87"/>
        <v/>
      </c>
      <c r="DH20" s="134" t="str">
        <f t="shared" si="40"/>
        <v/>
      </c>
      <c r="DI20" s="134" t="str">
        <f>IF(SST!O21="","",SST!O21)</f>
        <v/>
      </c>
      <c r="DJ20" s="134" t="str">
        <f t="shared" si="88"/>
        <v/>
      </c>
      <c r="DK20" s="134" t="str">
        <f t="shared" si="89"/>
        <v/>
      </c>
      <c r="DL20" s="134" t="str">
        <f t="shared" si="90"/>
        <v/>
      </c>
      <c r="DM20" s="139" t="str">
        <f t="shared" si="91"/>
        <v/>
      </c>
      <c r="DN20" s="139" t="str">
        <f t="shared" si="92"/>
        <v/>
      </c>
      <c r="DO20" s="139" t="str">
        <f t="shared" si="93"/>
        <v/>
      </c>
      <c r="DP20" s="139" t="str">
        <f t="shared" si="94"/>
        <v/>
      </c>
      <c r="DQ20" s="139" t="str">
        <f t="shared" si="95"/>
        <v/>
      </c>
      <c r="DR20" s="139" t="str">
        <f t="shared" si="96"/>
        <v/>
      </c>
      <c r="DS20" s="139" t="str">
        <f t="shared" si="97"/>
        <v/>
      </c>
      <c r="DT20" s="139" t="str">
        <f t="shared" si="98"/>
        <v/>
      </c>
      <c r="DU20" s="139" t="str">
        <f t="shared" si="99"/>
        <v/>
      </c>
      <c r="DV20" s="139" t="str">
        <f t="shared" si="100"/>
        <v/>
      </c>
      <c r="DW20" s="140" t="str">
        <f t="shared" si="101"/>
        <v/>
      </c>
      <c r="DX20" s="140" t="str">
        <f t="shared" si="102"/>
        <v/>
      </c>
      <c r="DY20" s="140" t="str">
        <f t="shared" si="103"/>
        <v/>
      </c>
      <c r="DZ20" s="140" t="str">
        <f t="shared" si="104"/>
        <v/>
      </c>
      <c r="EA20" s="140" t="str">
        <f t="shared" si="105"/>
        <v/>
      </c>
      <c r="EB20" s="141" t="str">
        <f t="shared" si="106"/>
        <v/>
      </c>
      <c r="EC20" s="141" t="str">
        <f t="shared" si="107"/>
        <v/>
      </c>
      <c r="ED20" s="141" t="str">
        <f t="shared" si="108"/>
        <v/>
      </c>
      <c r="EE20" s="141" t="str">
        <f t="shared" si="109"/>
        <v/>
      </c>
      <c r="EF20" s="141" t="str">
        <f t="shared" si="110"/>
        <v/>
      </c>
      <c r="EG20" s="127" t="str">
        <f t="shared" si="111"/>
        <v/>
      </c>
      <c r="EH20" s="127" t="str">
        <f t="shared" si="112"/>
        <v/>
      </c>
      <c r="EI20" s="127" t="str">
        <f t="shared" si="113"/>
        <v/>
      </c>
      <c r="EJ20" s="127" t="str">
        <f t="shared" si="114"/>
        <v/>
      </c>
      <c r="EK20" s="127" t="str">
        <f t="shared" si="115"/>
        <v/>
      </c>
      <c r="EL20" s="128" t="str">
        <f t="shared" si="42"/>
        <v/>
      </c>
      <c r="EM20" s="128" t="str">
        <f t="shared" si="43"/>
        <v/>
      </c>
      <c r="EN20" s="128" t="str">
        <f t="shared" si="44"/>
        <v/>
      </c>
      <c r="EO20" s="128" t="str">
        <f t="shared" si="45"/>
        <v/>
      </c>
      <c r="EP20" s="128" t="str">
        <f t="shared" si="46"/>
        <v/>
      </c>
      <c r="EQ20" s="142" t="str">
        <f t="shared" si="47"/>
        <v/>
      </c>
      <c r="ER20" s="142" t="str">
        <f t="shared" si="48"/>
        <v/>
      </c>
      <c r="ES20" s="345" t="str">
        <f t="shared" si="49"/>
        <v/>
      </c>
      <c r="ET20" s="346" t="str">
        <f t="shared" si="50"/>
        <v/>
      </c>
      <c r="EU20" s="345" t="str">
        <f t="shared" si="51"/>
        <v/>
      </c>
      <c r="EV20" s="345" t="str">
        <f t="shared" si="52"/>
        <v/>
      </c>
      <c r="EW20" s="345" t="str">
        <f t="shared" si="53"/>
        <v/>
      </c>
      <c r="EX20" s="359" t="str">
        <f t="shared" si="54"/>
        <v/>
      </c>
      <c r="EY20" s="143" t="str">
        <f t="shared" si="116"/>
        <v/>
      </c>
      <c r="EZ20" s="143" t="str">
        <f t="shared" si="117"/>
        <v/>
      </c>
      <c r="FA20" s="143" t="str">
        <f t="shared" si="55"/>
        <v/>
      </c>
      <c r="FB20" s="143" t="str">
        <f t="shared" si="56"/>
        <v/>
      </c>
      <c r="FC20" s="144" t="str">
        <f t="shared" si="118"/>
        <v/>
      </c>
      <c r="FD20" s="143" t="str">
        <f t="shared" si="119"/>
        <v/>
      </c>
      <c r="FE20" s="145" t="str">
        <f>IF(ATTENDANCE!Q22="","",ATTENDANCE!Q22)</f>
        <v/>
      </c>
      <c r="FF20" s="146" t="str">
        <f t="shared" si="57"/>
        <v/>
      </c>
      <c r="FG20" s="143" t="str">
        <f t="shared" si="58"/>
        <v/>
      </c>
      <c r="FH20" s="144" t="str">
        <f t="shared" si="120"/>
        <v/>
      </c>
      <c r="FI20" s="311" t="str">
        <f>IF(ATTENDANCE!Q22="","",ATTENDANCE!Q22)</f>
        <v/>
      </c>
      <c r="FJ20" s="144" t="str">
        <f>IF(ATTENDANCE!Q22="","",ATTENDANCE!$Q22)</f>
        <v/>
      </c>
      <c r="FK20" s="144" t="s">
        <v>233</v>
      </c>
      <c r="FL20" s="103"/>
    </row>
    <row r="21" spans="1:168" ht="15" customHeight="1" x14ac:dyDescent="0.25">
      <c r="A21" s="103"/>
      <c r="B21" s="131">
        <f>IF(DATA!B20="","",DATA!B20)</f>
        <v>16</v>
      </c>
      <c r="C21" s="131" t="str">
        <f>IF(DATA!C20="","",DATA!C20)</f>
        <v/>
      </c>
      <c r="D21" s="131" t="str">
        <f>IF(DATA!D20="","",DATA!D20)</f>
        <v/>
      </c>
      <c r="E21" s="447" t="str">
        <f>IF(DATA!E20="","",DATA!E20)</f>
        <v/>
      </c>
      <c r="F21" s="447" t="str">
        <f>IF(DATA!F20="","",DATA!F20)</f>
        <v/>
      </c>
      <c r="G21" s="447" t="str">
        <f>IF(DATA!G20="","",DATA!G20)</f>
        <v/>
      </c>
      <c r="H21" s="133" t="str">
        <f>IF(DATA!H20="","",DATA!H20)</f>
        <v/>
      </c>
      <c r="I21" s="132" t="str">
        <f>IF(DATA!I20="","",DATA!I20)</f>
        <v/>
      </c>
      <c r="J21" s="132" t="str">
        <f>IF(DATA!J20="","",DATA!J20)</f>
        <v/>
      </c>
      <c r="K21" s="132" t="str">
        <f>IF(DATA!K20="","",DATA!K20)</f>
        <v/>
      </c>
      <c r="L21" s="134" t="str">
        <f>IF(ENGLISH!E22="","",ENGLISH!E22)</f>
        <v/>
      </c>
      <c r="M21" s="135" t="str">
        <f t="shared" si="59"/>
        <v/>
      </c>
      <c r="N21" s="134" t="str">
        <f>IF(ENGLISH!F22="","",ENGLISH!F22)</f>
        <v/>
      </c>
      <c r="O21" s="135" t="str">
        <f t="shared" si="60"/>
        <v/>
      </c>
      <c r="P21" s="134" t="str">
        <f>IF(ENGLISH!G22="","",ENGLISH!G22)</f>
        <v/>
      </c>
      <c r="Q21" s="134" t="str">
        <f t="shared" si="61"/>
        <v/>
      </c>
      <c r="R21" s="135" t="str">
        <f>IFERROR(LARGE((M21,O21,Q21),1),"")</f>
        <v/>
      </c>
      <c r="S21" s="135" t="str">
        <f>IFERROR(LARGE((M21,O21,Q21),2),"")</f>
        <v/>
      </c>
      <c r="T21" s="134" t="str">
        <f t="shared" si="62"/>
        <v/>
      </c>
      <c r="U21" s="135" t="str">
        <f>IF(ENGLISH!H22="","",ENGLISH!H22)</f>
        <v/>
      </c>
      <c r="V21" s="134" t="str">
        <f>IF(ENGLISH!I22="","",ENGLISH!I22)</f>
        <v/>
      </c>
      <c r="W21" s="134" t="str">
        <f>IF(ENGLISH!J22="","",ENGLISH!J22)</f>
        <v/>
      </c>
      <c r="X21" s="134" t="str">
        <f t="shared" si="63"/>
        <v/>
      </c>
      <c r="Y21" s="135" t="str">
        <f>IF(ENGLISH!K22="","",ENGLISH!K22)</f>
        <v/>
      </c>
      <c r="Z21" s="135" t="str">
        <f t="shared" si="64"/>
        <v/>
      </c>
      <c r="AA21" s="136" t="str">
        <f t="shared" si="65"/>
        <v/>
      </c>
      <c r="AB21" s="134" t="str">
        <f t="shared" si="16"/>
        <v/>
      </c>
      <c r="AC21" s="134" t="str">
        <f>IF(ENGLISH!O22="","",ENGLISH!O22)</f>
        <v/>
      </c>
      <c r="AD21" s="134" t="str">
        <f t="shared" si="66"/>
        <v/>
      </c>
      <c r="AE21" s="134" t="str">
        <f t="shared" si="67"/>
        <v/>
      </c>
      <c r="AF21" s="134" t="str">
        <f t="shared" si="68"/>
        <v/>
      </c>
      <c r="AG21" s="137" t="str">
        <f>IF('HINDI-SKT'!E22="","",'HINDI-SKT'!E22)</f>
        <v/>
      </c>
      <c r="AH21" s="138" t="str">
        <f t="shared" si="17"/>
        <v/>
      </c>
      <c r="AI21" s="137" t="str">
        <f>IF('HINDI-SKT'!F22="","",'HINDI-SKT'!F22)</f>
        <v/>
      </c>
      <c r="AJ21" s="138" t="str">
        <f t="shared" si="18"/>
        <v/>
      </c>
      <c r="AK21" s="137" t="str">
        <f>IF('HINDI-SKT'!G22="","",'HINDI-SKT'!G22)</f>
        <v/>
      </c>
      <c r="AL21" s="137" t="str">
        <f t="shared" si="19"/>
        <v/>
      </c>
      <c r="AM21" s="138" t="str">
        <f>IFERROR(LARGE((AH21,AJ21,AL21),1),"")</f>
        <v/>
      </c>
      <c r="AN21" s="138" t="str">
        <f>IFERROR(LARGE((AH21,AJ21,AL21),2),"")</f>
        <v/>
      </c>
      <c r="AO21" s="137" t="str">
        <f t="shared" si="20"/>
        <v/>
      </c>
      <c r="AP21" s="138" t="str">
        <f>IF('HINDI-SKT'!H22="","",'HINDI-SKT'!H22)</f>
        <v/>
      </c>
      <c r="AQ21" s="137" t="str">
        <f>IF('HINDI-SKT'!I22="","",'HINDI-SKT'!I22)</f>
        <v/>
      </c>
      <c r="AR21" s="137" t="str">
        <f>IF('HINDI-SKT'!J22="","",'HINDI-SKT'!J22)</f>
        <v/>
      </c>
      <c r="AS21" s="137" t="str">
        <f t="shared" si="69"/>
        <v/>
      </c>
      <c r="AT21" s="137" t="str">
        <f>IF('HINDI-SKT'!K22="","",'HINDI-SKT'!K22)</f>
        <v/>
      </c>
      <c r="AU21" s="138" t="str">
        <f t="shared" si="70"/>
        <v/>
      </c>
      <c r="AV21" s="137" t="str">
        <f t="shared" si="71"/>
        <v/>
      </c>
      <c r="AW21" s="137" t="str">
        <f t="shared" si="72"/>
        <v/>
      </c>
      <c r="AX21" s="137" t="str">
        <f>IF('HINDI-SKT'!O22="","",'HINDI-SKT'!O22)</f>
        <v/>
      </c>
      <c r="AY21" s="137" t="str">
        <f t="shared" si="73"/>
        <v/>
      </c>
      <c r="AZ21" s="137" t="str">
        <f t="shared" si="74"/>
        <v/>
      </c>
      <c r="BA21" s="137" t="str">
        <f t="shared" si="75"/>
        <v/>
      </c>
      <c r="BB21" s="134" t="str">
        <f>IF(MATHS!E22="","",MATHS!E22)</f>
        <v/>
      </c>
      <c r="BC21" s="135" t="str">
        <f t="shared" si="23"/>
        <v/>
      </c>
      <c r="BD21" s="134" t="str">
        <f>IF(MATHS!F22="","",MATHS!F22)</f>
        <v/>
      </c>
      <c r="BE21" s="135" t="str">
        <f t="shared" si="24"/>
        <v/>
      </c>
      <c r="BF21" s="134" t="str">
        <f>IF(MATHS!G22="","",MATHS!G22)</f>
        <v/>
      </c>
      <c r="BG21" s="134" t="str">
        <f t="shared" si="25"/>
        <v/>
      </c>
      <c r="BH21" s="135" t="str">
        <f>IFERROR(LARGE((BC21,BE21,BG21),1),"")</f>
        <v/>
      </c>
      <c r="BI21" s="135" t="str">
        <f>IFERROR(LARGE((BC21,BE21,BG21),2),"")</f>
        <v/>
      </c>
      <c r="BJ21" s="134" t="str">
        <f t="shared" si="26"/>
        <v/>
      </c>
      <c r="BK21" s="135" t="str">
        <f>IF(MATHS!H22="","",MATHS!H22)</f>
        <v/>
      </c>
      <c r="BL21" s="134" t="str">
        <f>IF(MATHS!I22="","",MATHS!I22)</f>
        <v/>
      </c>
      <c r="BM21" s="134" t="str">
        <f>IF(MATHS!J22="","",MATHS!J22)</f>
        <v/>
      </c>
      <c r="BN21" s="134" t="str">
        <f t="shared" si="76"/>
        <v/>
      </c>
      <c r="BO21" s="134" t="str">
        <f>IF(MATHS!K22="","",MATHS!K22)</f>
        <v/>
      </c>
      <c r="BP21" s="135" t="str">
        <f t="shared" si="27"/>
        <v/>
      </c>
      <c r="BQ21" s="134" t="str">
        <f t="shared" si="77"/>
        <v/>
      </c>
      <c r="BR21" s="134" t="str">
        <f t="shared" si="28"/>
        <v/>
      </c>
      <c r="BS21" s="134" t="str">
        <f>IF(MATHS!O22="","",MATHS!O22)</f>
        <v/>
      </c>
      <c r="BT21" s="134" t="str">
        <f t="shared" si="78"/>
        <v/>
      </c>
      <c r="BU21" s="134" t="str">
        <f t="shared" si="79"/>
        <v/>
      </c>
      <c r="BV21" s="137" t="str">
        <f t="shared" si="80"/>
        <v/>
      </c>
      <c r="BW21" s="137" t="str">
        <f>IF(SCIENCE!E22="","",SCIENCE!E22)</f>
        <v/>
      </c>
      <c r="BX21" s="138" t="str">
        <f t="shared" si="29"/>
        <v/>
      </c>
      <c r="BY21" s="137" t="str">
        <f>IF(SCIENCE!F22="","",SCIENCE!F22)</f>
        <v/>
      </c>
      <c r="BZ21" s="138" t="str">
        <f t="shared" si="30"/>
        <v/>
      </c>
      <c r="CA21" s="137" t="str">
        <f>IF(SCIENCE!G22="","",SCIENCE!G22)</f>
        <v/>
      </c>
      <c r="CB21" s="137" t="str">
        <f t="shared" si="31"/>
        <v/>
      </c>
      <c r="CC21" s="138" t="str">
        <f>IFERROR(LARGE((BX21,BZ21,CB21),1),"")</f>
        <v/>
      </c>
      <c r="CD21" s="138" t="str">
        <f>IFERROR(LARGE((BX21,BZ21,CB21),2),"")</f>
        <v/>
      </c>
      <c r="CE21" s="137" t="str">
        <f t="shared" si="32"/>
        <v/>
      </c>
      <c r="CF21" s="138" t="str">
        <f>IF(SCIENCE!H22="","",SCIENCE!H22)</f>
        <v/>
      </c>
      <c r="CG21" s="138" t="str">
        <f>IF(SCIENCE!I22="","",SCIENCE!I22)</f>
        <v/>
      </c>
      <c r="CH21" s="138" t="str">
        <f>IF(SCIENCE!J22="","",SCIENCE!J22)</f>
        <v/>
      </c>
      <c r="CI21" s="138" t="str">
        <f t="shared" si="81"/>
        <v/>
      </c>
      <c r="CJ21" s="138" t="str">
        <f>IF(SCIENCE!K22="","",SCIENCE!K22)</f>
        <v/>
      </c>
      <c r="CK21" s="138" t="str">
        <f t="shared" si="33"/>
        <v/>
      </c>
      <c r="CL21" s="137" t="str">
        <f t="shared" si="82"/>
        <v/>
      </c>
      <c r="CM21" s="137" t="str">
        <f t="shared" si="34"/>
        <v/>
      </c>
      <c r="CN21" s="137" t="str">
        <f>IF(SCIENCE!O22="","",SCIENCE!O22)</f>
        <v/>
      </c>
      <c r="CO21" s="137" t="str">
        <f t="shared" si="83"/>
        <v/>
      </c>
      <c r="CP21" s="137" t="str">
        <f t="shared" si="84"/>
        <v/>
      </c>
      <c r="CQ21" s="137" t="str">
        <f t="shared" si="85"/>
        <v/>
      </c>
      <c r="CR21" s="134" t="str">
        <f>IF(SST!E22="","",SST!E22)</f>
        <v/>
      </c>
      <c r="CS21" s="135" t="str">
        <f t="shared" si="35"/>
        <v/>
      </c>
      <c r="CT21" s="134" t="str">
        <f>IF(SST!F22="","",SST!F22)</f>
        <v/>
      </c>
      <c r="CU21" s="135" t="str">
        <f t="shared" si="36"/>
        <v/>
      </c>
      <c r="CV21" s="134" t="str">
        <f>IF(SST!G22="","",SST!G22)</f>
        <v/>
      </c>
      <c r="CW21" s="134" t="str">
        <f t="shared" si="37"/>
        <v/>
      </c>
      <c r="CX21" s="135" t="str">
        <f>IFERROR(LARGE((CS21,CU21,CW21),1),"")</f>
        <v/>
      </c>
      <c r="CY21" s="135" t="str">
        <f>IFERROR(LARGE((CS21,CU21,CW21),2),"")</f>
        <v/>
      </c>
      <c r="CZ21" s="134" t="str">
        <f t="shared" si="38"/>
        <v/>
      </c>
      <c r="DA21" s="135" t="str">
        <f>IF(SST!H22="","",SST!H22)</f>
        <v/>
      </c>
      <c r="DB21" s="135" t="str">
        <f>IF(SST!I22="","",SST!I22)</f>
        <v/>
      </c>
      <c r="DC21" s="135" t="str">
        <f>IF(SST!J22="","",SST!J22)</f>
        <v/>
      </c>
      <c r="DD21" s="135" t="str">
        <f t="shared" si="86"/>
        <v/>
      </c>
      <c r="DE21" s="135" t="str">
        <f>IF(SST!K22="","",SST!K22)</f>
        <v/>
      </c>
      <c r="DF21" s="135" t="str">
        <f t="shared" si="39"/>
        <v/>
      </c>
      <c r="DG21" s="134" t="str">
        <f t="shared" si="87"/>
        <v/>
      </c>
      <c r="DH21" s="134" t="str">
        <f t="shared" si="40"/>
        <v/>
      </c>
      <c r="DI21" s="134" t="str">
        <f>IF(SST!O22="","",SST!O22)</f>
        <v/>
      </c>
      <c r="DJ21" s="134" t="str">
        <f t="shared" si="88"/>
        <v/>
      </c>
      <c r="DK21" s="134" t="str">
        <f t="shared" si="89"/>
        <v/>
      </c>
      <c r="DL21" s="134" t="str">
        <f t="shared" si="90"/>
        <v/>
      </c>
      <c r="DM21" s="139" t="str">
        <f t="shared" si="91"/>
        <v/>
      </c>
      <c r="DN21" s="139" t="str">
        <f t="shared" si="92"/>
        <v/>
      </c>
      <c r="DO21" s="139" t="str">
        <f t="shared" si="93"/>
        <v/>
      </c>
      <c r="DP21" s="139" t="str">
        <f t="shared" si="94"/>
        <v/>
      </c>
      <c r="DQ21" s="139" t="str">
        <f t="shared" si="95"/>
        <v/>
      </c>
      <c r="DR21" s="139" t="str">
        <f t="shared" si="96"/>
        <v/>
      </c>
      <c r="DS21" s="139" t="str">
        <f t="shared" si="97"/>
        <v/>
      </c>
      <c r="DT21" s="139" t="str">
        <f t="shared" si="98"/>
        <v/>
      </c>
      <c r="DU21" s="139" t="str">
        <f t="shared" si="99"/>
        <v/>
      </c>
      <c r="DV21" s="139" t="str">
        <f t="shared" si="100"/>
        <v/>
      </c>
      <c r="DW21" s="140" t="str">
        <f t="shared" si="101"/>
        <v/>
      </c>
      <c r="DX21" s="140" t="str">
        <f t="shared" si="102"/>
        <v/>
      </c>
      <c r="DY21" s="140" t="str">
        <f t="shared" si="103"/>
        <v/>
      </c>
      <c r="DZ21" s="140" t="str">
        <f t="shared" si="104"/>
        <v/>
      </c>
      <c r="EA21" s="140" t="str">
        <f t="shared" si="105"/>
        <v/>
      </c>
      <c r="EB21" s="141" t="str">
        <f t="shared" si="106"/>
        <v/>
      </c>
      <c r="EC21" s="141" t="str">
        <f t="shared" si="107"/>
        <v/>
      </c>
      <c r="ED21" s="141" t="str">
        <f t="shared" si="108"/>
        <v/>
      </c>
      <c r="EE21" s="141" t="str">
        <f t="shared" si="109"/>
        <v/>
      </c>
      <c r="EF21" s="141" t="str">
        <f t="shared" si="110"/>
        <v/>
      </c>
      <c r="EG21" s="127" t="str">
        <f t="shared" si="111"/>
        <v/>
      </c>
      <c r="EH21" s="127" t="str">
        <f t="shared" si="112"/>
        <v/>
      </c>
      <c r="EI21" s="127" t="str">
        <f t="shared" si="113"/>
        <v/>
      </c>
      <c r="EJ21" s="127" t="str">
        <f t="shared" si="114"/>
        <v/>
      </c>
      <c r="EK21" s="127" t="str">
        <f t="shared" si="115"/>
        <v/>
      </c>
      <c r="EL21" s="128" t="str">
        <f t="shared" si="42"/>
        <v/>
      </c>
      <c r="EM21" s="128" t="str">
        <f t="shared" si="43"/>
        <v/>
      </c>
      <c r="EN21" s="128" t="str">
        <f t="shared" si="44"/>
        <v/>
      </c>
      <c r="EO21" s="128" t="str">
        <f t="shared" si="45"/>
        <v/>
      </c>
      <c r="EP21" s="128" t="str">
        <f t="shared" si="46"/>
        <v/>
      </c>
      <c r="EQ21" s="142" t="str">
        <f t="shared" si="47"/>
        <v/>
      </c>
      <c r="ER21" s="142" t="str">
        <f t="shared" si="48"/>
        <v/>
      </c>
      <c r="ES21" s="345" t="str">
        <f t="shared" si="49"/>
        <v/>
      </c>
      <c r="ET21" s="346" t="str">
        <f t="shared" si="50"/>
        <v/>
      </c>
      <c r="EU21" s="345" t="str">
        <f t="shared" si="51"/>
        <v/>
      </c>
      <c r="EV21" s="345" t="str">
        <f t="shared" si="52"/>
        <v/>
      </c>
      <c r="EW21" s="345" t="str">
        <f t="shared" si="53"/>
        <v/>
      </c>
      <c r="EX21" s="359" t="str">
        <f t="shared" si="54"/>
        <v/>
      </c>
      <c r="EY21" s="143" t="str">
        <f t="shared" si="116"/>
        <v/>
      </c>
      <c r="EZ21" s="143" t="str">
        <f t="shared" si="117"/>
        <v/>
      </c>
      <c r="FA21" s="143" t="str">
        <f t="shared" si="55"/>
        <v/>
      </c>
      <c r="FB21" s="143" t="str">
        <f t="shared" si="56"/>
        <v/>
      </c>
      <c r="FC21" s="144" t="str">
        <f t="shared" si="118"/>
        <v/>
      </c>
      <c r="FD21" s="143" t="str">
        <f t="shared" si="119"/>
        <v/>
      </c>
      <c r="FE21" s="145" t="str">
        <f>IF(ATTENDANCE!Q23="","",ATTENDANCE!Q23)</f>
        <v/>
      </c>
      <c r="FF21" s="146" t="str">
        <f t="shared" si="57"/>
        <v/>
      </c>
      <c r="FG21" s="143" t="str">
        <f t="shared" si="58"/>
        <v/>
      </c>
      <c r="FH21" s="144" t="str">
        <f t="shared" si="120"/>
        <v/>
      </c>
      <c r="FI21" s="311" t="str">
        <f>IF(ATTENDANCE!Q23="","",ATTENDANCE!Q23)</f>
        <v/>
      </c>
      <c r="FJ21" s="144" t="str">
        <f>IF(ATTENDANCE!Q23="","",ATTENDANCE!$Q23)</f>
        <v/>
      </c>
      <c r="FK21" s="144" t="s">
        <v>236</v>
      </c>
      <c r="FL21" s="103"/>
    </row>
    <row r="22" spans="1:168" ht="15" customHeight="1" x14ac:dyDescent="0.25">
      <c r="A22" s="103"/>
      <c r="B22" s="131">
        <f>IF(DATA!B21="","",DATA!B21)</f>
        <v>17</v>
      </c>
      <c r="C22" s="131" t="str">
        <f>IF(DATA!C21="","",DATA!C21)</f>
        <v/>
      </c>
      <c r="D22" s="131" t="str">
        <f>IF(DATA!D21="","",DATA!D21)</f>
        <v/>
      </c>
      <c r="E22" s="447" t="str">
        <f>IF(DATA!E21="","",DATA!E21)</f>
        <v/>
      </c>
      <c r="F22" s="447" t="str">
        <f>IF(DATA!F21="","",DATA!F21)</f>
        <v/>
      </c>
      <c r="G22" s="447" t="str">
        <f>IF(DATA!G21="","",DATA!G21)</f>
        <v/>
      </c>
      <c r="H22" s="133" t="str">
        <f>IF(DATA!H21="","",DATA!H21)</f>
        <v/>
      </c>
      <c r="I22" s="132" t="str">
        <f>IF(DATA!I21="","",DATA!I21)</f>
        <v/>
      </c>
      <c r="J22" s="132" t="str">
        <f>IF(DATA!J21="","",DATA!J21)</f>
        <v/>
      </c>
      <c r="K22" s="132" t="str">
        <f>IF(DATA!K21="","",DATA!K21)</f>
        <v/>
      </c>
      <c r="L22" s="134" t="str">
        <f>IF(ENGLISH!E23="","",ENGLISH!E23)</f>
        <v/>
      </c>
      <c r="M22" s="135" t="str">
        <f t="shared" si="59"/>
        <v/>
      </c>
      <c r="N22" s="134" t="str">
        <f>IF(ENGLISH!F23="","",ENGLISH!F23)</f>
        <v/>
      </c>
      <c r="O22" s="135" t="str">
        <f t="shared" si="60"/>
        <v/>
      </c>
      <c r="P22" s="134" t="str">
        <f>IF(ENGLISH!G23="","",ENGLISH!G23)</f>
        <v/>
      </c>
      <c r="Q22" s="134" t="str">
        <f t="shared" si="61"/>
        <v/>
      </c>
      <c r="R22" s="135" t="str">
        <f>IFERROR(LARGE((M22,O22,Q22),1),"")</f>
        <v/>
      </c>
      <c r="S22" s="135" t="str">
        <f>IFERROR(LARGE((M22,O22,Q22),2),"")</f>
        <v/>
      </c>
      <c r="T22" s="134" t="str">
        <f t="shared" si="62"/>
        <v/>
      </c>
      <c r="U22" s="135" t="str">
        <f>IF(ENGLISH!H23="","",ENGLISH!H23)</f>
        <v/>
      </c>
      <c r="V22" s="134" t="str">
        <f>IF(ENGLISH!I23="","",ENGLISH!I23)</f>
        <v/>
      </c>
      <c r="W22" s="134" t="str">
        <f>IF(ENGLISH!J23="","",ENGLISH!J23)</f>
        <v/>
      </c>
      <c r="X22" s="134" t="str">
        <f t="shared" si="63"/>
        <v/>
      </c>
      <c r="Y22" s="135" t="str">
        <f>IF(ENGLISH!K23="","",ENGLISH!K23)</f>
        <v/>
      </c>
      <c r="Z22" s="135" t="str">
        <f t="shared" si="64"/>
        <v/>
      </c>
      <c r="AA22" s="136" t="str">
        <f t="shared" si="65"/>
        <v/>
      </c>
      <c r="AB22" s="134" t="str">
        <f t="shared" si="16"/>
        <v/>
      </c>
      <c r="AC22" s="134" t="str">
        <f>IF(ENGLISH!O23="","",ENGLISH!O23)</f>
        <v/>
      </c>
      <c r="AD22" s="134" t="str">
        <f t="shared" si="66"/>
        <v/>
      </c>
      <c r="AE22" s="134" t="str">
        <f t="shared" si="67"/>
        <v/>
      </c>
      <c r="AF22" s="134" t="str">
        <f t="shared" si="68"/>
        <v/>
      </c>
      <c r="AG22" s="137" t="str">
        <f>IF('HINDI-SKT'!E23="","",'HINDI-SKT'!E23)</f>
        <v/>
      </c>
      <c r="AH22" s="138" t="str">
        <f t="shared" si="17"/>
        <v/>
      </c>
      <c r="AI22" s="137" t="str">
        <f>IF('HINDI-SKT'!F23="","",'HINDI-SKT'!F23)</f>
        <v/>
      </c>
      <c r="AJ22" s="138" t="str">
        <f t="shared" si="18"/>
        <v/>
      </c>
      <c r="AK22" s="137" t="str">
        <f>IF('HINDI-SKT'!G23="","",'HINDI-SKT'!G23)</f>
        <v/>
      </c>
      <c r="AL22" s="137" t="str">
        <f t="shared" si="19"/>
        <v/>
      </c>
      <c r="AM22" s="138" t="str">
        <f>IFERROR(LARGE((AH22,AJ22,AL22),1),"")</f>
        <v/>
      </c>
      <c r="AN22" s="138" t="str">
        <f>IFERROR(LARGE((AH22,AJ22,AL22),2),"")</f>
        <v/>
      </c>
      <c r="AO22" s="137" t="str">
        <f t="shared" si="20"/>
        <v/>
      </c>
      <c r="AP22" s="138" t="str">
        <f>IF('HINDI-SKT'!H23="","",'HINDI-SKT'!H23)</f>
        <v/>
      </c>
      <c r="AQ22" s="137" t="str">
        <f>IF('HINDI-SKT'!I23="","",'HINDI-SKT'!I23)</f>
        <v/>
      </c>
      <c r="AR22" s="137" t="str">
        <f>IF('HINDI-SKT'!J23="","",'HINDI-SKT'!J23)</f>
        <v/>
      </c>
      <c r="AS22" s="137" t="str">
        <f t="shared" si="69"/>
        <v/>
      </c>
      <c r="AT22" s="137" t="str">
        <f>IF('HINDI-SKT'!K23="","",'HINDI-SKT'!K23)</f>
        <v/>
      </c>
      <c r="AU22" s="138" t="str">
        <f t="shared" si="70"/>
        <v/>
      </c>
      <c r="AV22" s="137" t="str">
        <f t="shared" si="71"/>
        <v/>
      </c>
      <c r="AW22" s="137" t="str">
        <f t="shared" si="72"/>
        <v/>
      </c>
      <c r="AX22" s="137" t="str">
        <f>IF('HINDI-SKT'!O23="","",'HINDI-SKT'!O23)</f>
        <v/>
      </c>
      <c r="AY22" s="137" t="str">
        <f t="shared" si="73"/>
        <v/>
      </c>
      <c r="AZ22" s="137" t="str">
        <f t="shared" si="74"/>
        <v/>
      </c>
      <c r="BA22" s="137" t="str">
        <f t="shared" si="75"/>
        <v/>
      </c>
      <c r="BB22" s="134" t="str">
        <f>IF(MATHS!E23="","",MATHS!E23)</f>
        <v/>
      </c>
      <c r="BC22" s="135" t="str">
        <f t="shared" si="23"/>
        <v/>
      </c>
      <c r="BD22" s="134" t="str">
        <f>IF(MATHS!F23="","",MATHS!F23)</f>
        <v/>
      </c>
      <c r="BE22" s="135" t="str">
        <f t="shared" si="24"/>
        <v/>
      </c>
      <c r="BF22" s="134" t="str">
        <f>IF(MATHS!G23="","",MATHS!G23)</f>
        <v/>
      </c>
      <c r="BG22" s="134" t="str">
        <f t="shared" si="25"/>
        <v/>
      </c>
      <c r="BH22" s="135" t="str">
        <f>IFERROR(LARGE((BC22,BE22,BG22),1),"")</f>
        <v/>
      </c>
      <c r="BI22" s="135" t="str">
        <f>IFERROR(LARGE((BC22,BE22,BG22),2),"")</f>
        <v/>
      </c>
      <c r="BJ22" s="134" t="str">
        <f t="shared" si="26"/>
        <v/>
      </c>
      <c r="BK22" s="135" t="str">
        <f>IF(MATHS!H23="","",MATHS!H23)</f>
        <v/>
      </c>
      <c r="BL22" s="134" t="str">
        <f>IF(MATHS!I23="","",MATHS!I23)</f>
        <v/>
      </c>
      <c r="BM22" s="134" t="str">
        <f>IF(MATHS!J23="","",MATHS!J23)</f>
        <v/>
      </c>
      <c r="BN22" s="134" t="str">
        <f t="shared" si="76"/>
        <v/>
      </c>
      <c r="BO22" s="134" t="str">
        <f>IF(MATHS!K23="","",MATHS!K23)</f>
        <v/>
      </c>
      <c r="BP22" s="135" t="str">
        <f t="shared" si="27"/>
        <v/>
      </c>
      <c r="BQ22" s="134" t="str">
        <f t="shared" si="77"/>
        <v/>
      </c>
      <c r="BR22" s="134" t="str">
        <f t="shared" si="28"/>
        <v/>
      </c>
      <c r="BS22" s="134" t="str">
        <f>IF(MATHS!O23="","",MATHS!O23)</f>
        <v/>
      </c>
      <c r="BT22" s="134" t="str">
        <f t="shared" si="78"/>
        <v/>
      </c>
      <c r="BU22" s="134" t="str">
        <f t="shared" si="79"/>
        <v/>
      </c>
      <c r="BV22" s="137" t="str">
        <f t="shared" si="80"/>
        <v/>
      </c>
      <c r="BW22" s="137" t="str">
        <f>IF(SCIENCE!E23="","",SCIENCE!E23)</f>
        <v/>
      </c>
      <c r="BX22" s="138" t="str">
        <f t="shared" si="29"/>
        <v/>
      </c>
      <c r="BY22" s="137" t="str">
        <f>IF(SCIENCE!F23="","",SCIENCE!F23)</f>
        <v/>
      </c>
      <c r="BZ22" s="138" t="str">
        <f t="shared" si="30"/>
        <v/>
      </c>
      <c r="CA22" s="137" t="str">
        <f>IF(SCIENCE!G23="","",SCIENCE!G23)</f>
        <v/>
      </c>
      <c r="CB22" s="137" t="str">
        <f t="shared" si="31"/>
        <v/>
      </c>
      <c r="CC22" s="138" t="str">
        <f>IFERROR(LARGE((BX22,BZ22,CB22),1),"")</f>
        <v/>
      </c>
      <c r="CD22" s="138" t="str">
        <f>IFERROR(LARGE((BX22,BZ22,CB22),2),"")</f>
        <v/>
      </c>
      <c r="CE22" s="137" t="str">
        <f t="shared" si="32"/>
        <v/>
      </c>
      <c r="CF22" s="138" t="str">
        <f>IF(SCIENCE!H23="","",SCIENCE!H23)</f>
        <v/>
      </c>
      <c r="CG22" s="138" t="str">
        <f>IF(SCIENCE!I23="","",SCIENCE!I23)</f>
        <v/>
      </c>
      <c r="CH22" s="138" t="str">
        <f>IF(SCIENCE!J23="","",SCIENCE!J23)</f>
        <v/>
      </c>
      <c r="CI22" s="138" t="str">
        <f t="shared" si="81"/>
        <v/>
      </c>
      <c r="CJ22" s="138" t="str">
        <f>IF(SCIENCE!K23="","",SCIENCE!K23)</f>
        <v/>
      </c>
      <c r="CK22" s="138" t="str">
        <f t="shared" si="33"/>
        <v/>
      </c>
      <c r="CL22" s="137" t="str">
        <f t="shared" si="82"/>
        <v/>
      </c>
      <c r="CM22" s="137" t="str">
        <f t="shared" si="34"/>
        <v/>
      </c>
      <c r="CN22" s="137" t="str">
        <f>IF(SCIENCE!O23="","",SCIENCE!O23)</f>
        <v/>
      </c>
      <c r="CO22" s="137" t="str">
        <f t="shared" si="83"/>
        <v/>
      </c>
      <c r="CP22" s="137" t="str">
        <f t="shared" si="84"/>
        <v/>
      </c>
      <c r="CQ22" s="137" t="str">
        <f t="shared" si="85"/>
        <v/>
      </c>
      <c r="CR22" s="134" t="str">
        <f>IF(SST!E23="","",SST!E23)</f>
        <v/>
      </c>
      <c r="CS22" s="135" t="str">
        <f t="shared" si="35"/>
        <v/>
      </c>
      <c r="CT22" s="134" t="str">
        <f>IF(SST!F23="","",SST!F23)</f>
        <v/>
      </c>
      <c r="CU22" s="135" t="str">
        <f t="shared" si="36"/>
        <v/>
      </c>
      <c r="CV22" s="134" t="str">
        <f>IF(SST!G23="","",SST!G23)</f>
        <v/>
      </c>
      <c r="CW22" s="134" t="str">
        <f t="shared" si="37"/>
        <v/>
      </c>
      <c r="CX22" s="135" t="str">
        <f>IFERROR(LARGE((CS22,CU22,CW22),1),"")</f>
        <v/>
      </c>
      <c r="CY22" s="135" t="str">
        <f>IFERROR(LARGE((CS22,CU22,CW22),2),"")</f>
        <v/>
      </c>
      <c r="CZ22" s="134" t="str">
        <f t="shared" si="38"/>
        <v/>
      </c>
      <c r="DA22" s="135" t="str">
        <f>IF(SST!H23="","",SST!H23)</f>
        <v/>
      </c>
      <c r="DB22" s="135" t="str">
        <f>IF(SST!I23="","",SST!I23)</f>
        <v/>
      </c>
      <c r="DC22" s="135" t="str">
        <f>IF(SST!J23="","",SST!J23)</f>
        <v/>
      </c>
      <c r="DD22" s="135" t="str">
        <f t="shared" si="86"/>
        <v/>
      </c>
      <c r="DE22" s="135" t="str">
        <f>IF(SST!K23="","",SST!K23)</f>
        <v/>
      </c>
      <c r="DF22" s="135" t="str">
        <f t="shared" si="39"/>
        <v/>
      </c>
      <c r="DG22" s="134" t="str">
        <f t="shared" si="87"/>
        <v/>
      </c>
      <c r="DH22" s="134" t="str">
        <f t="shared" si="40"/>
        <v/>
      </c>
      <c r="DI22" s="134" t="str">
        <f>IF(SST!O23="","",SST!O23)</f>
        <v/>
      </c>
      <c r="DJ22" s="134" t="str">
        <f t="shared" si="88"/>
        <v/>
      </c>
      <c r="DK22" s="134" t="str">
        <f t="shared" si="89"/>
        <v/>
      </c>
      <c r="DL22" s="134" t="str">
        <f t="shared" si="90"/>
        <v/>
      </c>
      <c r="DM22" s="139" t="str">
        <f t="shared" si="91"/>
        <v/>
      </c>
      <c r="DN22" s="139" t="str">
        <f t="shared" si="92"/>
        <v/>
      </c>
      <c r="DO22" s="139" t="str">
        <f t="shared" si="93"/>
        <v/>
      </c>
      <c r="DP22" s="139" t="str">
        <f t="shared" si="94"/>
        <v/>
      </c>
      <c r="DQ22" s="139" t="str">
        <f t="shared" si="95"/>
        <v/>
      </c>
      <c r="DR22" s="139" t="str">
        <f t="shared" si="96"/>
        <v/>
      </c>
      <c r="DS22" s="139" t="str">
        <f t="shared" si="97"/>
        <v/>
      </c>
      <c r="DT22" s="139" t="str">
        <f t="shared" si="98"/>
        <v/>
      </c>
      <c r="DU22" s="139" t="str">
        <f t="shared" si="99"/>
        <v/>
      </c>
      <c r="DV22" s="139" t="str">
        <f t="shared" si="100"/>
        <v/>
      </c>
      <c r="DW22" s="140" t="str">
        <f t="shared" si="101"/>
        <v/>
      </c>
      <c r="DX22" s="140" t="str">
        <f t="shared" si="102"/>
        <v/>
      </c>
      <c r="DY22" s="140" t="str">
        <f t="shared" si="103"/>
        <v/>
      </c>
      <c r="DZ22" s="140" t="str">
        <f t="shared" si="104"/>
        <v/>
      </c>
      <c r="EA22" s="140" t="str">
        <f t="shared" si="105"/>
        <v/>
      </c>
      <c r="EB22" s="141" t="str">
        <f t="shared" si="106"/>
        <v/>
      </c>
      <c r="EC22" s="141" t="str">
        <f t="shared" si="107"/>
        <v/>
      </c>
      <c r="ED22" s="141" t="str">
        <f t="shared" si="108"/>
        <v/>
      </c>
      <c r="EE22" s="141" t="str">
        <f t="shared" si="109"/>
        <v/>
      </c>
      <c r="EF22" s="141" t="str">
        <f t="shared" si="110"/>
        <v/>
      </c>
      <c r="EG22" s="127" t="str">
        <f t="shared" si="111"/>
        <v/>
      </c>
      <c r="EH22" s="127" t="str">
        <f t="shared" si="112"/>
        <v/>
      </c>
      <c r="EI22" s="127" t="str">
        <f t="shared" si="113"/>
        <v/>
      </c>
      <c r="EJ22" s="127" t="str">
        <f t="shared" si="114"/>
        <v/>
      </c>
      <c r="EK22" s="127" t="str">
        <f t="shared" si="115"/>
        <v/>
      </c>
      <c r="EL22" s="128" t="str">
        <f t="shared" si="42"/>
        <v/>
      </c>
      <c r="EM22" s="128" t="str">
        <f t="shared" si="43"/>
        <v/>
      </c>
      <c r="EN22" s="128" t="str">
        <f t="shared" si="44"/>
        <v/>
      </c>
      <c r="EO22" s="128" t="str">
        <f t="shared" si="45"/>
        <v/>
      </c>
      <c r="EP22" s="128" t="str">
        <f t="shared" si="46"/>
        <v/>
      </c>
      <c r="EQ22" s="142" t="str">
        <f t="shared" si="47"/>
        <v/>
      </c>
      <c r="ER22" s="142" t="str">
        <f t="shared" si="48"/>
        <v/>
      </c>
      <c r="ES22" s="345" t="str">
        <f t="shared" si="49"/>
        <v/>
      </c>
      <c r="ET22" s="346" t="str">
        <f t="shared" si="50"/>
        <v/>
      </c>
      <c r="EU22" s="345" t="str">
        <f t="shared" si="51"/>
        <v/>
      </c>
      <c r="EV22" s="345" t="str">
        <f t="shared" si="52"/>
        <v/>
      </c>
      <c r="EW22" s="345" t="str">
        <f t="shared" si="53"/>
        <v/>
      </c>
      <c r="EX22" s="359" t="str">
        <f t="shared" si="54"/>
        <v/>
      </c>
      <c r="EY22" s="143" t="str">
        <f t="shared" si="116"/>
        <v/>
      </c>
      <c r="EZ22" s="143" t="str">
        <f t="shared" si="117"/>
        <v/>
      </c>
      <c r="FA22" s="143" t="str">
        <f t="shared" si="55"/>
        <v/>
      </c>
      <c r="FB22" s="143" t="str">
        <f t="shared" si="56"/>
        <v/>
      </c>
      <c r="FC22" s="144" t="str">
        <f t="shared" si="118"/>
        <v/>
      </c>
      <c r="FD22" s="143" t="str">
        <f t="shared" si="119"/>
        <v/>
      </c>
      <c r="FE22" s="145" t="str">
        <f>IF(ATTENDANCE!Q24="","",ATTENDANCE!Q24)</f>
        <v/>
      </c>
      <c r="FF22" s="146" t="str">
        <f t="shared" si="57"/>
        <v/>
      </c>
      <c r="FG22" s="143" t="str">
        <f t="shared" si="58"/>
        <v/>
      </c>
      <c r="FH22" s="144" t="str">
        <f t="shared" si="120"/>
        <v/>
      </c>
      <c r="FI22" s="311" t="str">
        <f>IF(ATTENDANCE!Q24="","",ATTENDANCE!Q24)</f>
        <v/>
      </c>
      <c r="FJ22" s="144" t="str">
        <f>IF(ATTENDANCE!Q24="","",ATTENDANCE!$Q24)</f>
        <v/>
      </c>
      <c r="FK22" s="144" t="s">
        <v>232</v>
      </c>
      <c r="FL22" s="103"/>
    </row>
    <row r="23" spans="1:168" ht="15" customHeight="1" x14ac:dyDescent="0.25">
      <c r="A23" s="103"/>
      <c r="B23" s="131">
        <f>IF(DATA!B22="","",DATA!B22)</f>
        <v>18</v>
      </c>
      <c r="C23" s="131" t="str">
        <f>IF(DATA!C22="","",DATA!C22)</f>
        <v/>
      </c>
      <c r="D23" s="131" t="str">
        <f>IF(DATA!D22="","",DATA!D22)</f>
        <v/>
      </c>
      <c r="E23" s="447" t="str">
        <f>IF(DATA!E22="","",DATA!E22)</f>
        <v/>
      </c>
      <c r="F23" s="447" t="str">
        <f>IF(DATA!F22="","",DATA!F22)</f>
        <v/>
      </c>
      <c r="G23" s="447" t="str">
        <f>IF(DATA!G22="","",DATA!G22)</f>
        <v/>
      </c>
      <c r="H23" s="133" t="str">
        <f>IF(DATA!H22="","",DATA!H22)</f>
        <v/>
      </c>
      <c r="I23" s="132" t="str">
        <f>IF(DATA!I22="","",DATA!I22)</f>
        <v/>
      </c>
      <c r="J23" s="132" t="str">
        <f>IF(DATA!J22="","",DATA!J22)</f>
        <v/>
      </c>
      <c r="K23" s="132" t="str">
        <f>IF(DATA!K22="","",DATA!K22)</f>
        <v/>
      </c>
      <c r="L23" s="134" t="str">
        <f>IF(ENGLISH!E24="","",ENGLISH!E24)</f>
        <v/>
      </c>
      <c r="M23" s="135" t="str">
        <f t="shared" si="59"/>
        <v/>
      </c>
      <c r="N23" s="134" t="str">
        <f>IF(ENGLISH!F24="","",ENGLISH!F24)</f>
        <v/>
      </c>
      <c r="O23" s="135" t="str">
        <f t="shared" si="60"/>
        <v/>
      </c>
      <c r="P23" s="134" t="str">
        <f>IF(ENGLISH!G24="","",ENGLISH!G24)</f>
        <v/>
      </c>
      <c r="Q23" s="134" t="str">
        <f t="shared" si="61"/>
        <v/>
      </c>
      <c r="R23" s="135" t="str">
        <f>IFERROR(LARGE((M23,O23,Q23),1),"")</f>
        <v/>
      </c>
      <c r="S23" s="135" t="str">
        <f>IFERROR(LARGE((M23,O23,Q23),2),"")</f>
        <v/>
      </c>
      <c r="T23" s="134" t="str">
        <f t="shared" si="62"/>
        <v/>
      </c>
      <c r="U23" s="135" t="str">
        <f>IF(ENGLISH!H24="","",ENGLISH!H24)</f>
        <v/>
      </c>
      <c r="V23" s="134" t="str">
        <f>IF(ENGLISH!I24="","",ENGLISH!I24)</f>
        <v/>
      </c>
      <c r="W23" s="134" t="str">
        <f>IF(ENGLISH!J24="","",ENGLISH!J24)</f>
        <v/>
      </c>
      <c r="X23" s="134" t="str">
        <f t="shared" si="63"/>
        <v/>
      </c>
      <c r="Y23" s="135" t="str">
        <f>IF(ENGLISH!K24="","",ENGLISH!K24)</f>
        <v/>
      </c>
      <c r="Z23" s="135" t="str">
        <f t="shared" si="64"/>
        <v/>
      </c>
      <c r="AA23" s="136" t="str">
        <f t="shared" si="65"/>
        <v/>
      </c>
      <c r="AB23" s="134" t="str">
        <f t="shared" si="16"/>
        <v/>
      </c>
      <c r="AC23" s="134" t="str">
        <f>IF(ENGLISH!O24="","",ENGLISH!O24)</f>
        <v/>
      </c>
      <c r="AD23" s="134" t="str">
        <f t="shared" si="66"/>
        <v/>
      </c>
      <c r="AE23" s="134" t="str">
        <f t="shared" si="67"/>
        <v/>
      </c>
      <c r="AF23" s="134" t="str">
        <f t="shared" si="68"/>
        <v/>
      </c>
      <c r="AG23" s="137" t="str">
        <f>IF('HINDI-SKT'!E24="","",'HINDI-SKT'!E24)</f>
        <v/>
      </c>
      <c r="AH23" s="138" t="str">
        <f t="shared" si="17"/>
        <v/>
      </c>
      <c r="AI23" s="137" t="str">
        <f>IF('HINDI-SKT'!F24="","",'HINDI-SKT'!F24)</f>
        <v/>
      </c>
      <c r="AJ23" s="138" t="str">
        <f t="shared" si="18"/>
        <v/>
      </c>
      <c r="AK23" s="137" t="str">
        <f>IF('HINDI-SKT'!G24="","",'HINDI-SKT'!G24)</f>
        <v/>
      </c>
      <c r="AL23" s="137" t="str">
        <f t="shared" si="19"/>
        <v/>
      </c>
      <c r="AM23" s="138" t="str">
        <f>IFERROR(LARGE((AH23,AJ23,AL23),1),"")</f>
        <v/>
      </c>
      <c r="AN23" s="138" t="str">
        <f>IFERROR(LARGE((AH23,AJ23,AL23),2),"")</f>
        <v/>
      </c>
      <c r="AO23" s="137" t="str">
        <f t="shared" si="20"/>
        <v/>
      </c>
      <c r="AP23" s="138" t="str">
        <f>IF('HINDI-SKT'!H24="","",'HINDI-SKT'!H24)</f>
        <v/>
      </c>
      <c r="AQ23" s="137" t="str">
        <f>IF('HINDI-SKT'!I24="","",'HINDI-SKT'!I24)</f>
        <v/>
      </c>
      <c r="AR23" s="137" t="str">
        <f>IF('HINDI-SKT'!J24="","",'HINDI-SKT'!J24)</f>
        <v/>
      </c>
      <c r="AS23" s="137" t="str">
        <f t="shared" si="69"/>
        <v/>
      </c>
      <c r="AT23" s="137" t="str">
        <f>IF('HINDI-SKT'!K24="","",'HINDI-SKT'!K24)</f>
        <v/>
      </c>
      <c r="AU23" s="138" t="str">
        <f t="shared" si="70"/>
        <v/>
      </c>
      <c r="AV23" s="137" t="str">
        <f t="shared" si="71"/>
        <v/>
      </c>
      <c r="AW23" s="137" t="str">
        <f t="shared" si="72"/>
        <v/>
      </c>
      <c r="AX23" s="137" t="str">
        <f>IF('HINDI-SKT'!O24="","",'HINDI-SKT'!O24)</f>
        <v/>
      </c>
      <c r="AY23" s="137" t="str">
        <f t="shared" si="73"/>
        <v/>
      </c>
      <c r="AZ23" s="137" t="str">
        <f t="shared" si="74"/>
        <v/>
      </c>
      <c r="BA23" s="137" t="str">
        <f t="shared" si="75"/>
        <v/>
      </c>
      <c r="BB23" s="134" t="str">
        <f>IF(MATHS!E24="","",MATHS!E24)</f>
        <v/>
      </c>
      <c r="BC23" s="135" t="str">
        <f t="shared" si="23"/>
        <v/>
      </c>
      <c r="BD23" s="134" t="str">
        <f>IF(MATHS!F24="","",MATHS!F24)</f>
        <v/>
      </c>
      <c r="BE23" s="135" t="str">
        <f t="shared" si="24"/>
        <v/>
      </c>
      <c r="BF23" s="134" t="str">
        <f>IF(MATHS!G24="","",MATHS!G24)</f>
        <v/>
      </c>
      <c r="BG23" s="134" t="str">
        <f t="shared" si="25"/>
        <v/>
      </c>
      <c r="BH23" s="135" t="str">
        <f>IFERROR(LARGE((BC23,BE23,BG23),1),"")</f>
        <v/>
      </c>
      <c r="BI23" s="135" t="str">
        <f>IFERROR(LARGE((BC23,BE23,BG23),2),"")</f>
        <v/>
      </c>
      <c r="BJ23" s="134" t="str">
        <f t="shared" si="26"/>
        <v/>
      </c>
      <c r="BK23" s="135" t="str">
        <f>IF(MATHS!H24="","",MATHS!H24)</f>
        <v/>
      </c>
      <c r="BL23" s="134" t="str">
        <f>IF(MATHS!I24="","",MATHS!I24)</f>
        <v/>
      </c>
      <c r="BM23" s="134" t="str">
        <f>IF(MATHS!J24="","",MATHS!J24)</f>
        <v/>
      </c>
      <c r="BN23" s="134" t="str">
        <f t="shared" si="76"/>
        <v/>
      </c>
      <c r="BO23" s="134" t="str">
        <f>IF(MATHS!K24="","",MATHS!K24)</f>
        <v/>
      </c>
      <c r="BP23" s="135" t="str">
        <f t="shared" si="27"/>
        <v/>
      </c>
      <c r="BQ23" s="134" t="str">
        <f t="shared" si="77"/>
        <v/>
      </c>
      <c r="BR23" s="134" t="str">
        <f t="shared" si="28"/>
        <v/>
      </c>
      <c r="BS23" s="134" t="str">
        <f>IF(MATHS!O24="","",MATHS!O24)</f>
        <v/>
      </c>
      <c r="BT23" s="134" t="str">
        <f t="shared" si="78"/>
        <v/>
      </c>
      <c r="BU23" s="134" t="str">
        <f t="shared" si="79"/>
        <v/>
      </c>
      <c r="BV23" s="137" t="str">
        <f t="shared" si="80"/>
        <v/>
      </c>
      <c r="BW23" s="137" t="str">
        <f>IF(SCIENCE!E24="","",SCIENCE!E24)</f>
        <v/>
      </c>
      <c r="BX23" s="138" t="str">
        <f t="shared" si="29"/>
        <v/>
      </c>
      <c r="BY23" s="137" t="str">
        <f>IF(SCIENCE!F24="","",SCIENCE!F24)</f>
        <v/>
      </c>
      <c r="BZ23" s="138" t="str">
        <f t="shared" si="30"/>
        <v/>
      </c>
      <c r="CA23" s="137" t="str">
        <f>IF(SCIENCE!G24="","",SCIENCE!G24)</f>
        <v/>
      </c>
      <c r="CB23" s="137" t="str">
        <f t="shared" si="31"/>
        <v/>
      </c>
      <c r="CC23" s="138" t="str">
        <f>IFERROR(LARGE((BX23,BZ23,CB23),1),"")</f>
        <v/>
      </c>
      <c r="CD23" s="138" t="str">
        <f>IFERROR(LARGE((BX23,BZ23,CB23),2),"")</f>
        <v/>
      </c>
      <c r="CE23" s="137" t="str">
        <f t="shared" si="32"/>
        <v/>
      </c>
      <c r="CF23" s="138" t="str">
        <f>IF(SCIENCE!H24="","",SCIENCE!H24)</f>
        <v/>
      </c>
      <c r="CG23" s="138" t="str">
        <f>IF(SCIENCE!I24="","",SCIENCE!I24)</f>
        <v/>
      </c>
      <c r="CH23" s="138" t="str">
        <f>IF(SCIENCE!J24="","",SCIENCE!J24)</f>
        <v/>
      </c>
      <c r="CI23" s="138" t="str">
        <f t="shared" si="81"/>
        <v/>
      </c>
      <c r="CJ23" s="138" t="str">
        <f>IF(SCIENCE!K24="","",SCIENCE!K24)</f>
        <v/>
      </c>
      <c r="CK23" s="138" t="str">
        <f t="shared" si="33"/>
        <v/>
      </c>
      <c r="CL23" s="137" t="str">
        <f t="shared" si="82"/>
        <v/>
      </c>
      <c r="CM23" s="137" t="str">
        <f t="shared" si="34"/>
        <v/>
      </c>
      <c r="CN23" s="137" t="str">
        <f>IF(SCIENCE!O24="","",SCIENCE!O24)</f>
        <v/>
      </c>
      <c r="CO23" s="137" t="str">
        <f t="shared" si="83"/>
        <v/>
      </c>
      <c r="CP23" s="137" t="str">
        <f t="shared" si="84"/>
        <v/>
      </c>
      <c r="CQ23" s="137" t="str">
        <f t="shared" si="85"/>
        <v/>
      </c>
      <c r="CR23" s="134" t="str">
        <f>IF(SST!E24="","",SST!E24)</f>
        <v/>
      </c>
      <c r="CS23" s="135" t="str">
        <f t="shared" si="35"/>
        <v/>
      </c>
      <c r="CT23" s="134" t="str">
        <f>IF(SST!F24="","",SST!F24)</f>
        <v/>
      </c>
      <c r="CU23" s="135" t="str">
        <f t="shared" si="36"/>
        <v/>
      </c>
      <c r="CV23" s="134" t="str">
        <f>IF(SST!G24="","",SST!G24)</f>
        <v/>
      </c>
      <c r="CW23" s="134" t="str">
        <f t="shared" si="37"/>
        <v/>
      </c>
      <c r="CX23" s="135" t="str">
        <f>IFERROR(LARGE((CS23,CU23,CW23),1),"")</f>
        <v/>
      </c>
      <c r="CY23" s="135" t="str">
        <f>IFERROR(LARGE((CS23,CU23,CW23),2),"")</f>
        <v/>
      </c>
      <c r="CZ23" s="134" t="str">
        <f t="shared" si="38"/>
        <v/>
      </c>
      <c r="DA23" s="135" t="str">
        <f>IF(SST!H24="","",SST!H24)</f>
        <v/>
      </c>
      <c r="DB23" s="135" t="str">
        <f>IF(SST!I24="","",SST!I24)</f>
        <v/>
      </c>
      <c r="DC23" s="135" t="str">
        <f>IF(SST!J24="","",SST!J24)</f>
        <v/>
      </c>
      <c r="DD23" s="135" t="str">
        <f t="shared" si="86"/>
        <v/>
      </c>
      <c r="DE23" s="135" t="str">
        <f>IF(SST!K24="","",SST!K24)</f>
        <v/>
      </c>
      <c r="DF23" s="135" t="str">
        <f t="shared" si="39"/>
        <v/>
      </c>
      <c r="DG23" s="134" t="str">
        <f t="shared" si="87"/>
        <v/>
      </c>
      <c r="DH23" s="134" t="str">
        <f t="shared" si="40"/>
        <v/>
      </c>
      <c r="DI23" s="134" t="str">
        <f>IF(SST!O24="","",SST!O24)</f>
        <v/>
      </c>
      <c r="DJ23" s="134" t="str">
        <f t="shared" si="88"/>
        <v/>
      </c>
      <c r="DK23" s="134" t="str">
        <f t="shared" si="89"/>
        <v/>
      </c>
      <c r="DL23" s="134" t="str">
        <f t="shared" si="90"/>
        <v/>
      </c>
      <c r="DM23" s="139" t="str">
        <f t="shared" si="91"/>
        <v/>
      </c>
      <c r="DN23" s="139" t="str">
        <f t="shared" si="92"/>
        <v/>
      </c>
      <c r="DO23" s="139" t="str">
        <f t="shared" si="93"/>
        <v/>
      </c>
      <c r="DP23" s="139" t="str">
        <f t="shared" si="94"/>
        <v/>
      </c>
      <c r="DQ23" s="139" t="str">
        <f t="shared" si="95"/>
        <v/>
      </c>
      <c r="DR23" s="139" t="str">
        <f t="shared" si="96"/>
        <v/>
      </c>
      <c r="DS23" s="139" t="str">
        <f t="shared" si="97"/>
        <v/>
      </c>
      <c r="DT23" s="139" t="str">
        <f t="shared" si="98"/>
        <v/>
      </c>
      <c r="DU23" s="139" t="str">
        <f t="shared" si="99"/>
        <v/>
      </c>
      <c r="DV23" s="139" t="str">
        <f t="shared" si="100"/>
        <v/>
      </c>
      <c r="DW23" s="140" t="str">
        <f t="shared" si="101"/>
        <v/>
      </c>
      <c r="DX23" s="140" t="str">
        <f t="shared" si="102"/>
        <v/>
      </c>
      <c r="DY23" s="140" t="str">
        <f t="shared" si="103"/>
        <v/>
      </c>
      <c r="DZ23" s="140" t="str">
        <f t="shared" si="104"/>
        <v/>
      </c>
      <c r="EA23" s="140" t="str">
        <f t="shared" si="105"/>
        <v/>
      </c>
      <c r="EB23" s="141" t="str">
        <f t="shared" si="106"/>
        <v/>
      </c>
      <c r="EC23" s="141" t="str">
        <f t="shared" si="107"/>
        <v/>
      </c>
      <c r="ED23" s="141" t="str">
        <f t="shared" si="108"/>
        <v/>
      </c>
      <c r="EE23" s="141" t="str">
        <f t="shared" si="109"/>
        <v/>
      </c>
      <c r="EF23" s="141" t="str">
        <f t="shared" si="110"/>
        <v/>
      </c>
      <c r="EG23" s="127" t="str">
        <f t="shared" si="111"/>
        <v/>
      </c>
      <c r="EH23" s="127" t="str">
        <f t="shared" si="112"/>
        <v/>
      </c>
      <c r="EI23" s="127" t="str">
        <f t="shared" si="113"/>
        <v/>
      </c>
      <c r="EJ23" s="127" t="str">
        <f t="shared" si="114"/>
        <v/>
      </c>
      <c r="EK23" s="127" t="str">
        <f t="shared" si="115"/>
        <v/>
      </c>
      <c r="EL23" s="128" t="str">
        <f t="shared" si="42"/>
        <v/>
      </c>
      <c r="EM23" s="128" t="str">
        <f t="shared" si="43"/>
        <v/>
      </c>
      <c r="EN23" s="128" t="str">
        <f t="shared" si="44"/>
        <v/>
      </c>
      <c r="EO23" s="128" t="str">
        <f t="shared" si="45"/>
        <v/>
      </c>
      <c r="EP23" s="128" t="str">
        <f t="shared" si="46"/>
        <v/>
      </c>
      <c r="EQ23" s="142" t="str">
        <f t="shared" si="47"/>
        <v/>
      </c>
      <c r="ER23" s="142" t="str">
        <f t="shared" si="48"/>
        <v/>
      </c>
      <c r="ES23" s="345" t="str">
        <f t="shared" si="49"/>
        <v/>
      </c>
      <c r="ET23" s="346" t="str">
        <f t="shared" si="50"/>
        <v/>
      </c>
      <c r="EU23" s="345" t="str">
        <f t="shared" si="51"/>
        <v/>
      </c>
      <c r="EV23" s="345" t="str">
        <f t="shared" si="52"/>
        <v/>
      </c>
      <c r="EW23" s="345" t="str">
        <f t="shared" si="53"/>
        <v/>
      </c>
      <c r="EX23" s="359" t="str">
        <f t="shared" si="54"/>
        <v/>
      </c>
      <c r="EY23" s="143" t="str">
        <f t="shared" si="116"/>
        <v/>
      </c>
      <c r="EZ23" s="143" t="str">
        <f t="shared" si="117"/>
        <v/>
      </c>
      <c r="FA23" s="143" t="str">
        <f t="shared" si="55"/>
        <v/>
      </c>
      <c r="FB23" s="143" t="str">
        <f t="shared" si="56"/>
        <v/>
      </c>
      <c r="FC23" s="144" t="str">
        <f t="shared" si="118"/>
        <v/>
      </c>
      <c r="FD23" s="143" t="str">
        <f t="shared" si="119"/>
        <v/>
      </c>
      <c r="FE23" s="145" t="str">
        <f>IF(ATTENDANCE!Q25="","",ATTENDANCE!Q25)</f>
        <v/>
      </c>
      <c r="FF23" s="146" t="str">
        <f t="shared" si="57"/>
        <v/>
      </c>
      <c r="FG23" s="143" t="str">
        <f t="shared" si="58"/>
        <v/>
      </c>
      <c r="FH23" s="144" t="str">
        <f t="shared" si="120"/>
        <v/>
      </c>
      <c r="FI23" s="311" t="str">
        <f>IF(ATTENDANCE!Q25="","",ATTENDANCE!Q25)</f>
        <v/>
      </c>
      <c r="FJ23" s="144" t="str">
        <f>IF(ATTENDANCE!Q25="","",ATTENDANCE!$Q25)</f>
        <v/>
      </c>
      <c r="FK23" s="144" t="s">
        <v>234</v>
      </c>
      <c r="FL23" s="103"/>
    </row>
    <row r="24" spans="1:168" ht="15" customHeight="1" x14ac:dyDescent="0.25">
      <c r="A24" s="103"/>
      <c r="B24" s="131">
        <f>IF(DATA!B23="","",DATA!B23)</f>
        <v>19</v>
      </c>
      <c r="C24" s="131" t="str">
        <f>IF(DATA!C23="","",DATA!C23)</f>
        <v/>
      </c>
      <c r="D24" s="131" t="str">
        <f>IF(DATA!D23="","",DATA!D23)</f>
        <v/>
      </c>
      <c r="E24" s="447" t="str">
        <f>IF(DATA!E23="","",DATA!E23)</f>
        <v/>
      </c>
      <c r="F24" s="447" t="str">
        <f>IF(DATA!F23="","",DATA!F23)</f>
        <v/>
      </c>
      <c r="G24" s="447" t="str">
        <f>IF(DATA!G23="","",DATA!G23)</f>
        <v/>
      </c>
      <c r="H24" s="133" t="str">
        <f>IF(DATA!H23="","",DATA!H23)</f>
        <v/>
      </c>
      <c r="I24" s="132" t="str">
        <f>IF(DATA!I23="","",DATA!I23)</f>
        <v/>
      </c>
      <c r="J24" s="132" t="str">
        <f>IF(DATA!J23="","",DATA!J23)</f>
        <v/>
      </c>
      <c r="K24" s="132" t="str">
        <f>IF(DATA!K23="","",DATA!K23)</f>
        <v/>
      </c>
      <c r="L24" s="134" t="str">
        <f>IF(ENGLISH!E25="","",ENGLISH!E25)</f>
        <v/>
      </c>
      <c r="M24" s="135" t="str">
        <f t="shared" si="59"/>
        <v/>
      </c>
      <c r="N24" s="134" t="str">
        <f>IF(ENGLISH!F25="","",ENGLISH!F25)</f>
        <v/>
      </c>
      <c r="O24" s="135" t="str">
        <f t="shared" si="60"/>
        <v/>
      </c>
      <c r="P24" s="134" t="str">
        <f>IF(ENGLISH!G25="","",ENGLISH!G25)</f>
        <v/>
      </c>
      <c r="Q24" s="134" t="str">
        <f t="shared" si="61"/>
        <v/>
      </c>
      <c r="R24" s="135" t="str">
        <f>IFERROR(LARGE((M24,O24,Q24),1),"")</f>
        <v/>
      </c>
      <c r="S24" s="135" t="str">
        <f>IFERROR(LARGE((M24,O24,Q24),2),"")</f>
        <v/>
      </c>
      <c r="T24" s="134" t="str">
        <f t="shared" si="62"/>
        <v/>
      </c>
      <c r="U24" s="135" t="str">
        <f>IF(ENGLISH!H25="","",ENGLISH!H25)</f>
        <v/>
      </c>
      <c r="V24" s="134" t="str">
        <f>IF(ENGLISH!I25="","",ENGLISH!I25)</f>
        <v/>
      </c>
      <c r="W24" s="134" t="str">
        <f>IF(ENGLISH!J25="","",ENGLISH!J25)</f>
        <v/>
      </c>
      <c r="X24" s="134" t="str">
        <f t="shared" si="63"/>
        <v/>
      </c>
      <c r="Y24" s="135" t="str">
        <f>IF(ENGLISH!K25="","",ENGLISH!K25)</f>
        <v/>
      </c>
      <c r="Z24" s="135" t="str">
        <f t="shared" si="64"/>
        <v/>
      </c>
      <c r="AA24" s="136" t="str">
        <f t="shared" si="65"/>
        <v/>
      </c>
      <c r="AB24" s="134" t="str">
        <f t="shared" si="16"/>
        <v/>
      </c>
      <c r="AC24" s="134" t="str">
        <f>IF(ENGLISH!O25="","",ENGLISH!O25)</f>
        <v/>
      </c>
      <c r="AD24" s="134" t="str">
        <f t="shared" si="66"/>
        <v/>
      </c>
      <c r="AE24" s="134" t="str">
        <f t="shared" si="67"/>
        <v/>
      </c>
      <c r="AF24" s="134" t="str">
        <f t="shared" si="68"/>
        <v/>
      </c>
      <c r="AG24" s="137" t="str">
        <f>IF('HINDI-SKT'!E25="","",'HINDI-SKT'!E25)</f>
        <v/>
      </c>
      <c r="AH24" s="138" t="str">
        <f t="shared" si="17"/>
        <v/>
      </c>
      <c r="AI24" s="137" t="str">
        <f>IF('HINDI-SKT'!F25="","",'HINDI-SKT'!F25)</f>
        <v/>
      </c>
      <c r="AJ24" s="138" t="str">
        <f t="shared" si="18"/>
        <v/>
      </c>
      <c r="AK24" s="137" t="str">
        <f>IF('HINDI-SKT'!G25="","",'HINDI-SKT'!G25)</f>
        <v/>
      </c>
      <c r="AL24" s="137" t="str">
        <f t="shared" si="19"/>
        <v/>
      </c>
      <c r="AM24" s="138" t="str">
        <f>IFERROR(LARGE((AH24,AJ24,AL24),1),"")</f>
        <v/>
      </c>
      <c r="AN24" s="138" t="str">
        <f>IFERROR(LARGE((AH24,AJ24,AL24),2),"")</f>
        <v/>
      </c>
      <c r="AO24" s="137" t="str">
        <f t="shared" si="20"/>
        <v/>
      </c>
      <c r="AP24" s="138" t="str">
        <f>IF('HINDI-SKT'!H25="","",'HINDI-SKT'!H25)</f>
        <v/>
      </c>
      <c r="AQ24" s="137" t="str">
        <f>IF('HINDI-SKT'!I25="","",'HINDI-SKT'!I25)</f>
        <v/>
      </c>
      <c r="AR24" s="137" t="str">
        <f>IF('HINDI-SKT'!J25="","",'HINDI-SKT'!J25)</f>
        <v/>
      </c>
      <c r="AS24" s="137" t="str">
        <f t="shared" si="69"/>
        <v/>
      </c>
      <c r="AT24" s="137" t="str">
        <f>IF('HINDI-SKT'!K25="","",'HINDI-SKT'!K25)</f>
        <v/>
      </c>
      <c r="AU24" s="138" t="str">
        <f t="shared" si="70"/>
        <v/>
      </c>
      <c r="AV24" s="137" t="str">
        <f t="shared" si="71"/>
        <v/>
      </c>
      <c r="AW24" s="137" t="str">
        <f t="shared" si="72"/>
        <v/>
      </c>
      <c r="AX24" s="137" t="str">
        <f>IF('HINDI-SKT'!O25="","",'HINDI-SKT'!O25)</f>
        <v/>
      </c>
      <c r="AY24" s="137" t="str">
        <f t="shared" si="73"/>
        <v/>
      </c>
      <c r="AZ24" s="137" t="str">
        <f t="shared" si="74"/>
        <v/>
      </c>
      <c r="BA24" s="137" t="str">
        <f t="shared" si="75"/>
        <v/>
      </c>
      <c r="BB24" s="134" t="str">
        <f>IF(MATHS!E25="","",MATHS!E25)</f>
        <v/>
      </c>
      <c r="BC24" s="135" t="str">
        <f t="shared" si="23"/>
        <v/>
      </c>
      <c r="BD24" s="134" t="str">
        <f>IF(MATHS!F25="","",MATHS!F25)</f>
        <v/>
      </c>
      <c r="BE24" s="135" t="str">
        <f t="shared" si="24"/>
        <v/>
      </c>
      <c r="BF24" s="134" t="str">
        <f>IF(MATHS!G25="","",MATHS!G25)</f>
        <v/>
      </c>
      <c r="BG24" s="134" t="str">
        <f t="shared" si="25"/>
        <v/>
      </c>
      <c r="BH24" s="135" t="str">
        <f>IFERROR(LARGE((BC24,BE24,BG24),1),"")</f>
        <v/>
      </c>
      <c r="BI24" s="135" t="str">
        <f>IFERROR(LARGE((BC24,BE24,BG24),2),"")</f>
        <v/>
      </c>
      <c r="BJ24" s="134" t="str">
        <f t="shared" si="26"/>
        <v/>
      </c>
      <c r="BK24" s="135" t="str">
        <f>IF(MATHS!H25="","",MATHS!H25)</f>
        <v/>
      </c>
      <c r="BL24" s="134" t="str">
        <f>IF(MATHS!I25="","",MATHS!I25)</f>
        <v/>
      </c>
      <c r="BM24" s="134" t="str">
        <f>IF(MATHS!J25="","",MATHS!J25)</f>
        <v/>
      </c>
      <c r="BN24" s="134" t="str">
        <f t="shared" si="76"/>
        <v/>
      </c>
      <c r="BO24" s="134" t="str">
        <f>IF(MATHS!K25="","",MATHS!K25)</f>
        <v/>
      </c>
      <c r="BP24" s="135" t="str">
        <f t="shared" si="27"/>
        <v/>
      </c>
      <c r="BQ24" s="134" t="str">
        <f t="shared" si="77"/>
        <v/>
      </c>
      <c r="BR24" s="134" t="str">
        <f t="shared" si="28"/>
        <v/>
      </c>
      <c r="BS24" s="134" t="str">
        <f>IF(MATHS!O25="","",MATHS!O25)</f>
        <v/>
      </c>
      <c r="BT24" s="134" t="str">
        <f t="shared" si="78"/>
        <v/>
      </c>
      <c r="BU24" s="134" t="str">
        <f t="shared" si="79"/>
        <v/>
      </c>
      <c r="BV24" s="137" t="str">
        <f t="shared" si="80"/>
        <v/>
      </c>
      <c r="BW24" s="137" t="str">
        <f>IF(SCIENCE!E25="","",SCIENCE!E25)</f>
        <v/>
      </c>
      <c r="BX24" s="138" t="str">
        <f t="shared" si="29"/>
        <v/>
      </c>
      <c r="BY24" s="137" t="str">
        <f>IF(SCIENCE!F25="","",SCIENCE!F25)</f>
        <v/>
      </c>
      <c r="BZ24" s="138" t="str">
        <f t="shared" si="30"/>
        <v/>
      </c>
      <c r="CA24" s="137" t="str">
        <f>IF(SCIENCE!G25="","",SCIENCE!G25)</f>
        <v/>
      </c>
      <c r="CB24" s="137" t="str">
        <f t="shared" si="31"/>
        <v/>
      </c>
      <c r="CC24" s="138" t="str">
        <f>IFERROR(LARGE((BX24,BZ24,CB24),1),"")</f>
        <v/>
      </c>
      <c r="CD24" s="138" t="str">
        <f>IFERROR(LARGE((BX24,BZ24,CB24),2),"")</f>
        <v/>
      </c>
      <c r="CE24" s="137" t="str">
        <f t="shared" si="32"/>
        <v/>
      </c>
      <c r="CF24" s="138" t="str">
        <f>IF(SCIENCE!H25="","",SCIENCE!H25)</f>
        <v/>
      </c>
      <c r="CG24" s="138" t="str">
        <f>IF(SCIENCE!I25="","",SCIENCE!I25)</f>
        <v/>
      </c>
      <c r="CH24" s="138" t="str">
        <f>IF(SCIENCE!J25="","",SCIENCE!J25)</f>
        <v/>
      </c>
      <c r="CI24" s="138" t="str">
        <f t="shared" si="81"/>
        <v/>
      </c>
      <c r="CJ24" s="138" t="str">
        <f>IF(SCIENCE!K25="","",SCIENCE!K25)</f>
        <v/>
      </c>
      <c r="CK24" s="138" t="str">
        <f t="shared" si="33"/>
        <v/>
      </c>
      <c r="CL24" s="137" t="str">
        <f t="shared" si="82"/>
        <v/>
      </c>
      <c r="CM24" s="137" t="str">
        <f t="shared" si="34"/>
        <v/>
      </c>
      <c r="CN24" s="137" t="str">
        <f>IF(SCIENCE!O25="","",SCIENCE!O25)</f>
        <v/>
      </c>
      <c r="CO24" s="137" t="str">
        <f t="shared" si="83"/>
        <v/>
      </c>
      <c r="CP24" s="137" t="str">
        <f t="shared" si="84"/>
        <v/>
      </c>
      <c r="CQ24" s="137" t="str">
        <f t="shared" si="85"/>
        <v/>
      </c>
      <c r="CR24" s="134" t="str">
        <f>IF(SST!E25="","",SST!E25)</f>
        <v/>
      </c>
      <c r="CS24" s="135" t="str">
        <f t="shared" si="35"/>
        <v/>
      </c>
      <c r="CT24" s="134" t="str">
        <f>IF(SST!F25="","",SST!F25)</f>
        <v/>
      </c>
      <c r="CU24" s="135" t="str">
        <f t="shared" si="36"/>
        <v/>
      </c>
      <c r="CV24" s="134" t="str">
        <f>IF(SST!G25="","",SST!G25)</f>
        <v/>
      </c>
      <c r="CW24" s="134" t="str">
        <f t="shared" si="37"/>
        <v/>
      </c>
      <c r="CX24" s="135" t="str">
        <f>IFERROR(LARGE((CS24,CU24,CW24),1),"")</f>
        <v/>
      </c>
      <c r="CY24" s="135" t="str">
        <f>IFERROR(LARGE((CS24,CU24,CW24),2),"")</f>
        <v/>
      </c>
      <c r="CZ24" s="134" t="str">
        <f t="shared" si="38"/>
        <v/>
      </c>
      <c r="DA24" s="135" t="str">
        <f>IF(SST!H25="","",SST!H25)</f>
        <v/>
      </c>
      <c r="DB24" s="135" t="str">
        <f>IF(SST!I25="","",SST!I25)</f>
        <v/>
      </c>
      <c r="DC24" s="135" t="str">
        <f>IF(SST!J25="","",SST!J25)</f>
        <v/>
      </c>
      <c r="DD24" s="135" t="str">
        <f t="shared" si="86"/>
        <v/>
      </c>
      <c r="DE24" s="135" t="str">
        <f>IF(SST!K25="","",SST!K25)</f>
        <v/>
      </c>
      <c r="DF24" s="135" t="str">
        <f t="shared" si="39"/>
        <v/>
      </c>
      <c r="DG24" s="134" t="str">
        <f t="shared" si="87"/>
        <v/>
      </c>
      <c r="DH24" s="134" t="str">
        <f t="shared" si="40"/>
        <v/>
      </c>
      <c r="DI24" s="134" t="str">
        <f>IF(SST!O25="","",SST!O25)</f>
        <v/>
      </c>
      <c r="DJ24" s="134" t="str">
        <f t="shared" si="88"/>
        <v/>
      </c>
      <c r="DK24" s="134" t="str">
        <f t="shared" si="89"/>
        <v/>
      </c>
      <c r="DL24" s="134" t="str">
        <f t="shared" si="90"/>
        <v/>
      </c>
      <c r="DM24" s="139" t="str">
        <f t="shared" si="91"/>
        <v/>
      </c>
      <c r="DN24" s="139" t="str">
        <f t="shared" si="92"/>
        <v/>
      </c>
      <c r="DO24" s="139" t="str">
        <f t="shared" si="93"/>
        <v/>
      </c>
      <c r="DP24" s="139" t="str">
        <f t="shared" si="94"/>
        <v/>
      </c>
      <c r="DQ24" s="139" t="str">
        <f t="shared" si="95"/>
        <v/>
      </c>
      <c r="DR24" s="139" t="str">
        <f t="shared" si="96"/>
        <v/>
      </c>
      <c r="DS24" s="139" t="str">
        <f t="shared" si="97"/>
        <v/>
      </c>
      <c r="DT24" s="139" t="str">
        <f t="shared" si="98"/>
        <v/>
      </c>
      <c r="DU24" s="139" t="str">
        <f t="shared" si="99"/>
        <v/>
      </c>
      <c r="DV24" s="139" t="str">
        <f t="shared" si="100"/>
        <v/>
      </c>
      <c r="DW24" s="140" t="str">
        <f t="shared" si="101"/>
        <v/>
      </c>
      <c r="DX24" s="140" t="str">
        <f t="shared" si="102"/>
        <v/>
      </c>
      <c r="DY24" s="140" t="str">
        <f t="shared" si="103"/>
        <v/>
      </c>
      <c r="DZ24" s="140" t="str">
        <f t="shared" si="104"/>
        <v/>
      </c>
      <c r="EA24" s="140" t="str">
        <f t="shared" si="105"/>
        <v/>
      </c>
      <c r="EB24" s="141" t="str">
        <f t="shared" si="106"/>
        <v/>
      </c>
      <c r="EC24" s="141" t="str">
        <f t="shared" si="107"/>
        <v/>
      </c>
      <c r="ED24" s="141" t="str">
        <f t="shared" si="108"/>
        <v/>
      </c>
      <c r="EE24" s="141" t="str">
        <f t="shared" si="109"/>
        <v/>
      </c>
      <c r="EF24" s="141" t="str">
        <f t="shared" si="110"/>
        <v/>
      </c>
      <c r="EG24" s="127" t="str">
        <f t="shared" si="111"/>
        <v/>
      </c>
      <c r="EH24" s="127" t="str">
        <f t="shared" si="112"/>
        <v/>
      </c>
      <c r="EI24" s="127" t="str">
        <f t="shared" si="113"/>
        <v/>
      </c>
      <c r="EJ24" s="127" t="str">
        <f t="shared" si="114"/>
        <v/>
      </c>
      <c r="EK24" s="127" t="str">
        <f t="shared" si="115"/>
        <v/>
      </c>
      <c r="EL24" s="128" t="str">
        <f t="shared" si="42"/>
        <v/>
      </c>
      <c r="EM24" s="128" t="str">
        <f t="shared" si="43"/>
        <v/>
      </c>
      <c r="EN24" s="128" t="str">
        <f t="shared" si="44"/>
        <v/>
      </c>
      <c r="EO24" s="128" t="str">
        <f t="shared" si="45"/>
        <v/>
      </c>
      <c r="EP24" s="128" t="str">
        <f t="shared" si="46"/>
        <v/>
      </c>
      <c r="EQ24" s="142" t="str">
        <f t="shared" si="47"/>
        <v/>
      </c>
      <c r="ER24" s="142" t="str">
        <f t="shared" si="48"/>
        <v/>
      </c>
      <c r="ES24" s="345" t="str">
        <f t="shared" si="49"/>
        <v/>
      </c>
      <c r="ET24" s="346" t="str">
        <f t="shared" si="50"/>
        <v/>
      </c>
      <c r="EU24" s="345" t="str">
        <f t="shared" si="51"/>
        <v/>
      </c>
      <c r="EV24" s="345" t="str">
        <f t="shared" si="52"/>
        <v/>
      </c>
      <c r="EW24" s="345" t="str">
        <f t="shared" si="53"/>
        <v/>
      </c>
      <c r="EX24" s="359" t="str">
        <f t="shared" si="54"/>
        <v/>
      </c>
      <c r="EY24" s="143" t="str">
        <f t="shared" si="116"/>
        <v/>
      </c>
      <c r="EZ24" s="143" t="str">
        <f t="shared" si="117"/>
        <v/>
      </c>
      <c r="FA24" s="143" t="str">
        <f t="shared" si="55"/>
        <v/>
      </c>
      <c r="FB24" s="143" t="str">
        <f t="shared" si="56"/>
        <v/>
      </c>
      <c r="FC24" s="144" t="str">
        <f t="shared" si="118"/>
        <v/>
      </c>
      <c r="FD24" s="143" t="str">
        <f t="shared" si="119"/>
        <v/>
      </c>
      <c r="FE24" s="145" t="str">
        <f>IF(ATTENDANCE!Q26="","",ATTENDANCE!Q26)</f>
        <v/>
      </c>
      <c r="FF24" s="146" t="str">
        <f t="shared" si="57"/>
        <v/>
      </c>
      <c r="FG24" s="143" t="str">
        <f t="shared" si="58"/>
        <v/>
      </c>
      <c r="FH24" s="144" t="str">
        <f t="shared" si="120"/>
        <v/>
      </c>
      <c r="FI24" s="311" t="str">
        <f>IF(ATTENDANCE!Q26="","",ATTENDANCE!Q26)</f>
        <v/>
      </c>
      <c r="FJ24" s="144" t="str">
        <f>IF(ATTENDANCE!Q26="","",ATTENDANCE!$Q26)</f>
        <v/>
      </c>
      <c r="FK24" s="144" t="s">
        <v>235</v>
      </c>
      <c r="FL24" s="103"/>
    </row>
    <row r="25" spans="1:168" ht="15" customHeight="1" x14ac:dyDescent="0.25">
      <c r="A25" s="103"/>
      <c r="B25" s="131">
        <f>IF(DATA!B24="","",DATA!B24)</f>
        <v>20</v>
      </c>
      <c r="C25" s="131" t="str">
        <f>IF(DATA!C24="","",DATA!C24)</f>
        <v/>
      </c>
      <c r="D25" s="131" t="str">
        <f>IF(DATA!D24="","",DATA!D24)</f>
        <v/>
      </c>
      <c r="E25" s="447" t="str">
        <f>IF(DATA!E24="","",DATA!E24)</f>
        <v/>
      </c>
      <c r="F25" s="447" t="str">
        <f>IF(DATA!F24="","",DATA!F24)</f>
        <v/>
      </c>
      <c r="G25" s="447" t="str">
        <f>IF(DATA!G24="","",DATA!G24)</f>
        <v/>
      </c>
      <c r="H25" s="133" t="str">
        <f>IF(DATA!H24="","",DATA!H24)</f>
        <v/>
      </c>
      <c r="I25" s="132" t="str">
        <f>IF(DATA!I24="","",DATA!I24)</f>
        <v/>
      </c>
      <c r="J25" s="132" t="str">
        <f>IF(DATA!J24="","",DATA!J24)</f>
        <v/>
      </c>
      <c r="K25" s="132" t="str">
        <f>IF(DATA!K24="","",DATA!K24)</f>
        <v/>
      </c>
      <c r="L25" s="134" t="str">
        <f>IF(ENGLISH!E26="","",ENGLISH!E26)</f>
        <v/>
      </c>
      <c r="M25" s="135" t="str">
        <f t="shared" si="59"/>
        <v/>
      </c>
      <c r="N25" s="134" t="str">
        <f>IF(ENGLISH!F26="","",ENGLISH!F26)</f>
        <v/>
      </c>
      <c r="O25" s="135" t="str">
        <f t="shared" si="60"/>
        <v/>
      </c>
      <c r="P25" s="134" t="str">
        <f>IF(ENGLISH!G26="","",ENGLISH!G26)</f>
        <v/>
      </c>
      <c r="Q25" s="134" t="str">
        <f t="shared" si="61"/>
        <v/>
      </c>
      <c r="R25" s="135" t="str">
        <f>IFERROR(LARGE((M25,O25,Q25),1),"")</f>
        <v/>
      </c>
      <c r="S25" s="135" t="str">
        <f>IFERROR(LARGE((M25,O25,Q25),2),"")</f>
        <v/>
      </c>
      <c r="T25" s="134" t="str">
        <f t="shared" si="62"/>
        <v/>
      </c>
      <c r="U25" s="135" t="str">
        <f>IF(ENGLISH!H26="","",ENGLISH!H26)</f>
        <v/>
      </c>
      <c r="V25" s="134" t="str">
        <f>IF(ENGLISH!I26="","",ENGLISH!I26)</f>
        <v/>
      </c>
      <c r="W25" s="134" t="str">
        <f>IF(ENGLISH!J26="","",ENGLISH!J26)</f>
        <v/>
      </c>
      <c r="X25" s="134" t="str">
        <f t="shared" si="63"/>
        <v/>
      </c>
      <c r="Y25" s="135" t="str">
        <f>IF(ENGLISH!K26="","",ENGLISH!K26)</f>
        <v/>
      </c>
      <c r="Z25" s="135" t="str">
        <f t="shared" si="64"/>
        <v/>
      </c>
      <c r="AA25" s="136" t="str">
        <f t="shared" si="65"/>
        <v/>
      </c>
      <c r="AB25" s="134" t="str">
        <f t="shared" si="16"/>
        <v/>
      </c>
      <c r="AC25" s="134" t="str">
        <f>IF(ENGLISH!O26="","",ENGLISH!O26)</f>
        <v/>
      </c>
      <c r="AD25" s="134" t="str">
        <f t="shared" si="66"/>
        <v/>
      </c>
      <c r="AE25" s="134" t="str">
        <f t="shared" si="67"/>
        <v/>
      </c>
      <c r="AF25" s="134" t="str">
        <f t="shared" si="68"/>
        <v/>
      </c>
      <c r="AG25" s="137" t="str">
        <f>IF('HINDI-SKT'!E26="","",'HINDI-SKT'!E26)</f>
        <v/>
      </c>
      <c r="AH25" s="138" t="str">
        <f t="shared" si="17"/>
        <v/>
      </c>
      <c r="AI25" s="137" t="str">
        <f>IF('HINDI-SKT'!F26="","",'HINDI-SKT'!F26)</f>
        <v/>
      </c>
      <c r="AJ25" s="138" t="str">
        <f t="shared" si="18"/>
        <v/>
      </c>
      <c r="AK25" s="137" t="str">
        <f>IF('HINDI-SKT'!G26="","",'HINDI-SKT'!G26)</f>
        <v/>
      </c>
      <c r="AL25" s="137" t="str">
        <f t="shared" si="19"/>
        <v/>
      </c>
      <c r="AM25" s="138" t="str">
        <f>IFERROR(LARGE((AH25,AJ25,AL25),1),"")</f>
        <v/>
      </c>
      <c r="AN25" s="138" t="str">
        <f>IFERROR(LARGE((AH25,AJ25,AL25),2),"")</f>
        <v/>
      </c>
      <c r="AO25" s="137" t="str">
        <f t="shared" si="20"/>
        <v/>
      </c>
      <c r="AP25" s="138" t="str">
        <f>IF('HINDI-SKT'!H26="","",'HINDI-SKT'!H26)</f>
        <v/>
      </c>
      <c r="AQ25" s="137" t="str">
        <f>IF('HINDI-SKT'!I26="","",'HINDI-SKT'!I26)</f>
        <v/>
      </c>
      <c r="AR25" s="137" t="str">
        <f>IF('HINDI-SKT'!J26="","",'HINDI-SKT'!J26)</f>
        <v/>
      </c>
      <c r="AS25" s="137" t="str">
        <f t="shared" si="69"/>
        <v/>
      </c>
      <c r="AT25" s="137" t="str">
        <f>IF('HINDI-SKT'!K26="","",'HINDI-SKT'!K26)</f>
        <v/>
      </c>
      <c r="AU25" s="138" t="str">
        <f t="shared" si="70"/>
        <v/>
      </c>
      <c r="AV25" s="137" t="str">
        <f t="shared" si="71"/>
        <v/>
      </c>
      <c r="AW25" s="137" t="str">
        <f t="shared" si="72"/>
        <v/>
      </c>
      <c r="AX25" s="137" t="str">
        <f>IF('HINDI-SKT'!O26="","",'HINDI-SKT'!O26)</f>
        <v/>
      </c>
      <c r="AY25" s="137" t="str">
        <f t="shared" si="73"/>
        <v/>
      </c>
      <c r="AZ25" s="137" t="str">
        <f t="shared" si="74"/>
        <v/>
      </c>
      <c r="BA25" s="137" t="str">
        <f t="shared" si="75"/>
        <v/>
      </c>
      <c r="BB25" s="134" t="str">
        <f>IF(MATHS!E26="","",MATHS!E26)</f>
        <v/>
      </c>
      <c r="BC25" s="135" t="str">
        <f t="shared" si="23"/>
        <v/>
      </c>
      <c r="BD25" s="134" t="str">
        <f>IF(MATHS!F26="","",MATHS!F26)</f>
        <v/>
      </c>
      <c r="BE25" s="135" t="str">
        <f t="shared" si="24"/>
        <v/>
      </c>
      <c r="BF25" s="134" t="str">
        <f>IF(MATHS!G26="","",MATHS!G26)</f>
        <v/>
      </c>
      <c r="BG25" s="134" t="str">
        <f t="shared" si="25"/>
        <v/>
      </c>
      <c r="BH25" s="135" t="str">
        <f>IFERROR(LARGE((BC25,BE25,BG25),1),"")</f>
        <v/>
      </c>
      <c r="BI25" s="135" t="str">
        <f>IFERROR(LARGE((BC25,BE25,BG25),2),"")</f>
        <v/>
      </c>
      <c r="BJ25" s="134" t="str">
        <f t="shared" si="26"/>
        <v/>
      </c>
      <c r="BK25" s="135" t="str">
        <f>IF(MATHS!H26="","",MATHS!H26)</f>
        <v/>
      </c>
      <c r="BL25" s="134" t="str">
        <f>IF(MATHS!I26="","",MATHS!I26)</f>
        <v/>
      </c>
      <c r="BM25" s="134" t="str">
        <f>IF(MATHS!J26="","",MATHS!J26)</f>
        <v/>
      </c>
      <c r="BN25" s="134" t="str">
        <f t="shared" si="76"/>
        <v/>
      </c>
      <c r="BO25" s="134" t="str">
        <f>IF(MATHS!K26="","",MATHS!K26)</f>
        <v/>
      </c>
      <c r="BP25" s="135" t="str">
        <f t="shared" si="27"/>
        <v/>
      </c>
      <c r="BQ25" s="134" t="str">
        <f t="shared" si="77"/>
        <v/>
      </c>
      <c r="BR25" s="134" t="str">
        <f t="shared" si="28"/>
        <v/>
      </c>
      <c r="BS25" s="134" t="str">
        <f>IF(MATHS!O26="","",MATHS!O26)</f>
        <v/>
      </c>
      <c r="BT25" s="134" t="str">
        <f t="shared" si="78"/>
        <v/>
      </c>
      <c r="BU25" s="134" t="str">
        <f t="shared" si="79"/>
        <v/>
      </c>
      <c r="BV25" s="137" t="str">
        <f t="shared" si="80"/>
        <v/>
      </c>
      <c r="BW25" s="137" t="str">
        <f>IF(SCIENCE!E26="","",SCIENCE!E26)</f>
        <v/>
      </c>
      <c r="BX25" s="138" t="str">
        <f t="shared" si="29"/>
        <v/>
      </c>
      <c r="BY25" s="137" t="str">
        <f>IF(SCIENCE!F26="","",SCIENCE!F26)</f>
        <v/>
      </c>
      <c r="BZ25" s="138" t="str">
        <f t="shared" si="30"/>
        <v/>
      </c>
      <c r="CA25" s="137" t="str">
        <f>IF(SCIENCE!G26="","",SCIENCE!G26)</f>
        <v/>
      </c>
      <c r="CB25" s="137" t="str">
        <f t="shared" si="31"/>
        <v/>
      </c>
      <c r="CC25" s="138" t="str">
        <f>IFERROR(LARGE((BX25,BZ25,CB25),1),"")</f>
        <v/>
      </c>
      <c r="CD25" s="138" t="str">
        <f>IFERROR(LARGE((BX25,BZ25,CB25),2),"")</f>
        <v/>
      </c>
      <c r="CE25" s="137" t="str">
        <f t="shared" si="32"/>
        <v/>
      </c>
      <c r="CF25" s="138" t="str">
        <f>IF(SCIENCE!H26="","",SCIENCE!H26)</f>
        <v/>
      </c>
      <c r="CG25" s="138" t="str">
        <f>IF(SCIENCE!I26="","",SCIENCE!I26)</f>
        <v/>
      </c>
      <c r="CH25" s="138" t="str">
        <f>IF(SCIENCE!J26="","",SCIENCE!J26)</f>
        <v/>
      </c>
      <c r="CI25" s="138" t="str">
        <f t="shared" si="81"/>
        <v/>
      </c>
      <c r="CJ25" s="138" t="str">
        <f>IF(SCIENCE!K26="","",SCIENCE!K26)</f>
        <v/>
      </c>
      <c r="CK25" s="138" t="str">
        <f t="shared" si="33"/>
        <v/>
      </c>
      <c r="CL25" s="137" t="str">
        <f t="shared" si="82"/>
        <v/>
      </c>
      <c r="CM25" s="137" t="str">
        <f t="shared" si="34"/>
        <v/>
      </c>
      <c r="CN25" s="137" t="str">
        <f>IF(SCIENCE!O26="","",SCIENCE!O26)</f>
        <v/>
      </c>
      <c r="CO25" s="137" t="str">
        <f t="shared" si="83"/>
        <v/>
      </c>
      <c r="CP25" s="137" t="str">
        <f t="shared" si="84"/>
        <v/>
      </c>
      <c r="CQ25" s="137" t="str">
        <f t="shared" si="85"/>
        <v/>
      </c>
      <c r="CR25" s="134" t="str">
        <f>IF(SST!E26="","",SST!E26)</f>
        <v/>
      </c>
      <c r="CS25" s="135" t="str">
        <f t="shared" si="35"/>
        <v/>
      </c>
      <c r="CT25" s="134" t="str">
        <f>IF(SST!F26="","",SST!F26)</f>
        <v/>
      </c>
      <c r="CU25" s="135" t="str">
        <f t="shared" si="36"/>
        <v/>
      </c>
      <c r="CV25" s="134" t="str">
        <f>IF(SST!G26="","",SST!G26)</f>
        <v/>
      </c>
      <c r="CW25" s="134" t="str">
        <f t="shared" si="37"/>
        <v/>
      </c>
      <c r="CX25" s="135" t="str">
        <f>IFERROR(LARGE((CS25,CU25,CW25),1),"")</f>
        <v/>
      </c>
      <c r="CY25" s="135" t="str">
        <f>IFERROR(LARGE((CS25,CU25,CW25),2),"")</f>
        <v/>
      </c>
      <c r="CZ25" s="134" t="str">
        <f t="shared" si="38"/>
        <v/>
      </c>
      <c r="DA25" s="135" t="str">
        <f>IF(SST!H26="","",SST!H26)</f>
        <v/>
      </c>
      <c r="DB25" s="135" t="str">
        <f>IF(SST!I26="","",SST!I26)</f>
        <v/>
      </c>
      <c r="DC25" s="135" t="str">
        <f>IF(SST!J26="","",SST!J26)</f>
        <v/>
      </c>
      <c r="DD25" s="135" t="str">
        <f t="shared" si="86"/>
        <v/>
      </c>
      <c r="DE25" s="135" t="str">
        <f>IF(SST!K26="","",SST!K26)</f>
        <v/>
      </c>
      <c r="DF25" s="135" t="str">
        <f t="shared" si="39"/>
        <v/>
      </c>
      <c r="DG25" s="134" t="str">
        <f t="shared" si="87"/>
        <v/>
      </c>
      <c r="DH25" s="134" t="str">
        <f t="shared" si="40"/>
        <v/>
      </c>
      <c r="DI25" s="134" t="str">
        <f>IF(SST!O26="","",SST!O26)</f>
        <v/>
      </c>
      <c r="DJ25" s="134" t="str">
        <f t="shared" si="88"/>
        <v/>
      </c>
      <c r="DK25" s="134" t="str">
        <f t="shared" si="89"/>
        <v/>
      </c>
      <c r="DL25" s="134" t="str">
        <f t="shared" si="90"/>
        <v/>
      </c>
      <c r="DM25" s="139" t="str">
        <f t="shared" si="91"/>
        <v/>
      </c>
      <c r="DN25" s="139" t="str">
        <f t="shared" si="92"/>
        <v/>
      </c>
      <c r="DO25" s="139" t="str">
        <f t="shared" si="93"/>
        <v/>
      </c>
      <c r="DP25" s="139" t="str">
        <f t="shared" si="94"/>
        <v/>
      </c>
      <c r="DQ25" s="139" t="str">
        <f t="shared" si="95"/>
        <v/>
      </c>
      <c r="DR25" s="139" t="str">
        <f t="shared" si="96"/>
        <v/>
      </c>
      <c r="DS25" s="139" t="str">
        <f t="shared" si="97"/>
        <v/>
      </c>
      <c r="DT25" s="139" t="str">
        <f t="shared" si="98"/>
        <v/>
      </c>
      <c r="DU25" s="139" t="str">
        <f t="shared" si="99"/>
        <v/>
      </c>
      <c r="DV25" s="139" t="str">
        <f t="shared" si="100"/>
        <v/>
      </c>
      <c r="DW25" s="140" t="str">
        <f t="shared" si="101"/>
        <v/>
      </c>
      <c r="DX25" s="140" t="str">
        <f t="shared" si="102"/>
        <v/>
      </c>
      <c r="DY25" s="140" t="str">
        <f t="shared" si="103"/>
        <v/>
      </c>
      <c r="DZ25" s="140" t="str">
        <f t="shared" si="104"/>
        <v/>
      </c>
      <c r="EA25" s="140" t="str">
        <f t="shared" si="105"/>
        <v/>
      </c>
      <c r="EB25" s="141" t="str">
        <f t="shared" si="106"/>
        <v/>
      </c>
      <c r="EC25" s="141" t="str">
        <f t="shared" si="107"/>
        <v/>
      </c>
      <c r="ED25" s="141" t="str">
        <f t="shared" si="108"/>
        <v/>
      </c>
      <c r="EE25" s="141" t="str">
        <f t="shared" si="109"/>
        <v/>
      </c>
      <c r="EF25" s="141" t="str">
        <f t="shared" si="110"/>
        <v/>
      </c>
      <c r="EG25" s="127" t="str">
        <f t="shared" si="111"/>
        <v/>
      </c>
      <c r="EH25" s="127" t="str">
        <f t="shared" si="112"/>
        <v/>
      </c>
      <c r="EI25" s="127" t="str">
        <f t="shared" si="113"/>
        <v/>
      </c>
      <c r="EJ25" s="127" t="str">
        <f t="shared" si="114"/>
        <v/>
      </c>
      <c r="EK25" s="127" t="str">
        <f t="shared" si="115"/>
        <v/>
      </c>
      <c r="EL25" s="128" t="str">
        <f t="shared" si="42"/>
        <v/>
      </c>
      <c r="EM25" s="128" t="str">
        <f t="shared" si="43"/>
        <v/>
      </c>
      <c r="EN25" s="128" t="str">
        <f t="shared" si="44"/>
        <v/>
      </c>
      <c r="EO25" s="128" t="str">
        <f t="shared" si="45"/>
        <v/>
      </c>
      <c r="EP25" s="128" t="str">
        <f t="shared" si="46"/>
        <v/>
      </c>
      <c r="EQ25" s="142" t="str">
        <f t="shared" si="47"/>
        <v/>
      </c>
      <c r="ER25" s="142" t="str">
        <f t="shared" si="48"/>
        <v/>
      </c>
      <c r="ES25" s="345" t="str">
        <f t="shared" si="49"/>
        <v/>
      </c>
      <c r="ET25" s="346" t="str">
        <f t="shared" si="50"/>
        <v/>
      </c>
      <c r="EU25" s="345" t="str">
        <f t="shared" si="51"/>
        <v/>
      </c>
      <c r="EV25" s="345" t="str">
        <f t="shared" si="52"/>
        <v/>
      </c>
      <c r="EW25" s="345" t="str">
        <f t="shared" si="53"/>
        <v/>
      </c>
      <c r="EX25" s="359" t="str">
        <f t="shared" si="54"/>
        <v/>
      </c>
      <c r="EY25" s="143" t="str">
        <f t="shared" si="116"/>
        <v/>
      </c>
      <c r="EZ25" s="143" t="str">
        <f t="shared" si="117"/>
        <v/>
      </c>
      <c r="FA25" s="143" t="str">
        <f t="shared" si="55"/>
        <v/>
      </c>
      <c r="FB25" s="143" t="str">
        <f t="shared" si="56"/>
        <v/>
      </c>
      <c r="FC25" s="144" t="str">
        <f t="shared" si="118"/>
        <v/>
      </c>
      <c r="FD25" s="143" t="str">
        <f t="shared" si="119"/>
        <v/>
      </c>
      <c r="FE25" s="145" t="str">
        <f>IF(ATTENDANCE!Q27="","",ATTENDANCE!Q27)</f>
        <v/>
      </c>
      <c r="FF25" s="146" t="str">
        <f t="shared" si="57"/>
        <v/>
      </c>
      <c r="FG25" s="143" t="str">
        <f t="shared" si="58"/>
        <v/>
      </c>
      <c r="FH25" s="144" t="str">
        <f t="shared" si="120"/>
        <v/>
      </c>
      <c r="FI25" s="311" t="str">
        <f>IF(ATTENDANCE!Q27="","",ATTENDANCE!Q27)</f>
        <v/>
      </c>
      <c r="FJ25" s="144" t="str">
        <f>IF(ATTENDANCE!Q27="","",ATTENDANCE!$Q27)</f>
        <v/>
      </c>
      <c r="FK25" s="144" t="s">
        <v>233</v>
      </c>
      <c r="FL25" s="103"/>
    </row>
    <row r="26" spans="1:168" ht="15" customHeight="1" x14ac:dyDescent="0.25">
      <c r="A26" s="103"/>
      <c r="B26" s="131">
        <f>IF(DATA!B25="","",DATA!B25)</f>
        <v>21</v>
      </c>
      <c r="C26" s="131" t="str">
        <f>IF(DATA!C25="","",DATA!C25)</f>
        <v/>
      </c>
      <c r="D26" s="131" t="str">
        <f>IF(DATA!D25="","",DATA!D25)</f>
        <v/>
      </c>
      <c r="E26" s="447" t="str">
        <f>IF(DATA!E25="","",DATA!E25)</f>
        <v/>
      </c>
      <c r="F26" s="447" t="str">
        <f>IF(DATA!F25="","",DATA!F25)</f>
        <v/>
      </c>
      <c r="G26" s="447" t="str">
        <f>IF(DATA!G25="","",DATA!G25)</f>
        <v/>
      </c>
      <c r="H26" s="133" t="str">
        <f>IF(DATA!H25="","",DATA!H25)</f>
        <v/>
      </c>
      <c r="I26" s="132" t="str">
        <f>IF(DATA!I25="","",DATA!I25)</f>
        <v/>
      </c>
      <c r="J26" s="132" t="str">
        <f>IF(DATA!J25="","",DATA!J25)</f>
        <v/>
      </c>
      <c r="K26" s="132" t="str">
        <f>IF(DATA!K25="","",DATA!K25)</f>
        <v/>
      </c>
      <c r="L26" s="134" t="str">
        <f>IF(ENGLISH!E27="","",ENGLISH!E27)</f>
        <v/>
      </c>
      <c r="M26" s="135" t="str">
        <f t="shared" si="59"/>
        <v/>
      </c>
      <c r="N26" s="134" t="str">
        <f>IF(ENGLISH!F27="","",ENGLISH!F27)</f>
        <v/>
      </c>
      <c r="O26" s="135" t="str">
        <f t="shared" si="60"/>
        <v/>
      </c>
      <c r="P26" s="134" t="str">
        <f>IF(ENGLISH!G27="","",ENGLISH!G27)</f>
        <v/>
      </c>
      <c r="Q26" s="134" t="str">
        <f t="shared" si="61"/>
        <v/>
      </c>
      <c r="R26" s="135" t="str">
        <f>IFERROR(LARGE((M26,O26,Q26),1),"")</f>
        <v/>
      </c>
      <c r="S26" s="135" t="str">
        <f>IFERROR(LARGE((M26,O26,Q26),2),"")</f>
        <v/>
      </c>
      <c r="T26" s="134" t="str">
        <f t="shared" si="62"/>
        <v/>
      </c>
      <c r="U26" s="135" t="str">
        <f>IF(ENGLISH!H27="","",ENGLISH!H27)</f>
        <v/>
      </c>
      <c r="V26" s="134" t="str">
        <f>IF(ENGLISH!I27="","",ENGLISH!I27)</f>
        <v/>
      </c>
      <c r="W26" s="134" t="str">
        <f>IF(ENGLISH!J27="","",ENGLISH!J27)</f>
        <v/>
      </c>
      <c r="X26" s="134" t="str">
        <f t="shared" si="63"/>
        <v/>
      </c>
      <c r="Y26" s="135" t="str">
        <f>IF(ENGLISH!K27="","",ENGLISH!K27)</f>
        <v/>
      </c>
      <c r="Z26" s="135" t="str">
        <f t="shared" si="64"/>
        <v/>
      </c>
      <c r="AA26" s="136" t="str">
        <f t="shared" si="65"/>
        <v/>
      </c>
      <c r="AB26" s="134" t="str">
        <f t="shared" si="16"/>
        <v/>
      </c>
      <c r="AC26" s="134" t="str">
        <f>IF(ENGLISH!O27="","",ENGLISH!O27)</f>
        <v/>
      </c>
      <c r="AD26" s="134" t="str">
        <f t="shared" si="66"/>
        <v/>
      </c>
      <c r="AE26" s="134" t="str">
        <f t="shared" si="67"/>
        <v/>
      </c>
      <c r="AF26" s="134" t="str">
        <f t="shared" si="68"/>
        <v/>
      </c>
      <c r="AG26" s="137" t="str">
        <f>IF('HINDI-SKT'!E27="","",'HINDI-SKT'!E27)</f>
        <v/>
      </c>
      <c r="AH26" s="138" t="str">
        <f t="shared" si="17"/>
        <v/>
      </c>
      <c r="AI26" s="137" t="str">
        <f>IF('HINDI-SKT'!F27="","",'HINDI-SKT'!F27)</f>
        <v/>
      </c>
      <c r="AJ26" s="138" t="str">
        <f t="shared" si="18"/>
        <v/>
      </c>
      <c r="AK26" s="137" t="str">
        <f>IF('HINDI-SKT'!G27="","",'HINDI-SKT'!G27)</f>
        <v/>
      </c>
      <c r="AL26" s="137" t="str">
        <f t="shared" si="19"/>
        <v/>
      </c>
      <c r="AM26" s="138" t="str">
        <f>IFERROR(LARGE((AH26,AJ26,AL26),1),"")</f>
        <v/>
      </c>
      <c r="AN26" s="138" t="str">
        <f>IFERROR(LARGE((AH26,AJ26,AL26),2),"")</f>
        <v/>
      </c>
      <c r="AO26" s="137" t="str">
        <f t="shared" si="20"/>
        <v/>
      </c>
      <c r="AP26" s="138" t="str">
        <f>IF('HINDI-SKT'!H27="","",'HINDI-SKT'!H27)</f>
        <v/>
      </c>
      <c r="AQ26" s="137" t="str">
        <f>IF('HINDI-SKT'!I27="","",'HINDI-SKT'!I27)</f>
        <v/>
      </c>
      <c r="AR26" s="137" t="str">
        <f>IF('HINDI-SKT'!J27="","",'HINDI-SKT'!J27)</f>
        <v/>
      </c>
      <c r="AS26" s="137" t="str">
        <f t="shared" si="69"/>
        <v/>
      </c>
      <c r="AT26" s="137" t="str">
        <f>IF('HINDI-SKT'!K27="","",'HINDI-SKT'!K27)</f>
        <v/>
      </c>
      <c r="AU26" s="138" t="str">
        <f t="shared" si="70"/>
        <v/>
      </c>
      <c r="AV26" s="137" t="str">
        <f t="shared" si="71"/>
        <v/>
      </c>
      <c r="AW26" s="137" t="str">
        <f t="shared" si="72"/>
        <v/>
      </c>
      <c r="AX26" s="137" t="str">
        <f>IF('HINDI-SKT'!O27="","",'HINDI-SKT'!O27)</f>
        <v/>
      </c>
      <c r="AY26" s="137" t="str">
        <f t="shared" si="73"/>
        <v/>
      </c>
      <c r="AZ26" s="137" t="str">
        <f t="shared" si="74"/>
        <v/>
      </c>
      <c r="BA26" s="137" t="str">
        <f t="shared" si="75"/>
        <v/>
      </c>
      <c r="BB26" s="134" t="str">
        <f>IF(MATHS!E27="","",MATHS!E27)</f>
        <v/>
      </c>
      <c r="BC26" s="135" t="str">
        <f t="shared" si="23"/>
        <v/>
      </c>
      <c r="BD26" s="134" t="str">
        <f>IF(MATHS!F27="","",MATHS!F27)</f>
        <v/>
      </c>
      <c r="BE26" s="135" t="str">
        <f t="shared" si="24"/>
        <v/>
      </c>
      <c r="BF26" s="134" t="str">
        <f>IF(MATHS!G27="","",MATHS!G27)</f>
        <v/>
      </c>
      <c r="BG26" s="134" t="str">
        <f t="shared" si="25"/>
        <v/>
      </c>
      <c r="BH26" s="135" t="str">
        <f>IFERROR(LARGE((BC26,BE26,BG26),1),"")</f>
        <v/>
      </c>
      <c r="BI26" s="135" t="str">
        <f>IFERROR(LARGE((BC26,BE26,BG26),2),"")</f>
        <v/>
      </c>
      <c r="BJ26" s="134" t="str">
        <f t="shared" si="26"/>
        <v/>
      </c>
      <c r="BK26" s="135" t="str">
        <f>IF(MATHS!H27="","",MATHS!H27)</f>
        <v/>
      </c>
      <c r="BL26" s="134" t="str">
        <f>IF(MATHS!I27="","",MATHS!I27)</f>
        <v/>
      </c>
      <c r="BM26" s="134" t="str">
        <f>IF(MATHS!J27="","",MATHS!J27)</f>
        <v/>
      </c>
      <c r="BN26" s="134" t="str">
        <f t="shared" si="76"/>
        <v/>
      </c>
      <c r="BO26" s="134" t="str">
        <f>IF(MATHS!K27="","",MATHS!K27)</f>
        <v/>
      </c>
      <c r="BP26" s="135" t="str">
        <f t="shared" si="27"/>
        <v/>
      </c>
      <c r="BQ26" s="134" t="str">
        <f t="shared" si="77"/>
        <v/>
      </c>
      <c r="BR26" s="134" t="str">
        <f t="shared" si="28"/>
        <v/>
      </c>
      <c r="BS26" s="134" t="str">
        <f>IF(MATHS!O27="","",MATHS!O27)</f>
        <v/>
      </c>
      <c r="BT26" s="134" t="str">
        <f t="shared" si="78"/>
        <v/>
      </c>
      <c r="BU26" s="134" t="str">
        <f t="shared" si="79"/>
        <v/>
      </c>
      <c r="BV26" s="137" t="str">
        <f t="shared" si="80"/>
        <v/>
      </c>
      <c r="BW26" s="137" t="str">
        <f>IF(SCIENCE!E27="","",SCIENCE!E27)</f>
        <v/>
      </c>
      <c r="BX26" s="138" t="str">
        <f t="shared" si="29"/>
        <v/>
      </c>
      <c r="BY26" s="137" t="str">
        <f>IF(SCIENCE!F27="","",SCIENCE!F27)</f>
        <v/>
      </c>
      <c r="BZ26" s="138" t="str">
        <f t="shared" si="30"/>
        <v/>
      </c>
      <c r="CA26" s="137" t="str">
        <f>IF(SCIENCE!G27="","",SCIENCE!G27)</f>
        <v/>
      </c>
      <c r="CB26" s="137" t="str">
        <f t="shared" si="31"/>
        <v/>
      </c>
      <c r="CC26" s="138" t="str">
        <f>IFERROR(LARGE((BX26,BZ26,CB26),1),"")</f>
        <v/>
      </c>
      <c r="CD26" s="138" t="str">
        <f>IFERROR(LARGE((BX26,BZ26,CB26),2),"")</f>
        <v/>
      </c>
      <c r="CE26" s="137" t="str">
        <f t="shared" si="32"/>
        <v/>
      </c>
      <c r="CF26" s="138" t="str">
        <f>IF(SCIENCE!H27="","",SCIENCE!H27)</f>
        <v/>
      </c>
      <c r="CG26" s="138" t="str">
        <f>IF(SCIENCE!I27="","",SCIENCE!I27)</f>
        <v/>
      </c>
      <c r="CH26" s="138" t="str">
        <f>IF(SCIENCE!J27="","",SCIENCE!J27)</f>
        <v/>
      </c>
      <c r="CI26" s="138" t="str">
        <f t="shared" si="81"/>
        <v/>
      </c>
      <c r="CJ26" s="138" t="str">
        <f>IF(SCIENCE!K27="","",SCIENCE!K27)</f>
        <v/>
      </c>
      <c r="CK26" s="138" t="str">
        <f t="shared" si="33"/>
        <v/>
      </c>
      <c r="CL26" s="137" t="str">
        <f t="shared" si="82"/>
        <v/>
      </c>
      <c r="CM26" s="137" t="str">
        <f t="shared" si="34"/>
        <v/>
      </c>
      <c r="CN26" s="137" t="str">
        <f>IF(SCIENCE!O27="","",SCIENCE!O27)</f>
        <v/>
      </c>
      <c r="CO26" s="137" t="str">
        <f t="shared" si="83"/>
        <v/>
      </c>
      <c r="CP26" s="137" t="str">
        <f t="shared" si="84"/>
        <v/>
      </c>
      <c r="CQ26" s="137" t="str">
        <f t="shared" si="85"/>
        <v/>
      </c>
      <c r="CR26" s="134" t="str">
        <f>IF(SST!E27="","",SST!E27)</f>
        <v/>
      </c>
      <c r="CS26" s="135" t="str">
        <f t="shared" si="35"/>
        <v/>
      </c>
      <c r="CT26" s="134" t="str">
        <f>IF(SST!F27="","",SST!F27)</f>
        <v/>
      </c>
      <c r="CU26" s="135" t="str">
        <f t="shared" si="36"/>
        <v/>
      </c>
      <c r="CV26" s="134" t="str">
        <f>IF(SST!G27="","",SST!G27)</f>
        <v/>
      </c>
      <c r="CW26" s="134" t="str">
        <f t="shared" si="37"/>
        <v/>
      </c>
      <c r="CX26" s="135" t="str">
        <f>IFERROR(LARGE((CS26,CU26,CW26),1),"")</f>
        <v/>
      </c>
      <c r="CY26" s="135" t="str">
        <f>IFERROR(LARGE((CS26,CU26,CW26),2),"")</f>
        <v/>
      </c>
      <c r="CZ26" s="134" t="str">
        <f t="shared" si="38"/>
        <v/>
      </c>
      <c r="DA26" s="135" t="str">
        <f>IF(SST!H27="","",SST!H27)</f>
        <v/>
      </c>
      <c r="DB26" s="135" t="str">
        <f>IF(SST!I27="","",SST!I27)</f>
        <v/>
      </c>
      <c r="DC26" s="135" t="str">
        <f>IF(SST!J27="","",SST!J27)</f>
        <v/>
      </c>
      <c r="DD26" s="135" t="str">
        <f t="shared" si="86"/>
        <v/>
      </c>
      <c r="DE26" s="135" t="str">
        <f>IF(SST!K27="","",SST!K27)</f>
        <v/>
      </c>
      <c r="DF26" s="135" t="str">
        <f t="shared" si="39"/>
        <v/>
      </c>
      <c r="DG26" s="134" t="str">
        <f t="shared" si="87"/>
        <v/>
      </c>
      <c r="DH26" s="134" t="str">
        <f t="shared" si="40"/>
        <v/>
      </c>
      <c r="DI26" s="134" t="str">
        <f>IF(SST!O27="","",SST!O27)</f>
        <v/>
      </c>
      <c r="DJ26" s="134" t="str">
        <f t="shared" si="88"/>
        <v/>
      </c>
      <c r="DK26" s="134" t="str">
        <f t="shared" si="89"/>
        <v/>
      </c>
      <c r="DL26" s="134" t="str">
        <f t="shared" si="90"/>
        <v/>
      </c>
      <c r="DM26" s="139" t="str">
        <f t="shared" si="91"/>
        <v/>
      </c>
      <c r="DN26" s="139" t="str">
        <f t="shared" si="92"/>
        <v/>
      </c>
      <c r="DO26" s="139" t="str">
        <f t="shared" si="93"/>
        <v/>
      </c>
      <c r="DP26" s="139" t="str">
        <f t="shared" si="94"/>
        <v/>
      </c>
      <c r="DQ26" s="139" t="str">
        <f t="shared" si="95"/>
        <v/>
      </c>
      <c r="DR26" s="139" t="str">
        <f t="shared" si="96"/>
        <v/>
      </c>
      <c r="DS26" s="139" t="str">
        <f t="shared" si="97"/>
        <v/>
      </c>
      <c r="DT26" s="139" t="str">
        <f t="shared" si="98"/>
        <v/>
      </c>
      <c r="DU26" s="139" t="str">
        <f t="shared" si="99"/>
        <v/>
      </c>
      <c r="DV26" s="139" t="str">
        <f t="shared" si="100"/>
        <v/>
      </c>
      <c r="DW26" s="140" t="str">
        <f t="shared" si="101"/>
        <v/>
      </c>
      <c r="DX26" s="140" t="str">
        <f t="shared" si="102"/>
        <v/>
      </c>
      <c r="DY26" s="140" t="str">
        <f t="shared" si="103"/>
        <v/>
      </c>
      <c r="DZ26" s="140" t="str">
        <f t="shared" si="104"/>
        <v/>
      </c>
      <c r="EA26" s="140" t="str">
        <f t="shared" si="105"/>
        <v/>
      </c>
      <c r="EB26" s="141" t="str">
        <f t="shared" si="106"/>
        <v/>
      </c>
      <c r="EC26" s="141" t="str">
        <f t="shared" si="107"/>
        <v/>
      </c>
      <c r="ED26" s="141" t="str">
        <f t="shared" si="108"/>
        <v/>
      </c>
      <c r="EE26" s="141" t="str">
        <f t="shared" si="109"/>
        <v/>
      </c>
      <c r="EF26" s="141" t="str">
        <f t="shared" si="110"/>
        <v/>
      </c>
      <c r="EG26" s="127" t="str">
        <f t="shared" si="111"/>
        <v/>
      </c>
      <c r="EH26" s="127" t="str">
        <f t="shared" si="112"/>
        <v/>
      </c>
      <c r="EI26" s="127" t="str">
        <f t="shared" si="113"/>
        <v/>
      </c>
      <c r="EJ26" s="127" t="str">
        <f t="shared" si="114"/>
        <v/>
      </c>
      <c r="EK26" s="127" t="str">
        <f t="shared" si="115"/>
        <v/>
      </c>
      <c r="EL26" s="128" t="str">
        <f t="shared" si="42"/>
        <v/>
      </c>
      <c r="EM26" s="128" t="str">
        <f t="shared" si="43"/>
        <v/>
      </c>
      <c r="EN26" s="128" t="str">
        <f t="shared" si="44"/>
        <v/>
      </c>
      <c r="EO26" s="128" t="str">
        <f t="shared" si="45"/>
        <v/>
      </c>
      <c r="EP26" s="128" t="str">
        <f t="shared" si="46"/>
        <v/>
      </c>
      <c r="EQ26" s="142" t="str">
        <f t="shared" si="47"/>
        <v/>
      </c>
      <c r="ER26" s="142" t="str">
        <f t="shared" si="48"/>
        <v/>
      </c>
      <c r="ES26" s="345" t="str">
        <f t="shared" si="49"/>
        <v/>
      </c>
      <c r="ET26" s="346" t="str">
        <f t="shared" si="50"/>
        <v/>
      </c>
      <c r="EU26" s="345" t="str">
        <f t="shared" si="51"/>
        <v/>
      </c>
      <c r="EV26" s="345" t="str">
        <f t="shared" si="52"/>
        <v/>
      </c>
      <c r="EW26" s="345" t="str">
        <f t="shared" si="53"/>
        <v/>
      </c>
      <c r="EX26" s="359" t="str">
        <f t="shared" si="54"/>
        <v/>
      </c>
      <c r="EY26" s="143" t="str">
        <f t="shared" si="116"/>
        <v/>
      </c>
      <c r="EZ26" s="143" t="str">
        <f t="shared" si="117"/>
        <v/>
      </c>
      <c r="FA26" s="143" t="str">
        <f t="shared" si="55"/>
        <v/>
      </c>
      <c r="FB26" s="143" t="str">
        <f t="shared" si="56"/>
        <v/>
      </c>
      <c r="FC26" s="144" t="str">
        <f t="shared" si="118"/>
        <v/>
      </c>
      <c r="FD26" s="143" t="str">
        <f t="shared" si="119"/>
        <v/>
      </c>
      <c r="FE26" s="145" t="str">
        <f>IF(ATTENDANCE!Q28="","",ATTENDANCE!Q28)</f>
        <v/>
      </c>
      <c r="FF26" s="146" t="str">
        <f t="shared" si="57"/>
        <v/>
      </c>
      <c r="FG26" s="143" t="str">
        <f t="shared" si="58"/>
        <v/>
      </c>
      <c r="FH26" s="144" t="str">
        <f t="shared" si="120"/>
        <v/>
      </c>
      <c r="FI26" s="311" t="str">
        <f>IF(ATTENDANCE!Q28="","",ATTENDANCE!Q28)</f>
        <v/>
      </c>
      <c r="FJ26" s="144" t="str">
        <f>IF(ATTENDANCE!Q28="","",ATTENDANCE!$Q28)</f>
        <v/>
      </c>
      <c r="FK26" s="144" t="s">
        <v>232</v>
      </c>
      <c r="FL26" s="103"/>
    </row>
    <row r="27" spans="1:168" ht="15" customHeight="1" x14ac:dyDescent="0.25">
      <c r="A27" s="103"/>
      <c r="B27" s="131">
        <f>IF(DATA!B26="","",DATA!B26)</f>
        <v>22</v>
      </c>
      <c r="C27" s="131" t="str">
        <f>IF(DATA!C26="","",DATA!C26)</f>
        <v/>
      </c>
      <c r="D27" s="131" t="str">
        <f>IF(DATA!D26="","",DATA!D26)</f>
        <v/>
      </c>
      <c r="E27" s="447" t="str">
        <f>IF(DATA!E26="","",DATA!E26)</f>
        <v/>
      </c>
      <c r="F27" s="447" t="str">
        <f>IF(DATA!F26="","",DATA!F26)</f>
        <v/>
      </c>
      <c r="G27" s="447" t="str">
        <f>IF(DATA!G26="","",DATA!G26)</f>
        <v/>
      </c>
      <c r="H27" s="133" t="str">
        <f>IF(DATA!H26="","",DATA!H26)</f>
        <v/>
      </c>
      <c r="I27" s="132" t="str">
        <f>IF(DATA!I26="","",DATA!I26)</f>
        <v/>
      </c>
      <c r="J27" s="132" t="str">
        <f>IF(DATA!J26="","",DATA!J26)</f>
        <v/>
      </c>
      <c r="K27" s="132" t="str">
        <f>IF(DATA!K26="","",DATA!K26)</f>
        <v/>
      </c>
      <c r="L27" s="134" t="str">
        <f>IF(ENGLISH!E28="","",ENGLISH!E28)</f>
        <v/>
      </c>
      <c r="M27" s="135" t="str">
        <f t="shared" si="59"/>
        <v/>
      </c>
      <c r="N27" s="134" t="str">
        <f>IF(ENGLISH!F28="","",ENGLISH!F28)</f>
        <v/>
      </c>
      <c r="O27" s="135" t="str">
        <f t="shared" si="60"/>
        <v/>
      </c>
      <c r="P27" s="134" t="str">
        <f>IF(ENGLISH!G28="","",ENGLISH!G28)</f>
        <v/>
      </c>
      <c r="Q27" s="134" t="str">
        <f t="shared" si="61"/>
        <v/>
      </c>
      <c r="R27" s="135" t="str">
        <f>IFERROR(LARGE((M27,O27,Q27),1),"")</f>
        <v/>
      </c>
      <c r="S27" s="135" t="str">
        <f>IFERROR(LARGE((M27,O27,Q27),2),"")</f>
        <v/>
      </c>
      <c r="T27" s="134" t="str">
        <f t="shared" si="62"/>
        <v/>
      </c>
      <c r="U27" s="135" t="str">
        <f>IF(ENGLISH!H28="","",ENGLISH!H28)</f>
        <v/>
      </c>
      <c r="V27" s="134" t="str">
        <f>IF(ENGLISH!I28="","",ENGLISH!I28)</f>
        <v/>
      </c>
      <c r="W27" s="134" t="str">
        <f>IF(ENGLISH!J28="","",ENGLISH!J28)</f>
        <v/>
      </c>
      <c r="X27" s="134" t="str">
        <f t="shared" si="63"/>
        <v/>
      </c>
      <c r="Y27" s="135" t="str">
        <f>IF(ENGLISH!K28="","",ENGLISH!K28)</f>
        <v/>
      </c>
      <c r="Z27" s="135" t="str">
        <f t="shared" si="64"/>
        <v/>
      </c>
      <c r="AA27" s="136" t="str">
        <f t="shared" si="65"/>
        <v/>
      </c>
      <c r="AB27" s="134" t="str">
        <f t="shared" si="16"/>
        <v/>
      </c>
      <c r="AC27" s="134" t="str">
        <f>IF(ENGLISH!O28="","",ENGLISH!O28)</f>
        <v/>
      </c>
      <c r="AD27" s="134" t="str">
        <f t="shared" si="66"/>
        <v/>
      </c>
      <c r="AE27" s="134" t="str">
        <f t="shared" si="67"/>
        <v/>
      </c>
      <c r="AF27" s="134" t="str">
        <f t="shared" si="68"/>
        <v/>
      </c>
      <c r="AG27" s="137" t="str">
        <f>IF('HINDI-SKT'!E28="","",'HINDI-SKT'!E28)</f>
        <v/>
      </c>
      <c r="AH27" s="138" t="str">
        <f t="shared" si="17"/>
        <v/>
      </c>
      <c r="AI27" s="137" t="str">
        <f>IF('HINDI-SKT'!F28="","",'HINDI-SKT'!F28)</f>
        <v/>
      </c>
      <c r="AJ27" s="138" t="str">
        <f t="shared" si="18"/>
        <v/>
      </c>
      <c r="AK27" s="137" t="str">
        <f>IF('HINDI-SKT'!G28="","",'HINDI-SKT'!G28)</f>
        <v/>
      </c>
      <c r="AL27" s="137" t="str">
        <f t="shared" si="19"/>
        <v/>
      </c>
      <c r="AM27" s="138" t="str">
        <f>IFERROR(LARGE((AH27,AJ27,AL27),1),"")</f>
        <v/>
      </c>
      <c r="AN27" s="138" t="str">
        <f>IFERROR(LARGE((AH27,AJ27,AL27),2),"")</f>
        <v/>
      </c>
      <c r="AO27" s="137" t="str">
        <f t="shared" si="20"/>
        <v/>
      </c>
      <c r="AP27" s="138" t="str">
        <f>IF('HINDI-SKT'!H28="","",'HINDI-SKT'!H28)</f>
        <v/>
      </c>
      <c r="AQ27" s="137" t="str">
        <f>IF('HINDI-SKT'!I28="","",'HINDI-SKT'!I28)</f>
        <v/>
      </c>
      <c r="AR27" s="137" t="str">
        <f>IF('HINDI-SKT'!J28="","",'HINDI-SKT'!J28)</f>
        <v/>
      </c>
      <c r="AS27" s="137" t="str">
        <f t="shared" si="69"/>
        <v/>
      </c>
      <c r="AT27" s="137" t="str">
        <f>IF('HINDI-SKT'!K28="","",'HINDI-SKT'!K28)</f>
        <v/>
      </c>
      <c r="AU27" s="138" t="str">
        <f t="shared" si="70"/>
        <v/>
      </c>
      <c r="AV27" s="137" t="str">
        <f t="shared" si="71"/>
        <v/>
      </c>
      <c r="AW27" s="137" t="str">
        <f t="shared" si="72"/>
        <v/>
      </c>
      <c r="AX27" s="137" t="str">
        <f>IF('HINDI-SKT'!O28="","",'HINDI-SKT'!O28)</f>
        <v/>
      </c>
      <c r="AY27" s="137" t="str">
        <f t="shared" si="73"/>
        <v/>
      </c>
      <c r="AZ27" s="137" t="str">
        <f t="shared" si="74"/>
        <v/>
      </c>
      <c r="BA27" s="137" t="str">
        <f t="shared" si="75"/>
        <v/>
      </c>
      <c r="BB27" s="134" t="str">
        <f>IF(MATHS!E28="","",MATHS!E28)</f>
        <v/>
      </c>
      <c r="BC27" s="135" t="str">
        <f t="shared" si="23"/>
        <v/>
      </c>
      <c r="BD27" s="134" t="str">
        <f>IF(MATHS!F28="","",MATHS!F28)</f>
        <v/>
      </c>
      <c r="BE27" s="135" t="str">
        <f t="shared" si="24"/>
        <v/>
      </c>
      <c r="BF27" s="134" t="str">
        <f>IF(MATHS!G28="","",MATHS!G28)</f>
        <v/>
      </c>
      <c r="BG27" s="134" t="str">
        <f t="shared" si="25"/>
        <v/>
      </c>
      <c r="BH27" s="135" t="str">
        <f>IFERROR(LARGE((BC27,BE27,BG27),1),"")</f>
        <v/>
      </c>
      <c r="BI27" s="135" t="str">
        <f>IFERROR(LARGE((BC27,BE27,BG27),2),"")</f>
        <v/>
      </c>
      <c r="BJ27" s="134" t="str">
        <f t="shared" si="26"/>
        <v/>
      </c>
      <c r="BK27" s="135" t="str">
        <f>IF(MATHS!H28="","",MATHS!H28)</f>
        <v/>
      </c>
      <c r="BL27" s="134" t="str">
        <f>IF(MATHS!I28="","",MATHS!I28)</f>
        <v/>
      </c>
      <c r="BM27" s="134" t="str">
        <f>IF(MATHS!J28="","",MATHS!J28)</f>
        <v/>
      </c>
      <c r="BN27" s="134" t="str">
        <f t="shared" si="76"/>
        <v/>
      </c>
      <c r="BO27" s="134" t="str">
        <f>IF(MATHS!K28="","",MATHS!K28)</f>
        <v/>
      </c>
      <c r="BP27" s="135" t="str">
        <f t="shared" si="27"/>
        <v/>
      </c>
      <c r="BQ27" s="134" t="str">
        <f t="shared" si="77"/>
        <v/>
      </c>
      <c r="BR27" s="134" t="str">
        <f t="shared" si="28"/>
        <v/>
      </c>
      <c r="BS27" s="134" t="str">
        <f>IF(MATHS!O28="","",MATHS!O28)</f>
        <v/>
      </c>
      <c r="BT27" s="134" t="str">
        <f t="shared" si="78"/>
        <v/>
      </c>
      <c r="BU27" s="134" t="str">
        <f t="shared" si="79"/>
        <v/>
      </c>
      <c r="BV27" s="137" t="str">
        <f t="shared" si="80"/>
        <v/>
      </c>
      <c r="BW27" s="137" t="str">
        <f>IF(SCIENCE!E28="","",SCIENCE!E28)</f>
        <v/>
      </c>
      <c r="BX27" s="138" t="str">
        <f t="shared" si="29"/>
        <v/>
      </c>
      <c r="BY27" s="137" t="str">
        <f>IF(SCIENCE!F28="","",SCIENCE!F28)</f>
        <v/>
      </c>
      <c r="BZ27" s="138" t="str">
        <f t="shared" si="30"/>
        <v/>
      </c>
      <c r="CA27" s="137" t="str">
        <f>IF(SCIENCE!G28="","",SCIENCE!G28)</f>
        <v/>
      </c>
      <c r="CB27" s="137" t="str">
        <f t="shared" si="31"/>
        <v/>
      </c>
      <c r="CC27" s="138" t="str">
        <f>IFERROR(LARGE((BX27,BZ27,CB27),1),"")</f>
        <v/>
      </c>
      <c r="CD27" s="138" t="str">
        <f>IFERROR(LARGE((BX27,BZ27,CB27),2),"")</f>
        <v/>
      </c>
      <c r="CE27" s="137" t="str">
        <f t="shared" si="32"/>
        <v/>
      </c>
      <c r="CF27" s="138" t="str">
        <f>IF(SCIENCE!H28="","",SCIENCE!H28)</f>
        <v/>
      </c>
      <c r="CG27" s="138" t="str">
        <f>IF(SCIENCE!I28="","",SCIENCE!I28)</f>
        <v/>
      </c>
      <c r="CH27" s="138" t="str">
        <f>IF(SCIENCE!J28="","",SCIENCE!J28)</f>
        <v/>
      </c>
      <c r="CI27" s="138" t="str">
        <f t="shared" si="81"/>
        <v/>
      </c>
      <c r="CJ27" s="138" t="str">
        <f>IF(SCIENCE!K28="","",SCIENCE!K28)</f>
        <v/>
      </c>
      <c r="CK27" s="138" t="str">
        <f t="shared" si="33"/>
        <v/>
      </c>
      <c r="CL27" s="137" t="str">
        <f t="shared" si="82"/>
        <v/>
      </c>
      <c r="CM27" s="137" t="str">
        <f t="shared" si="34"/>
        <v/>
      </c>
      <c r="CN27" s="137" t="str">
        <f>IF(SCIENCE!O28="","",SCIENCE!O28)</f>
        <v/>
      </c>
      <c r="CO27" s="137" t="str">
        <f t="shared" si="83"/>
        <v/>
      </c>
      <c r="CP27" s="137" t="str">
        <f t="shared" si="84"/>
        <v/>
      </c>
      <c r="CQ27" s="137" t="str">
        <f t="shared" si="85"/>
        <v/>
      </c>
      <c r="CR27" s="134" t="str">
        <f>IF(SST!E28="","",SST!E28)</f>
        <v/>
      </c>
      <c r="CS27" s="135" t="str">
        <f t="shared" si="35"/>
        <v/>
      </c>
      <c r="CT27" s="134" t="str">
        <f>IF(SST!F28="","",SST!F28)</f>
        <v/>
      </c>
      <c r="CU27" s="135" t="str">
        <f t="shared" si="36"/>
        <v/>
      </c>
      <c r="CV27" s="134" t="str">
        <f>IF(SST!G28="","",SST!G28)</f>
        <v/>
      </c>
      <c r="CW27" s="134" t="str">
        <f t="shared" si="37"/>
        <v/>
      </c>
      <c r="CX27" s="135" t="str">
        <f>IFERROR(LARGE((CS27,CU27,CW27),1),"")</f>
        <v/>
      </c>
      <c r="CY27" s="135" t="str">
        <f>IFERROR(LARGE((CS27,CU27,CW27),2),"")</f>
        <v/>
      </c>
      <c r="CZ27" s="134" t="str">
        <f t="shared" si="38"/>
        <v/>
      </c>
      <c r="DA27" s="135" t="str">
        <f>IF(SST!H28="","",SST!H28)</f>
        <v/>
      </c>
      <c r="DB27" s="135" t="str">
        <f>IF(SST!I28="","",SST!I28)</f>
        <v/>
      </c>
      <c r="DC27" s="135" t="str">
        <f>IF(SST!J28="","",SST!J28)</f>
        <v/>
      </c>
      <c r="DD27" s="135" t="str">
        <f t="shared" si="86"/>
        <v/>
      </c>
      <c r="DE27" s="135" t="str">
        <f>IF(SST!K28="","",SST!K28)</f>
        <v/>
      </c>
      <c r="DF27" s="135" t="str">
        <f t="shared" si="39"/>
        <v/>
      </c>
      <c r="DG27" s="134" t="str">
        <f t="shared" si="87"/>
        <v/>
      </c>
      <c r="DH27" s="134" t="str">
        <f t="shared" si="40"/>
        <v/>
      </c>
      <c r="DI27" s="134" t="str">
        <f>IF(SST!O28="","",SST!O28)</f>
        <v/>
      </c>
      <c r="DJ27" s="134" t="str">
        <f t="shared" si="88"/>
        <v/>
      </c>
      <c r="DK27" s="134" t="str">
        <f t="shared" si="89"/>
        <v/>
      </c>
      <c r="DL27" s="134" t="str">
        <f t="shared" si="90"/>
        <v/>
      </c>
      <c r="DM27" s="139" t="str">
        <f t="shared" si="91"/>
        <v/>
      </c>
      <c r="DN27" s="139" t="str">
        <f t="shared" si="92"/>
        <v/>
      </c>
      <c r="DO27" s="139" t="str">
        <f t="shared" si="93"/>
        <v/>
      </c>
      <c r="DP27" s="139" t="str">
        <f t="shared" si="94"/>
        <v/>
      </c>
      <c r="DQ27" s="139" t="str">
        <f t="shared" si="95"/>
        <v/>
      </c>
      <c r="DR27" s="139" t="str">
        <f t="shared" si="96"/>
        <v/>
      </c>
      <c r="DS27" s="139" t="str">
        <f t="shared" si="97"/>
        <v/>
      </c>
      <c r="DT27" s="139" t="str">
        <f t="shared" si="98"/>
        <v/>
      </c>
      <c r="DU27" s="139" t="str">
        <f t="shared" si="99"/>
        <v/>
      </c>
      <c r="DV27" s="139" t="str">
        <f t="shared" si="100"/>
        <v/>
      </c>
      <c r="DW27" s="140" t="str">
        <f t="shared" si="101"/>
        <v/>
      </c>
      <c r="DX27" s="140" t="str">
        <f t="shared" si="102"/>
        <v/>
      </c>
      <c r="DY27" s="140" t="str">
        <f t="shared" si="103"/>
        <v/>
      </c>
      <c r="DZ27" s="140" t="str">
        <f t="shared" si="104"/>
        <v/>
      </c>
      <c r="EA27" s="140" t="str">
        <f t="shared" si="105"/>
        <v/>
      </c>
      <c r="EB27" s="141" t="str">
        <f t="shared" si="106"/>
        <v/>
      </c>
      <c r="EC27" s="141" t="str">
        <f t="shared" si="107"/>
        <v/>
      </c>
      <c r="ED27" s="141" t="str">
        <f t="shared" si="108"/>
        <v/>
      </c>
      <c r="EE27" s="141" t="str">
        <f t="shared" si="109"/>
        <v/>
      </c>
      <c r="EF27" s="141" t="str">
        <f t="shared" si="110"/>
        <v/>
      </c>
      <c r="EG27" s="127" t="str">
        <f t="shared" si="111"/>
        <v/>
      </c>
      <c r="EH27" s="127" t="str">
        <f t="shared" si="112"/>
        <v/>
      </c>
      <c r="EI27" s="127" t="str">
        <f t="shared" si="113"/>
        <v/>
      </c>
      <c r="EJ27" s="127" t="str">
        <f t="shared" si="114"/>
        <v/>
      </c>
      <c r="EK27" s="127" t="str">
        <f t="shared" si="115"/>
        <v/>
      </c>
      <c r="EL27" s="128" t="str">
        <f t="shared" si="42"/>
        <v/>
      </c>
      <c r="EM27" s="128" t="str">
        <f t="shared" si="43"/>
        <v/>
      </c>
      <c r="EN27" s="128" t="str">
        <f t="shared" si="44"/>
        <v/>
      </c>
      <c r="EO27" s="128" t="str">
        <f t="shared" si="45"/>
        <v/>
      </c>
      <c r="EP27" s="128" t="str">
        <f t="shared" si="46"/>
        <v/>
      </c>
      <c r="EQ27" s="142" t="str">
        <f t="shared" si="47"/>
        <v/>
      </c>
      <c r="ER27" s="142" t="str">
        <f t="shared" si="48"/>
        <v/>
      </c>
      <c r="ES27" s="345" t="str">
        <f t="shared" si="49"/>
        <v/>
      </c>
      <c r="ET27" s="346" t="str">
        <f t="shared" si="50"/>
        <v/>
      </c>
      <c r="EU27" s="345" t="str">
        <f t="shared" si="51"/>
        <v/>
      </c>
      <c r="EV27" s="345" t="str">
        <f t="shared" si="52"/>
        <v/>
      </c>
      <c r="EW27" s="345" t="str">
        <f t="shared" si="53"/>
        <v/>
      </c>
      <c r="EX27" s="359" t="str">
        <f t="shared" si="54"/>
        <v/>
      </c>
      <c r="EY27" s="143" t="str">
        <f t="shared" si="116"/>
        <v/>
      </c>
      <c r="EZ27" s="143" t="str">
        <f t="shared" si="117"/>
        <v/>
      </c>
      <c r="FA27" s="143" t="str">
        <f t="shared" si="55"/>
        <v/>
      </c>
      <c r="FB27" s="143" t="str">
        <f t="shared" si="56"/>
        <v/>
      </c>
      <c r="FC27" s="144" t="str">
        <f t="shared" si="118"/>
        <v/>
      </c>
      <c r="FD27" s="143" t="str">
        <f t="shared" si="119"/>
        <v/>
      </c>
      <c r="FE27" s="145" t="str">
        <f>IF(ATTENDANCE!Q29="","",ATTENDANCE!Q29)</f>
        <v/>
      </c>
      <c r="FF27" s="146" t="str">
        <f t="shared" si="57"/>
        <v/>
      </c>
      <c r="FG27" s="143" t="str">
        <f t="shared" si="58"/>
        <v/>
      </c>
      <c r="FH27" s="144" t="str">
        <f t="shared" si="120"/>
        <v/>
      </c>
      <c r="FI27" s="311" t="str">
        <f>IF(ATTENDANCE!Q29="","",ATTENDANCE!Q29)</f>
        <v/>
      </c>
      <c r="FJ27" s="144" t="str">
        <f>IF(ATTENDANCE!Q29="","",ATTENDANCE!$Q29)</f>
        <v/>
      </c>
      <c r="FK27" s="144" t="s">
        <v>236</v>
      </c>
      <c r="FL27" s="103"/>
    </row>
    <row r="28" spans="1:168" ht="15" customHeight="1" x14ac:dyDescent="0.25">
      <c r="A28" s="103"/>
      <c r="B28" s="131">
        <f>IF(DATA!B27="","",DATA!B27)</f>
        <v>23</v>
      </c>
      <c r="C28" s="131" t="str">
        <f>IF(DATA!C27="","",DATA!C27)</f>
        <v/>
      </c>
      <c r="D28" s="131" t="str">
        <f>IF(DATA!D27="","",DATA!D27)</f>
        <v/>
      </c>
      <c r="E28" s="447" t="str">
        <f>IF(DATA!E27="","",DATA!E27)</f>
        <v/>
      </c>
      <c r="F28" s="447" t="str">
        <f>IF(DATA!F27="","",DATA!F27)</f>
        <v/>
      </c>
      <c r="G28" s="447" t="str">
        <f>IF(DATA!G27="","",DATA!G27)</f>
        <v/>
      </c>
      <c r="H28" s="133" t="str">
        <f>IF(DATA!H27="","",DATA!H27)</f>
        <v/>
      </c>
      <c r="I28" s="132" t="str">
        <f>IF(DATA!I27="","",DATA!I27)</f>
        <v/>
      </c>
      <c r="J28" s="132" t="str">
        <f>IF(DATA!J27="","",DATA!J27)</f>
        <v/>
      </c>
      <c r="K28" s="132" t="str">
        <f>IF(DATA!K27="","",DATA!K27)</f>
        <v/>
      </c>
      <c r="L28" s="134" t="str">
        <f>IF(ENGLISH!E29="","",ENGLISH!E29)</f>
        <v/>
      </c>
      <c r="M28" s="135" t="str">
        <f t="shared" si="59"/>
        <v/>
      </c>
      <c r="N28" s="134" t="str">
        <f>IF(ENGLISH!F29="","",ENGLISH!F29)</f>
        <v/>
      </c>
      <c r="O28" s="135" t="str">
        <f t="shared" si="60"/>
        <v/>
      </c>
      <c r="P28" s="134" t="str">
        <f>IF(ENGLISH!G29="","",ENGLISH!G29)</f>
        <v/>
      </c>
      <c r="Q28" s="134" t="str">
        <f t="shared" si="61"/>
        <v/>
      </c>
      <c r="R28" s="135" t="str">
        <f>IFERROR(LARGE((M28,O28,Q28),1),"")</f>
        <v/>
      </c>
      <c r="S28" s="135" t="str">
        <f>IFERROR(LARGE((M28,O28,Q28),2),"")</f>
        <v/>
      </c>
      <c r="T28" s="134" t="str">
        <f t="shared" si="62"/>
        <v/>
      </c>
      <c r="U28" s="135" t="str">
        <f>IF(ENGLISH!H29="","",ENGLISH!H29)</f>
        <v/>
      </c>
      <c r="V28" s="134" t="str">
        <f>IF(ENGLISH!I29="","",ENGLISH!I29)</f>
        <v/>
      </c>
      <c r="W28" s="134" t="str">
        <f>IF(ENGLISH!J29="","",ENGLISH!J29)</f>
        <v/>
      </c>
      <c r="X28" s="134" t="str">
        <f t="shared" si="63"/>
        <v/>
      </c>
      <c r="Y28" s="135" t="str">
        <f>IF(ENGLISH!K29="","",ENGLISH!K29)</f>
        <v/>
      </c>
      <c r="Z28" s="135" t="str">
        <f t="shared" si="64"/>
        <v/>
      </c>
      <c r="AA28" s="136" t="str">
        <f t="shared" si="65"/>
        <v/>
      </c>
      <c r="AB28" s="134" t="str">
        <f t="shared" si="16"/>
        <v/>
      </c>
      <c r="AC28" s="134" t="str">
        <f>IF(ENGLISH!O29="","",ENGLISH!O29)</f>
        <v/>
      </c>
      <c r="AD28" s="134" t="str">
        <f t="shared" si="66"/>
        <v/>
      </c>
      <c r="AE28" s="134" t="str">
        <f t="shared" si="67"/>
        <v/>
      </c>
      <c r="AF28" s="134" t="str">
        <f t="shared" si="68"/>
        <v/>
      </c>
      <c r="AG28" s="137" t="str">
        <f>IF('HINDI-SKT'!E29="","",'HINDI-SKT'!E29)</f>
        <v/>
      </c>
      <c r="AH28" s="138" t="str">
        <f t="shared" si="17"/>
        <v/>
      </c>
      <c r="AI28" s="137" t="str">
        <f>IF('HINDI-SKT'!F29="","",'HINDI-SKT'!F29)</f>
        <v/>
      </c>
      <c r="AJ28" s="138" t="str">
        <f t="shared" si="18"/>
        <v/>
      </c>
      <c r="AK28" s="137" t="str">
        <f>IF('HINDI-SKT'!G29="","",'HINDI-SKT'!G29)</f>
        <v/>
      </c>
      <c r="AL28" s="137" t="str">
        <f t="shared" si="19"/>
        <v/>
      </c>
      <c r="AM28" s="138" t="str">
        <f>IFERROR(LARGE((AH28,AJ28,AL28),1),"")</f>
        <v/>
      </c>
      <c r="AN28" s="138" t="str">
        <f>IFERROR(LARGE((AH28,AJ28,AL28),2),"")</f>
        <v/>
      </c>
      <c r="AO28" s="137" t="str">
        <f t="shared" si="20"/>
        <v/>
      </c>
      <c r="AP28" s="138" t="str">
        <f>IF('HINDI-SKT'!H29="","",'HINDI-SKT'!H29)</f>
        <v/>
      </c>
      <c r="AQ28" s="137" t="str">
        <f>IF('HINDI-SKT'!I29="","",'HINDI-SKT'!I29)</f>
        <v/>
      </c>
      <c r="AR28" s="137" t="str">
        <f>IF('HINDI-SKT'!J29="","",'HINDI-SKT'!J29)</f>
        <v/>
      </c>
      <c r="AS28" s="137" t="str">
        <f t="shared" si="69"/>
        <v/>
      </c>
      <c r="AT28" s="137" t="str">
        <f>IF('HINDI-SKT'!K29="","",'HINDI-SKT'!K29)</f>
        <v/>
      </c>
      <c r="AU28" s="138" t="str">
        <f t="shared" si="70"/>
        <v/>
      </c>
      <c r="AV28" s="137" t="str">
        <f t="shared" si="71"/>
        <v/>
      </c>
      <c r="AW28" s="137" t="str">
        <f t="shared" si="72"/>
        <v/>
      </c>
      <c r="AX28" s="137" t="str">
        <f>IF('HINDI-SKT'!O29="","",'HINDI-SKT'!O29)</f>
        <v/>
      </c>
      <c r="AY28" s="137" t="str">
        <f t="shared" si="73"/>
        <v/>
      </c>
      <c r="AZ28" s="137" t="str">
        <f t="shared" si="74"/>
        <v/>
      </c>
      <c r="BA28" s="137" t="str">
        <f t="shared" si="75"/>
        <v/>
      </c>
      <c r="BB28" s="134" t="str">
        <f>IF(MATHS!E29="","",MATHS!E29)</f>
        <v/>
      </c>
      <c r="BC28" s="135" t="str">
        <f t="shared" si="23"/>
        <v/>
      </c>
      <c r="BD28" s="134" t="str">
        <f>IF(MATHS!F29="","",MATHS!F29)</f>
        <v/>
      </c>
      <c r="BE28" s="135" t="str">
        <f t="shared" si="24"/>
        <v/>
      </c>
      <c r="BF28" s="134" t="str">
        <f>IF(MATHS!G29="","",MATHS!G29)</f>
        <v/>
      </c>
      <c r="BG28" s="134" t="str">
        <f t="shared" si="25"/>
        <v/>
      </c>
      <c r="BH28" s="135" t="str">
        <f>IFERROR(LARGE((BC28,BE28,BG28),1),"")</f>
        <v/>
      </c>
      <c r="BI28" s="135" t="str">
        <f>IFERROR(LARGE((BC28,BE28,BG28),2),"")</f>
        <v/>
      </c>
      <c r="BJ28" s="134" t="str">
        <f t="shared" si="26"/>
        <v/>
      </c>
      <c r="BK28" s="135" t="str">
        <f>IF(MATHS!H29="","",MATHS!H29)</f>
        <v/>
      </c>
      <c r="BL28" s="134" t="str">
        <f>IF(MATHS!I29="","",MATHS!I29)</f>
        <v/>
      </c>
      <c r="BM28" s="134" t="str">
        <f>IF(MATHS!J29="","",MATHS!J29)</f>
        <v/>
      </c>
      <c r="BN28" s="134" t="str">
        <f t="shared" si="76"/>
        <v/>
      </c>
      <c r="BO28" s="134" t="str">
        <f>IF(MATHS!K29="","",MATHS!K29)</f>
        <v/>
      </c>
      <c r="BP28" s="135" t="str">
        <f t="shared" si="27"/>
        <v/>
      </c>
      <c r="BQ28" s="134" t="str">
        <f t="shared" si="77"/>
        <v/>
      </c>
      <c r="BR28" s="134" t="str">
        <f t="shared" si="28"/>
        <v/>
      </c>
      <c r="BS28" s="134" t="str">
        <f>IF(MATHS!O29="","",MATHS!O29)</f>
        <v/>
      </c>
      <c r="BT28" s="134" t="str">
        <f t="shared" si="78"/>
        <v/>
      </c>
      <c r="BU28" s="134" t="str">
        <f t="shared" si="79"/>
        <v/>
      </c>
      <c r="BV28" s="137" t="str">
        <f t="shared" si="80"/>
        <v/>
      </c>
      <c r="BW28" s="137" t="str">
        <f>IF(SCIENCE!E29="","",SCIENCE!E29)</f>
        <v/>
      </c>
      <c r="BX28" s="138" t="str">
        <f t="shared" si="29"/>
        <v/>
      </c>
      <c r="BY28" s="137" t="str">
        <f>IF(SCIENCE!F29="","",SCIENCE!F29)</f>
        <v/>
      </c>
      <c r="BZ28" s="138" t="str">
        <f t="shared" si="30"/>
        <v/>
      </c>
      <c r="CA28" s="137" t="str">
        <f>IF(SCIENCE!G29="","",SCIENCE!G29)</f>
        <v/>
      </c>
      <c r="CB28" s="137" t="str">
        <f t="shared" si="31"/>
        <v/>
      </c>
      <c r="CC28" s="138" t="str">
        <f>IFERROR(LARGE((BX28,BZ28,CB28),1),"")</f>
        <v/>
      </c>
      <c r="CD28" s="138" t="str">
        <f>IFERROR(LARGE((BX28,BZ28,CB28),2),"")</f>
        <v/>
      </c>
      <c r="CE28" s="137" t="str">
        <f t="shared" si="32"/>
        <v/>
      </c>
      <c r="CF28" s="138" t="str">
        <f>IF(SCIENCE!H29="","",SCIENCE!H29)</f>
        <v/>
      </c>
      <c r="CG28" s="138" t="str">
        <f>IF(SCIENCE!I29="","",SCIENCE!I29)</f>
        <v/>
      </c>
      <c r="CH28" s="138" t="str">
        <f>IF(SCIENCE!J29="","",SCIENCE!J29)</f>
        <v/>
      </c>
      <c r="CI28" s="138" t="str">
        <f t="shared" si="81"/>
        <v/>
      </c>
      <c r="CJ28" s="138" t="str">
        <f>IF(SCIENCE!K29="","",SCIENCE!K29)</f>
        <v/>
      </c>
      <c r="CK28" s="138" t="str">
        <f t="shared" si="33"/>
        <v/>
      </c>
      <c r="CL28" s="137" t="str">
        <f t="shared" si="82"/>
        <v/>
      </c>
      <c r="CM28" s="137" t="str">
        <f t="shared" si="34"/>
        <v/>
      </c>
      <c r="CN28" s="137" t="str">
        <f>IF(SCIENCE!O29="","",SCIENCE!O29)</f>
        <v/>
      </c>
      <c r="CO28" s="137" t="str">
        <f t="shared" si="83"/>
        <v/>
      </c>
      <c r="CP28" s="137" t="str">
        <f t="shared" si="84"/>
        <v/>
      </c>
      <c r="CQ28" s="137" t="str">
        <f t="shared" si="85"/>
        <v/>
      </c>
      <c r="CR28" s="134" t="str">
        <f>IF(SST!E29="","",SST!E29)</f>
        <v/>
      </c>
      <c r="CS28" s="135" t="str">
        <f t="shared" si="35"/>
        <v/>
      </c>
      <c r="CT28" s="134" t="str">
        <f>IF(SST!F29="","",SST!F29)</f>
        <v/>
      </c>
      <c r="CU28" s="135" t="str">
        <f t="shared" si="36"/>
        <v/>
      </c>
      <c r="CV28" s="134" t="str">
        <f>IF(SST!G29="","",SST!G29)</f>
        <v/>
      </c>
      <c r="CW28" s="134" t="str">
        <f t="shared" si="37"/>
        <v/>
      </c>
      <c r="CX28" s="135" t="str">
        <f>IFERROR(LARGE((CS28,CU28,CW28),1),"")</f>
        <v/>
      </c>
      <c r="CY28" s="135" t="str">
        <f>IFERROR(LARGE((CS28,CU28,CW28),2),"")</f>
        <v/>
      </c>
      <c r="CZ28" s="134" t="str">
        <f t="shared" si="38"/>
        <v/>
      </c>
      <c r="DA28" s="135" t="str">
        <f>IF(SST!H29="","",SST!H29)</f>
        <v/>
      </c>
      <c r="DB28" s="135" t="str">
        <f>IF(SST!I29="","",SST!I29)</f>
        <v/>
      </c>
      <c r="DC28" s="135" t="str">
        <f>IF(SST!J29="","",SST!J29)</f>
        <v/>
      </c>
      <c r="DD28" s="135" t="str">
        <f t="shared" si="86"/>
        <v/>
      </c>
      <c r="DE28" s="135" t="str">
        <f>IF(SST!K29="","",SST!K29)</f>
        <v/>
      </c>
      <c r="DF28" s="135" t="str">
        <f t="shared" si="39"/>
        <v/>
      </c>
      <c r="DG28" s="134" t="str">
        <f t="shared" si="87"/>
        <v/>
      </c>
      <c r="DH28" s="134" t="str">
        <f t="shared" si="40"/>
        <v/>
      </c>
      <c r="DI28" s="134" t="str">
        <f>IF(SST!O29="","",SST!O29)</f>
        <v/>
      </c>
      <c r="DJ28" s="134" t="str">
        <f t="shared" si="88"/>
        <v/>
      </c>
      <c r="DK28" s="134" t="str">
        <f t="shared" si="89"/>
        <v/>
      </c>
      <c r="DL28" s="134" t="str">
        <f t="shared" si="90"/>
        <v/>
      </c>
      <c r="DM28" s="139" t="str">
        <f t="shared" si="91"/>
        <v/>
      </c>
      <c r="DN28" s="139" t="str">
        <f t="shared" si="92"/>
        <v/>
      </c>
      <c r="DO28" s="139" t="str">
        <f t="shared" si="93"/>
        <v/>
      </c>
      <c r="DP28" s="139" t="str">
        <f t="shared" si="94"/>
        <v/>
      </c>
      <c r="DQ28" s="139" t="str">
        <f t="shared" si="95"/>
        <v/>
      </c>
      <c r="DR28" s="139" t="str">
        <f t="shared" si="96"/>
        <v/>
      </c>
      <c r="DS28" s="139" t="str">
        <f t="shared" si="97"/>
        <v/>
      </c>
      <c r="DT28" s="139" t="str">
        <f t="shared" si="98"/>
        <v/>
      </c>
      <c r="DU28" s="139" t="str">
        <f t="shared" si="99"/>
        <v/>
      </c>
      <c r="DV28" s="139" t="str">
        <f t="shared" si="100"/>
        <v/>
      </c>
      <c r="DW28" s="140" t="str">
        <f t="shared" si="101"/>
        <v/>
      </c>
      <c r="DX28" s="140" t="str">
        <f t="shared" si="102"/>
        <v/>
      </c>
      <c r="DY28" s="140" t="str">
        <f t="shared" si="103"/>
        <v/>
      </c>
      <c r="DZ28" s="140" t="str">
        <f t="shared" si="104"/>
        <v/>
      </c>
      <c r="EA28" s="140" t="str">
        <f t="shared" si="105"/>
        <v/>
      </c>
      <c r="EB28" s="141" t="str">
        <f t="shared" si="106"/>
        <v/>
      </c>
      <c r="EC28" s="141" t="str">
        <f t="shared" si="107"/>
        <v/>
      </c>
      <c r="ED28" s="141" t="str">
        <f t="shared" si="108"/>
        <v/>
      </c>
      <c r="EE28" s="141" t="str">
        <f t="shared" si="109"/>
        <v/>
      </c>
      <c r="EF28" s="141" t="str">
        <f t="shared" si="110"/>
        <v/>
      </c>
      <c r="EG28" s="127" t="str">
        <f t="shared" si="111"/>
        <v/>
      </c>
      <c r="EH28" s="127" t="str">
        <f t="shared" si="112"/>
        <v/>
      </c>
      <c r="EI28" s="127" t="str">
        <f t="shared" si="113"/>
        <v/>
      </c>
      <c r="EJ28" s="127" t="str">
        <f t="shared" si="114"/>
        <v/>
      </c>
      <c r="EK28" s="127" t="str">
        <f t="shared" si="115"/>
        <v/>
      </c>
      <c r="EL28" s="128" t="str">
        <f t="shared" si="42"/>
        <v/>
      </c>
      <c r="EM28" s="128" t="str">
        <f t="shared" si="43"/>
        <v/>
      </c>
      <c r="EN28" s="128" t="str">
        <f t="shared" si="44"/>
        <v/>
      </c>
      <c r="EO28" s="128" t="str">
        <f t="shared" si="45"/>
        <v/>
      </c>
      <c r="EP28" s="128" t="str">
        <f t="shared" si="46"/>
        <v/>
      </c>
      <c r="EQ28" s="142" t="str">
        <f t="shared" si="47"/>
        <v/>
      </c>
      <c r="ER28" s="142" t="str">
        <f t="shared" si="48"/>
        <v/>
      </c>
      <c r="ES28" s="345" t="str">
        <f t="shared" si="49"/>
        <v/>
      </c>
      <c r="ET28" s="346" t="str">
        <f t="shared" si="50"/>
        <v/>
      </c>
      <c r="EU28" s="345" t="str">
        <f t="shared" si="51"/>
        <v/>
      </c>
      <c r="EV28" s="345" t="str">
        <f t="shared" si="52"/>
        <v/>
      </c>
      <c r="EW28" s="345" t="str">
        <f t="shared" si="53"/>
        <v/>
      </c>
      <c r="EX28" s="359" t="str">
        <f t="shared" si="54"/>
        <v/>
      </c>
      <c r="EY28" s="143" t="str">
        <f t="shared" si="116"/>
        <v/>
      </c>
      <c r="EZ28" s="143" t="str">
        <f t="shared" si="117"/>
        <v/>
      </c>
      <c r="FA28" s="143" t="str">
        <f t="shared" si="55"/>
        <v/>
      </c>
      <c r="FB28" s="143" t="str">
        <f t="shared" si="56"/>
        <v/>
      </c>
      <c r="FC28" s="144" t="str">
        <f t="shared" si="118"/>
        <v/>
      </c>
      <c r="FD28" s="143" t="str">
        <f t="shared" si="119"/>
        <v/>
      </c>
      <c r="FE28" s="145" t="str">
        <f>IF(ATTENDANCE!Q30="","",ATTENDANCE!Q30)</f>
        <v/>
      </c>
      <c r="FF28" s="146" t="str">
        <f t="shared" si="57"/>
        <v/>
      </c>
      <c r="FG28" s="143" t="str">
        <f t="shared" si="58"/>
        <v/>
      </c>
      <c r="FH28" s="144" t="str">
        <f t="shared" si="120"/>
        <v/>
      </c>
      <c r="FI28" s="311" t="str">
        <f>IF(ATTENDANCE!Q30="","",ATTENDANCE!Q30)</f>
        <v/>
      </c>
      <c r="FJ28" s="144" t="str">
        <f>IF(ATTENDANCE!Q30="","",ATTENDANCE!$Q30)</f>
        <v/>
      </c>
      <c r="FK28" s="144" t="s">
        <v>233</v>
      </c>
      <c r="FL28" s="103"/>
    </row>
    <row r="29" spans="1:168" ht="15" customHeight="1" x14ac:dyDescent="0.25">
      <c r="A29" s="103"/>
      <c r="B29" s="131">
        <f>IF(DATA!B28="","",DATA!B28)</f>
        <v>24</v>
      </c>
      <c r="C29" s="131" t="str">
        <f>IF(DATA!C28="","",DATA!C28)</f>
        <v/>
      </c>
      <c r="D29" s="131" t="str">
        <f>IF(DATA!D28="","",DATA!D28)</f>
        <v/>
      </c>
      <c r="E29" s="447" t="str">
        <f>IF(DATA!E28="","",DATA!E28)</f>
        <v/>
      </c>
      <c r="F29" s="447" t="str">
        <f>IF(DATA!F28="","",DATA!F28)</f>
        <v/>
      </c>
      <c r="G29" s="447" t="str">
        <f>IF(DATA!G28="","",DATA!G28)</f>
        <v/>
      </c>
      <c r="H29" s="133" t="str">
        <f>IF(DATA!H28="","",DATA!H28)</f>
        <v/>
      </c>
      <c r="I29" s="132" t="str">
        <f>IF(DATA!I28="","",DATA!I28)</f>
        <v/>
      </c>
      <c r="J29" s="132" t="str">
        <f>IF(DATA!J28="","",DATA!J28)</f>
        <v/>
      </c>
      <c r="K29" s="132" t="str">
        <f>IF(DATA!K28="","",DATA!K28)</f>
        <v/>
      </c>
      <c r="L29" s="134" t="str">
        <f>IF(ENGLISH!E30="","",ENGLISH!E30)</f>
        <v/>
      </c>
      <c r="M29" s="135" t="str">
        <f t="shared" si="59"/>
        <v/>
      </c>
      <c r="N29" s="134" t="str">
        <f>IF(ENGLISH!F30="","",ENGLISH!F30)</f>
        <v/>
      </c>
      <c r="O29" s="135" t="str">
        <f t="shared" si="60"/>
        <v/>
      </c>
      <c r="P29" s="134" t="str">
        <f>IF(ENGLISH!G30="","",ENGLISH!G30)</f>
        <v/>
      </c>
      <c r="Q29" s="134" t="str">
        <f t="shared" si="61"/>
        <v/>
      </c>
      <c r="R29" s="135" t="str">
        <f>IFERROR(LARGE((M29,O29,Q29),1),"")</f>
        <v/>
      </c>
      <c r="S29" s="135" t="str">
        <f>IFERROR(LARGE((M29,O29,Q29),2),"")</f>
        <v/>
      </c>
      <c r="T29" s="134" t="str">
        <f t="shared" si="62"/>
        <v/>
      </c>
      <c r="U29" s="135" t="str">
        <f>IF(ENGLISH!H30="","",ENGLISH!H30)</f>
        <v/>
      </c>
      <c r="V29" s="134" t="str">
        <f>IF(ENGLISH!I30="","",ENGLISH!I30)</f>
        <v/>
      </c>
      <c r="W29" s="134" t="str">
        <f>IF(ENGLISH!J30="","",ENGLISH!J30)</f>
        <v/>
      </c>
      <c r="X29" s="134" t="str">
        <f t="shared" si="63"/>
        <v/>
      </c>
      <c r="Y29" s="135" t="str">
        <f>IF(ENGLISH!K30="","",ENGLISH!K30)</f>
        <v/>
      </c>
      <c r="Z29" s="135" t="str">
        <f t="shared" si="64"/>
        <v/>
      </c>
      <c r="AA29" s="136" t="str">
        <f t="shared" si="65"/>
        <v/>
      </c>
      <c r="AB29" s="134" t="str">
        <f t="shared" si="16"/>
        <v/>
      </c>
      <c r="AC29" s="134" t="str">
        <f>IF(ENGLISH!O30="","",ENGLISH!O30)</f>
        <v/>
      </c>
      <c r="AD29" s="134" t="str">
        <f t="shared" si="66"/>
        <v/>
      </c>
      <c r="AE29" s="134" t="str">
        <f t="shared" si="67"/>
        <v/>
      </c>
      <c r="AF29" s="134" t="str">
        <f t="shared" si="68"/>
        <v/>
      </c>
      <c r="AG29" s="137" t="str">
        <f>IF('HINDI-SKT'!E30="","",'HINDI-SKT'!E30)</f>
        <v/>
      </c>
      <c r="AH29" s="138" t="str">
        <f t="shared" si="17"/>
        <v/>
      </c>
      <c r="AI29" s="137" t="str">
        <f>IF('HINDI-SKT'!F30="","",'HINDI-SKT'!F30)</f>
        <v/>
      </c>
      <c r="AJ29" s="138" t="str">
        <f t="shared" si="18"/>
        <v/>
      </c>
      <c r="AK29" s="137" t="str">
        <f>IF('HINDI-SKT'!G30="","",'HINDI-SKT'!G30)</f>
        <v/>
      </c>
      <c r="AL29" s="137" t="str">
        <f t="shared" si="19"/>
        <v/>
      </c>
      <c r="AM29" s="138" t="str">
        <f>IFERROR(LARGE((AH29,AJ29,AL29),1),"")</f>
        <v/>
      </c>
      <c r="AN29" s="138" t="str">
        <f>IFERROR(LARGE((AH29,AJ29,AL29),2),"")</f>
        <v/>
      </c>
      <c r="AO29" s="137" t="str">
        <f t="shared" si="20"/>
        <v/>
      </c>
      <c r="AP29" s="138" t="str">
        <f>IF('HINDI-SKT'!H30="","",'HINDI-SKT'!H30)</f>
        <v/>
      </c>
      <c r="AQ29" s="137" t="str">
        <f>IF('HINDI-SKT'!I30="","",'HINDI-SKT'!I30)</f>
        <v/>
      </c>
      <c r="AR29" s="137" t="str">
        <f>IF('HINDI-SKT'!J30="","",'HINDI-SKT'!J30)</f>
        <v/>
      </c>
      <c r="AS29" s="137" t="str">
        <f t="shared" si="69"/>
        <v/>
      </c>
      <c r="AT29" s="137" t="str">
        <f>IF('HINDI-SKT'!K30="","",'HINDI-SKT'!K30)</f>
        <v/>
      </c>
      <c r="AU29" s="138" t="str">
        <f t="shared" si="70"/>
        <v/>
      </c>
      <c r="AV29" s="137" t="str">
        <f t="shared" si="71"/>
        <v/>
      </c>
      <c r="AW29" s="137" t="str">
        <f t="shared" si="72"/>
        <v/>
      </c>
      <c r="AX29" s="137" t="str">
        <f>IF('HINDI-SKT'!O30="","",'HINDI-SKT'!O30)</f>
        <v/>
      </c>
      <c r="AY29" s="137" t="str">
        <f t="shared" si="73"/>
        <v/>
      </c>
      <c r="AZ29" s="137" t="str">
        <f t="shared" si="74"/>
        <v/>
      </c>
      <c r="BA29" s="137" t="str">
        <f t="shared" si="75"/>
        <v/>
      </c>
      <c r="BB29" s="134" t="str">
        <f>IF(MATHS!E30="","",MATHS!E30)</f>
        <v/>
      </c>
      <c r="BC29" s="135" t="str">
        <f t="shared" si="23"/>
        <v/>
      </c>
      <c r="BD29" s="134" t="str">
        <f>IF(MATHS!F30="","",MATHS!F30)</f>
        <v/>
      </c>
      <c r="BE29" s="135" t="str">
        <f t="shared" si="24"/>
        <v/>
      </c>
      <c r="BF29" s="134" t="str">
        <f>IF(MATHS!G30="","",MATHS!G30)</f>
        <v/>
      </c>
      <c r="BG29" s="134" t="str">
        <f t="shared" si="25"/>
        <v/>
      </c>
      <c r="BH29" s="135" t="str">
        <f>IFERROR(LARGE((BC29,BE29,BG29),1),"")</f>
        <v/>
      </c>
      <c r="BI29" s="135" t="str">
        <f>IFERROR(LARGE((BC29,BE29,BG29),2),"")</f>
        <v/>
      </c>
      <c r="BJ29" s="134" t="str">
        <f t="shared" si="26"/>
        <v/>
      </c>
      <c r="BK29" s="135" t="str">
        <f>IF(MATHS!H30="","",MATHS!H30)</f>
        <v/>
      </c>
      <c r="BL29" s="134" t="str">
        <f>IF(MATHS!I30="","",MATHS!I30)</f>
        <v/>
      </c>
      <c r="BM29" s="134" t="str">
        <f>IF(MATHS!J30="","",MATHS!J30)</f>
        <v/>
      </c>
      <c r="BN29" s="134" t="str">
        <f t="shared" si="76"/>
        <v/>
      </c>
      <c r="BO29" s="134" t="str">
        <f>IF(MATHS!K30="","",MATHS!K30)</f>
        <v/>
      </c>
      <c r="BP29" s="135" t="str">
        <f t="shared" si="27"/>
        <v/>
      </c>
      <c r="BQ29" s="134" t="str">
        <f t="shared" si="77"/>
        <v/>
      </c>
      <c r="BR29" s="134" t="str">
        <f t="shared" si="28"/>
        <v/>
      </c>
      <c r="BS29" s="134" t="str">
        <f>IF(MATHS!O30="","",MATHS!O30)</f>
        <v/>
      </c>
      <c r="BT29" s="134" t="str">
        <f t="shared" si="78"/>
        <v/>
      </c>
      <c r="BU29" s="134" t="str">
        <f t="shared" si="79"/>
        <v/>
      </c>
      <c r="BV29" s="137" t="str">
        <f t="shared" si="80"/>
        <v/>
      </c>
      <c r="BW29" s="137" t="str">
        <f>IF(SCIENCE!E30="","",SCIENCE!E30)</f>
        <v/>
      </c>
      <c r="BX29" s="138" t="str">
        <f t="shared" si="29"/>
        <v/>
      </c>
      <c r="BY29" s="137" t="str">
        <f>IF(SCIENCE!F30="","",SCIENCE!F30)</f>
        <v/>
      </c>
      <c r="BZ29" s="138" t="str">
        <f t="shared" si="30"/>
        <v/>
      </c>
      <c r="CA29" s="137" t="str">
        <f>IF(SCIENCE!G30="","",SCIENCE!G30)</f>
        <v/>
      </c>
      <c r="CB29" s="137" t="str">
        <f t="shared" si="31"/>
        <v/>
      </c>
      <c r="CC29" s="138" t="str">
        <f>IFERROR(LARGE((BX29,BZ29,CB29),1),"")</f>
        <v/>
      </c>
      <c r="CD29" s="138" t="str">
        <f>IFERROR(LARGE((BX29,BZ29,CB29),2),"")</f>
        <v/>
      </c>
      <c r="CE29" s="137" t="str">
        <f t="shared" si="32"/>
        <v/>
      </c>
      <c r="CF29" s="138" t="str">
        <f>IF(SCIENCE!H30="","",SCIENCE!H30)</f>
        <v/>
      </c>
      <c r="CG29" s="138" t="str">
        <f>IF(SCIENCE!I30="","",SCIENCE!I30)</f>
        <v/>
      </c>
      <c r="CH29" s="138" t="str">
        <f>IF(SCIENCE!J30="","",SCIENCE!J30)</f>
        <v/>
      </c>
      <c r="CI29" s="138" t="str">
        <f t="shared" si="81"/>
        <v/>
      </c>
      <c r="CJ29" s="138" t="str">
        <f>IF(SCIENCE!K30="","",SCIENCE!K30)</f>
        <v/>
      </c>
      <c r="CK29" s="138" t="str">
        <f t="shared" si="33"/>
        <v/>
      </c>
      <c r="CL29" s="137" t="str">
        <f t="shared" si="82"/>
        <v/>
      </c>
      <c r="CM29" s="137" t="str">
        <f t="shared" si="34"/>
        <v/>
      </c>
      <c r="CN29" s="137" t="str">
        <f>IF(SCIENCE!O30="","",SCIENCE!O30)</f>
        <v/>
      </c>
      <c r="CO29" s="137" t="str">
        <f t="shared" si="83"/>
        <v/>
      </c>
      <c r="CP29" s="137" t="str">
        <f t="shared" si="84"/>
        <v/>
      </c>
      <c r="CQ29" s="137" t="str">
        <f t="shared" si="85"/>
        <v/>
      </c>
      <c r="CR29" s="134" t="str">
        <f>IF(SST!E30="","",SST!E30)</f>
        <v/>
      </c>
      <c r="CS29" s="135" t="str">
        <f t="shared" si="35"/>
        <v/>
      </c>
      <c r="CT29" s="134" t="str">
        <f>IF(SST!F30="","",SST!F30)</f>
        <v/>
      </c>
      <c r="CU29" s="135" t="str">
        <f t="shared" si="36"/>
        <v/>
      </c>
      <c r="CV29" s="134" t="str">
        <f>IF(SST!G30="","",SST!G30)</f>
        <v/>
      </c>
      <c r="CW29" s="134" t="str">
        <f t="shared" si="37"/>
        <v/>
      </c>
      <c r="CX29" s="135" t="str">
        <f>IFERROR(LARGE((CS29,CU29,CW29),1),"")</f>
        <v/>
      </c>
      <c r="CY29" s="135" t="str">
        <f>IFERROR(LARGE((CS29,CU29,CW29),2),"")</f>
        <v/>
      </c>
      <c r="CZ29" s="134" t="str">
        <f t="shared" si="38"/>
        <v/>
      </c>
      <c r="DA29" s="135" t="str">
        <f>IF(SST!H30="","",SST!H30)</f>
        <v/>
      </c>
      <c r="DB29" s="135" t="str">
        <f>IF(SST!I30="","",SST!I30)</f>
        <v/>
      </c>
      <c r="DC29" s="135" t="str">
        <f>IF(SST!J30="","",SST!J30)</f>
        <v/>
      </c>
      <c r="DD29" s="135" t="str">
        <f t="shared" si="86"/>
        <v/>
      </c>
      <c r="DE29" s="135" t="str">
        <f>IF(SST!K30="","",SST!K30)</f>
        <v/>
      </c>
      <c r="DF29" s="135" t="str">
        <f t="shared" si="39"/>
        <v/>
      </c>
      <c r="DG29" s="134" t="str">
        <f t="shared" si="87"/>
        <v/>
      </c>
      <c r="DH29" s="134" t="str">
        <f t="shared" si="40"/>
        <v/>
      </c>
      <c r="DI29" s="134" t="str">
        <f>IF(SST!O30="","",SST!O30)</f>
        <v/>
      </c>
      <c r="DJ29" s="134" t="str">
        <f t="shared" si="88"/>
        <v/>
      </c>
      <c r="DK29" s="134" t="str">
        <f t="shared" si="89"/>
        <v/>
      </c>
      <c r="DL29" s="134" t="str">
        <f t="shared" si="90"/>
        <v/>
      </c>
      <c r="DM29" s="139" t="str">
        <f t="shared" si="91"/>
        <v/>
      </c>
      <c r="DN29" s="139" t="str">
        <f t="shared" si="92"/>
        <v/>
      </c>
      <c r="DO29" s="139" t="str">
        <f t="shared" si="93"/>
        <v/>
      </c>
      <c r="DP29" s="139" t="str">
        <f t="shared" si="94"/>
        <v/>
      </c>
      <c r="DQ29" s="139" t="str">
        <f t="shared" si="95"/>
        <v/>
      </c>
      <c r="DR29" s="139" t="str">
        <f t="shared" si="96"/>
        <v/>
      </c>
      <c r="DS29" s="139" t="str">
        <f t="shared" si="97"/>
        <v/>
      </c>
      <c r="DT29" s="139" t="str">
        <f t="shared" si="98"/>
        <v/>
      </c>
      <c r="DU29" s="139" t="str">
        <f t="shared" si="99"/>
        <v/>
      </c>
      <c r="DV29" s="139" t="str">
        <f t="shared" si="100"/>
        <v/>
      </c>
      <c r="DW29" s="140" t="str">
        <f t="shared" si="101"/>
        <v/>
      </c>
      <c r="DX29" s="140" t="str">
        <f t="shared" si="102"/>
        <v/>
      </c>
      <c r="DY29" s="140" t="str">
        <f t="shared" si="103"/>
        <v/>
      </c>
      <c r="DZ29" s="140" t="str">
        <f t="shared" si="104"/>
        <v/>
      </c>
      <c r="EA29" s="140" t="str">
        <f t="shared" si="105"/>
        <v/>
      </c>
      <c r="EB29" s="141" t="str">
        <f t="shared" si="106"/>
        <v/>
      </c>
      <c r="EC29" s="141" t="str">
        <f t="shared" si="107"/>
        <v/>
      </c>
      <c r="ED29" s="141" t="str">
        <f t="shared" si="108"/>
        <v/>
      </c>
      <c r="EE29" s="141" t="str">
        <f t="shared" si="109"/>
        <v/>
      </c>
      <c r="EF29" s="141" t="str">
        <f t="shared" si="110"/>
        <v/>
      </c>
      <c r="EG29" s="127" t="str">
        <f t="shared" si="111"/>
        <v/>
      </c>
      <c r="EH29" s="127" t="str">
        <f t="shared" si="112"/>
        <v/>
      </c>
      <c r="EI29" s="127" t="str">
        <f t="shared" si="113"/>
        <v/>
      </c>
      <c r="EJ29" s="127" t="str">
        <f t="shared" si="114"/>
        <v/>
      </c>
      <c r="EK29" s="127" t="str">
        <f t="shared" si="115"/>
        <v/>
      </c>
      <c r="EL29" s="128" t="str">
        <f t="shared" si="42"/>
        <v/>
      </c>
      <c r="EM29" s="128" t="str">
        <f t="shared" si="43"/>
        <v/>
      </c>
      <c r="EN29" s="128" t="str">
        <f t="shared" si="44"/>
        <v/>
      </c>
      <c r="EO29" s="128" t="str">
        <f t="shared" si="45"/>
        <v/>
      </c>
      <c r="EP29" s="128" t="str">
        <f t="shared" si="46"/>
        <v/>
      </c>
      <c r="EQ29" s="142" t="str">
        <f t="shared" si="47"/>
        <v/>
      </c>
      <c r="ER29" s="142" t="str">
        <f t="shared" si="48"/>
        <v/>
      </c>
      <c r="ES29" s="345" t="str">
        <f t="shared" si="49"/>
        <v/>
      </c>
      <c r="ET29" s="346" t="str">
        <f t="shared" si="50"/>
        <v/>
      </c>
      <c r="EU29" s="345" t="str">
        <f t="shared" si="51"/>
        <v/>
      </c>
      <c r="EV29" s="345" t="str">
        <f t="shared" si="52"/>
        <v/>
      </c>
      <c r="EW29" s="345" t="str">
        <f t="shared" si="53"/>
        <v/>
      </c>
      <c r="EX29" s="359" t="str">
        <f t="shared" si="54"/>
        <v/>
      </c>
      <c r="EY29" s="143" t="str">
        <f t="shared" si="116"/>
        <v/>
      </c>
      <c r="EZ29" s="143" t="str">
        <f t="shared" si="117"/>
        <v/>
      </c>
      <c r="FA29" s="143" t="str">
        <f t="shared" si="55"/>
        <v/>
      </c>
      <c r="FB29" s="143" t="str">
        <f t="shared" si="56"/>
        <v/>
      </c>
      <c r="FC29" s="144" t="str">
        <f t="shared" si="118"/>
        <v/>
      </c>
      <c r="FD29" s="143" t="str">
        <f t="shared" si="119"/>
        <v/>
      </c>
      <c r="FE29" s="145" t="str">
        <f>IF(ATTENDANCE!Q31="","",ATTENDANCE!Q31)</f>
        <v/>
      </c>
      <c r="FF29" s="146" t="str">
        <f t="shared" si="57"/>
        <v/>
      </c>
      <c r="FG29" s="143" t="str">
        <f t="shared" si="58"/>
        <v/>
      </c>
      <c r="FH29" s="144" t="str">
        <f t="shared" si="120"/>
        <v/>
      </c>
      <c r="FI29" s="311" t="str">
        <f>IF(ATTENDANCE!Q31="","",ATTENDANCE!Q31)</f>
        <v/>
      </c>
      <c r="FJ29" s="144" t="str">
        <f>IF(ATTENDANCE!Q31="","",ATTENDANCE!$Q31)</f>
        <v/>
      </c>
      <c r="FK29" s="144" t="s">
        <v>235</v>
      </c>
      <c r="FL29" s="103"/>
    </row>
    <row r="30" spans="1:168" ht="15" customHeight="1" x14ac:dyDescent="0.25">
      <c r="A30" s="103"/>
      <c r="B30" s="131">
        <f>IF(DATA!B29="","",DATA!B29)</f>
        <v>25</v>
      </c>
      <c r="C30" s="131" t="str">
        <f>IF(DATA!C29="","",DATA!C29)</f>
        <v/>
      </c>
      <c r="D30" s="131" t="str">
        <f>IF(DATA!D29="","",DATA!D29)</f>
        <v/>
      </c>
      <c r="E30" s="447" t="str">
        <f>IF(DATA!E29="","",DATA!E29)</f>
        <v/>
      </c>
      <c r="F30" s="447" t="str">
        <f>IF(DATA!F29="","",DATA!F29)</f>
        <v/>
      </c>
      <c r="G30" s="447" t="str">
        <f>IF(DATA!G29="","",DATA!G29)</f>
        <v/>
      </c>
      <c r="H30" s="133" t="str">
        <f>IF(DATA!H29="","",DATA!H29)</f>
        <v/>
      </c>
      <c r="I30" s="132" t="str">
        <f>IF(DATA!I29="","",DATA!I29)</f>
        <v/>
      </c>
      <c r="J30" s="132" t="str">
        <f>IF(DATA!J29="","",DATA!J29)</f>
        <v/>
      </c>
      <c r="K30" s="132" t="str">
        <f>IF(DATA!K29="","",DATA!K29)</f>
        <v/>
      </c>
      <c r="L30" s="134" t="str">
        <f>IF(ENGLISH!E31="","",ENGLISH!E31)</f>
        <v/>
      </c>
      <c r="M30" s="135" t="str">
        <f t="shared" si="59"/>
        <v/>
      </c>
      <c r="N30" s="134" t="str">
        <f>IF(ENGLISH!F31="","",ENGLISH!F31)</f>
        <v/>
      </c>
      <c r="O30" s="135" t="str">
        <f t="shared" si="60"/>
        <v/>
      </c>
      <c r="P30" s="134" t="str">
        <f>IF(ENGLISH!G31="","",ENGLISH!G31)</f>
        <v/>
      </c>
      <c r="Q30" s="134" t="str">
        <f t="shared" si="61"/>
        <v/>
      </c>
      <c r="R30" s="135" t="str">
        <f>IFERROR(LARGE((M30,O30,Q30),1),"")</f>
        <v/>
      </c>
      <c r="S30" s="135" t="str">
        <f>IFERROR(LARGE((M30,O30,Q30),2),"")</f>
        <v/>
      </c>
      <c r="T30" s="134" t="str">
        <f t="shared" si="62"/>
        <v/>
      </c>
      <c r="U30" s="135" t="str">
        <f>IF(ENGLISH!H31="","",ENGLISH!H31)</f>
        <v/>
      </c>
      <c r="V30" s="134" t="str">
        <f>IF(ENGLISH!I31="","",ENGLISH!I31)</f>
        <v/>
      </c>
      <c r="W30" s="134" t="str">
        <f>IF(ENGLISH!J31="","",ENGLISH!J31)</f>
        <v/>
      </c>
      <c r="X30" s="134" t="str">
        <f t="shared" si="63"/>
        <v/>
      </c>
      <c r="Y30" s="135" t="str">
        <f>IF(ENGLISH!K31="","",ENGLISH!K31)</f>
        <v/>
      </c>
      <c r="Z30" s="135" t="str">
        <f t="shared" si="64"/>
        <v/>
      </c>
      <c r="AA30" s="136" t="str">
        <f t="shared" si="65"/>
        <v/>
      </c>
      <c r="AB30" s="134" t="str">
        <f t="shared" si="16"/>
        <v/>
      </c>
      <c r="AC30" s="134" t="str">
        <f>IF(ENGLISH!O31="","",ENGLISH!O31)</f>
        <v/>
      </c>
      <c r="AD30" s="134" t="str">
        <f t="shared" si="66"/>
        <v/>
      </c>
      <c r="AE30" s="134" t="str">
        <f t="shared" si="67"/>
        <v/>
      </c>
      <c r="AF30" s="134" t="str">
        <f t="shared" si="68"/>
        <v/>
      </c>
      <c r="AG30" s="137" t="str">
        <f>IF('HINDI-SKT'!E31="","",'HINDI-SKT'!E31)</f>
        <v/>
      </c>
      <c r="AH30" s="138" t="str">
        <f t="shared" si="17"/>
        <v/>
      </c>
      <c r="AI30" s="137" t="str">
        <f>IF('HINDI-SKT'!F31="","",'HINDI-SKT'!F31)</f>
        <v/>
      </c>
      <c r="AJ30" s="138" t="str">
        <f t="shared" si="18"/>
        <v/>
      </c>
      <c r="AK30" s="137" t="str">
        <f>IF('HINDI-SKT'!G31="","",'HINDI-SKT'!G31)</f>
        <v/>
      </c>
      <c r="AL30" s="137" t="str">
        <f t="shared" si="19"/>
        <v/>
      </c>
      <c r="AM30" s="138" t="str">
        <f>IFERROR(LARGE((AH30,AJ30,AL30),1),"")</f>
        <v/>
      </c>
      <c r="AN30" s="138" t="str">
        <f>IFERROR(LARGE((AH30,AJ30,AL30),2),"")</f>
        <v/>
      </c>
      <c r="AO30" s="137" t="str">
        <f t="shared" si="20"/>
        <v/>
      </c>
      <c r="AP30" s="138" t="str">
        <f>IF('HINDI-SKT'!H31="","",'HINDI-SKT'!H31)</f>
        <v/>
      </c>
      <c r="AQ30" s="137" t="str">
        <f>IF('HINDI-SKT'!I31="","",'HINDI-SKT'!I31)</f>
        <v/>
      </c>
      <c r="AR30" s="137" t="str">
        <f>IF('HINDI-SKT'!J31="","",'HINDI-SKT'!J31)</f>
        <v/>
      </c>
      <c r="AS30" s="137" t="str">
        <f t="shared" si="69"/>
        <v/>
      </c>
      <c r="AT30" s="137" t="str">
        <f>IF('HINDI-SKT'!K31="","",'HINDI-SKT'!K31)</f>
        <v/>
      </c>
      <c r="AU30" s="138" t="str">
        <f t="shared" si="70"/>
        <v/>
      </c>
      <c r="AV30" s="137" t="str">
        <f t="shared" si="71"/>
        <v/>
      </c>
      <c r="AW30" s="137" t="str">
        <f t="shared" si="72"/>
        <v/>
      </c>
      <c r="AX30" s="137" t="str">
        <f>IF('HINDI-SKT'!O31="","",'HINDI-SKT'!O31)</f>
        <v/>
      </c>
      <c r="AY30" s="137" t="str">
        <f t="shared" si="73"/>
        <v/>
      </c>
      <c r="AZ30" s="137" t="str">
        <f t="shared" si="74"/>
        <v/>
      </c>
      <c r="BA30" s="137" t="str">
        <f t="shared" si="75"/>
        <v/>
      </c>
      <c r="BB30" s="134" t="str">
        <f>IF(MATHS!E31="","",MATHS!E31)</f>
        <v/>
      </c>
      <c r="BC30" s="135" t="str">
        <f t="shared" si="23"/>
        <v/>
      </c>
      <c r="BD30" s="134" t="str">
        <f>IF(MATHS!F31="","",MATHS!F31)</f>
        <v/>
      </c>
      <c r="BE30" s="135" t="str">
        <f t="shared" si="24"/>
        <v/>
      </c>
      <c r="BF30" s="134" t="str">
        <f>IF(MATHS!G31="","",MATHS!G31)</f>
        <v/>
      </c>
      <c r="BG30" s="134" t="str">
        <f t="shared" si="25"/>
        <v/>
      </c>
      <c r="BH30" s="135" t="str">
        <f>IFERROR(LARGE((BC30,BE30,BG30),1),"")</f>
        <v/>
      </c>
      <c r="BI30" s="135" t="str">
        <f>IFERROR(LARGE((BC30,BE30,BG30),2),"")</f>
        <v/>
      </c>
      <c r="BJ30" s="134" t="str">
        <f t="shared" si="26"/>
        <v/>
      </c>
      <c r="BK30" s="135" t="str">
        <f>IF(MATHS!H31="","",MATHS!H31)</f>
        <v/>
      </c>
      <c r="BL30" s="134" t="str">
        <f>IF(MATHS!I31="","",MATHS!I31)</f>
        <v/>
      </c>
      <c r="BM30" s="134" t="str">
        <f>IF(MATHS!J31="","",MATHS!J31)</f>
        <v/>
      </c>
      <c r="BN30" s="134" t="str">
        <f t="shared" si="76"/>
        <v/>
      </c>
      <c r="BO30" s="134" t="str">
        <f>IF(MATHS!K31="","",MATHS!K31)</f>
        <v/>
      </c>
      <c r="BP30" s="135" t="str">
        <f t="shared" si="27"/>
        <v/>
      </c>
      <c r="BQ30" s="134" t="str">
        <f t="shared" si="77"/>
        <v/>
      </c>
      <c r="BR30" s="134" t="str">
        <f t="shared" si="28"/>
        <v/>
      </c>
      <c r="BS30" s="134" t="str">
        <f>IF(MATHS!O31="","",MATHS!O31)</f>
        <v/>
      </c>
      <c r="BT30" s="134" t="str">
        <f t="shared" si="78"/>
        <v/>
      </c>
      <c r="BU30" s="134" t="str">
        <f t="shared" si="79"/>
        <v/>
      </c>
      <c r="BV30" s="137" t="str">
        <f t="shared" si="80"/>
        <v/>
      </c>
      <c r="BW30" s="137" t="str">
        <f>IF(SCIENCE!E31="","",SCIENCE!E31)</f>
        <v/>
      </c>
      <c r="BX30" s="138" t="str">
        <f t="shared" si="29"/>
        <v/>
      </c>
      <c r="BY30" s="137" t="str">
        <f>IF(SCIENCE!F31="","",SCIENCE!F31)</f>
        <v/>
      </c>
      <c r="BZ30" s="138" t="str">
        <f t="shared" si="30"/>
        <v/>
      </c>
      <c r="CA30" s="137" t="str">
        <f>IF(SCIENCE!G31="","",SCIENCE!G31)</f>
        <v/>
      </c>
      <c r="CB30" s="137" t="str">
        <f t="shared" si="31"/>
        <v/>
      </c>
      <c r="CC30" s="138" t="str">
        <f>IFERROR(LARGE((BX30,BZ30,CB30),1),"")</f>
        <v/>
      </c>
      <c r="CD30" s="138" t="str">
        <f>IFERROR(LARGE((BX30,BZ30,CB30),2),"")</f>
        <v/>
      </c>
      <c r="CE30" s="137" t="str">
        <f t="shared" si="32"/>
        <v/>
      </c>
      <c r="CF30" s="138" t="str">
        <f>IF(SCIENCE!H31="","",SCIENCE!H31)</f>
        <v/>
      </c>
      <c r="CG30" s="138" t="str">
        <f>IF(SCIENCE!I31="","",SCIENCE!I31)</f>
        <v/>
      </c>
      <c r="CH30" s="138" t="str">
        <f>IF(SCIENCE!J31="","",SCIENCE!J31)</f>
        <v/>
      </c>
      <c r="CI30" s="138" t="str">
        <f t="shared" si="81"/>
        <v/>
      </c>
      <c r="CJ30" s="138" t="str">
        <f>IF(SCIENCE!K31="","",SCIENCE!K31)</f>
        <v/>
      </c>
      <c r="CK30" s="138" t="str">
        <f t="shared" si="33"/>
        <v/>
      </c>
      <c r="CL30" s="137" t="str">
        <f t="shared" si="82"/>
        <v/>
      </c>
      <c r="CM30" s="137" t="str">
        <f t="shared" si="34"/>
        <v/>
      </c>
      <c r="CN30" s="137" t="str">
        <f>IF(SCIENCE!O31="","",SCIENCE!O31)</f>
        <v/>
      </c>
      <c r="CO30" s="137" t="str">
        <f t="shared" si="83"/>
        <v/>
      </c>
      <c r="CP30" s="137" t="str">
        <f t="shared" si="84"/>
        <v/>
      </c>
      <c r="CQ30" s="137" t="str">
        <f t="shared" si="85"/>
        <v/>
      </c>
      <c r="CR30" s="134" t="str">
        <f>IF(SST!E31="","",SST!E31)</f>
        <v/>
      </c>
      <c r="CS30" s="135" t="str">
        <f t="shared" si="35"/>
        <v/>
      </c>
      <c r="CT30" s="134" t="str">
        <f>IF(SST!F31="","",SST!F31)</f>
        <v/>
      </c>
      <c r="CU30" s="135" t="str">
        <f t="shared" si="36"/>
        <v/>
      </c>
      <c r="CV30" s="134" t="str">
        <f>IF(SST!G31="","",SST!G31)</f>
        <v/>
      </c>
      <c r="CW30" s="134" t="str">
        <f t="shared" si="37"/>
        <v/>
      </c>
      <c r="CX30" s="135" t="str">
        <f>IFERROR(LARGE((CS30,CU30,CW30),1),"")</f>
        <v/>
      </c>
      <c r="CY30" s="135" t="str">
        <f>IFERROR(LARGE((CS30,CU30,CW30),2),"")</f>
        <v/>
      </c>
      <c r="CZ30" s="134" t="str">
        <f t="shared" si="38"/>
        <v/>
      </c>
      <c r="DA30" s="135" t="str">
        <f>IF(SST!H31="","",SST!H31)</f>
        <v/>
      </c>
      <c r="DB30" s="135" t="str">
        <f>IF(SST!I31="","",SST!I31)</f>
        <v/>
      </c>
      <c r="DC30" s="135" t="str">
        <f>IF(SST!J31="","",SST!J31)</f>
        <v/>
      </c>
      <c r="DD30" s="135" t="str">
        <f t="shared" si="86"/>
        <v/>
      </c>
      <c r="DE30" s="135" t="str">
        <f>IF(SST!K31="","",SST!K31)</f>
        <v/>
      </c>
      <c r="DF30" s="135" t="str">
        <f t="shared" si="39"/>
        <v/>
      </c>
      <c r="DG30" s="134" t="str">
        <f t="shared" si="87"/>
        <v/>
      </c>
      <c r="DH30" s="134" t="str">
        <f t="shared" si="40"/>
        <v/>
      </c>
      <c r="DI30" s="134" t="str">
        <f>IF(SST!O31="","",SST!O31)</f>
        <v/>
      </c>
      <c r="DJ30" s="134" t="str">
        <f t="shared" si="88"/>
        <v/>
      </c>
      <c r="DK30" s="134" t="str">
        <f t="shared" si="89"/>
        <v/>
      </c>
      <c r="DL30" s="134" t="str">
        <f t="shared" si="90"/>
        <v/>
      </c>
      <c r="DM30" s="139" t="str">
        <f t="shared" si="91"/>
        <v/>
      </c>
      <c r="DN30" s="139" t="str">
        <f t="shared" si="92"/>
        <v/>
      </c>
      <c r="DO30" s="139" t="str">
        <f t="shared" si="93"/>
        <v/>
      </c>
      <c r="DP30" s="139" t="str">
        <f t="shared" si="94"/>
        <v/>
      </c>
      <c r="DQ30" s="139" t="str">
        <f t="shared" si="95"/>
        <v/>
      </c>
      <c r="DR30" s="139" t="str">
        <f t="shared" si="96"/>
        <v/>
      </c>
      <c r="DS30" s="139" t="str">
        <f t="shared" si="97"/>
        <v/>
      </c>
      <c r="DT30" s="139" t="str">
        <f t="shared" si="98"/>
        <v/>
      </c>
      <c r="DU30" s="139" t="str">
        <f t="shared" si="99"/>
        <v/>
      </c>
      <c r="DV30" s="139" t="str">
        <f t="shared" si="100"/>
        <v/>
      </c>
      <c r="DW30" s="140" t="str">
        <f t="shared" si="101"/>
        <v/>
      </c>
      <c r="DX30" s="140" t="str">
        <f t="shared" si="102"/>
        <v/>
      </c>
      <c r="DY30" s="140" t="str">
        <f t="shared" si="103"/>
        <v/>
      </c>
      <c r="DZ30" s="140" t="str">
        <f t="shared" si="104"/>
        <v/>
      </c>
      <c r="EA30" s="140" t="str">
        <f t="shared" si="105"/>
        <v/>
      </c>
      <c r="EB30" s="141" t="str">
        <f t="shared" si="106"/>
        <v/>
      </c>
      <c r="EC30" s="141" t="str">
        <f t="shared" si="107"/>
        <v/>
      </c>
      <c r="ED30" s="141" t="str">
        <f t="shared" si="108"/>
        <v/>
      </c>
      <c r="EE30" s="141" t="str">
        <f t="shared" si="109"/>
        <v/>
      </c>
      <c r="EF30" s="141" t="str">
        <f t="shared" si="110"/>
        <v/>
      </c>
      <c r="EG30" s="127" t="str">
        <f t="shared" si="111"/>
        <v/>
      </c>
      <c r="EH30" s="127" t="str">
        <f t="shared" si="112"/>
        <v/>
      </c>
      <c r="EI30" s="127" t="str">
        <f t="shared" si="113"/>
        <v/>
      </c>
      <c r="EJ30" s="127" t="str">
        <f t="shared" si="114"/>
        <v/>
      </c>
      <c r="EK30" s="127" t="str">
        <f t="shared" si="115"/>
        <v/>
      </c>
      <c r="EL30" s="128" t="str">
        <f t="shared" si="42"/>
        <v/>
      </c>
      <c r="EM30" s="128" t="str">
        <f t="shared" si="43"/>
        <v/>
      </c>
      <c r="EN30" s="128" t="str">
        <f t="shared" si="44"/>
        <v/>
      </c>
      <c r="EO30" s="128" t="str">
        <f t="shared" si="45"/>
        <v/>
      </c>
      <c r="EP30" s="128" t="str">
        <f t="shared" si="46"/>
        <v/>
      </c>
      <c r="EQ30" s="142" t="str">
        <f t="shared" si="47"/>
        <v/>
      </c>
      <c r="ER30" s="142" t="str">
        <f t="shared" si="48"/>
        <v/>
      </c>
      <c r="ES30" s="345" t="str">
        <f t="shared" si="49"/>
        <v/>
      </c>
      <c r="ET30" s="346" t="str">
        <f t="shared" si="50"/>
        <v/>
      </c>
      <c r="EU30" s="345" t="str">
        <f t="shared" si="51"/>
        <v/>
      </c>
      <c r="EV30" s="345" t="str">
        <f t="shared" si="52"/>
        <v/>
      </c>
      <c r="EW30" s="345" t="str">
        <f t="shared" si="53"/>
        <v/>
      </c>
      <c r="EX30" s="359" t="str">
        <f t="shared" si="54"/>
        <v/>
      </c>
      <c r="EY30" s="143" t="str">
        <f t="shared" si="116"/>
        <v/>
      </c>
      <c r="EZ30" s="143" t="str">
        <f t="shared" si="117"/>
        <v/>
      </c>
      <c r="FA30" s="143" t="str">
        <f t="shared" si="55"/>
        <v/>
      </c>
      <c r="FB30" s="143" t="str">
        <f t="shared" si="56"/>
        <v/>
      </c>
      <c r="FC30" s="144" t="str">
        <f t="shared" si="118"/>
        <v/>
      </c>
      <c r="FD30" s="143" t="str">
        <f t="shared" si="119"/>
        <v/>
      </c>
      <c r="FE30" s="145" t="str">
        <f>IF(ATTENDANCE!Q32="","",ATTENDANCE!Q32)</f>
        <v/>
      </c>
      <c r="FF30" s="146" t="str">
        <f t="shared" si="57"/>
        <v/>
      </c>
      <c r="FG30" s="143" t="str">
        <f t="shared" si="58"/>
        <v/>
      </c>
      <c r="FH30" s="144" t="str">
        <f t="shared" si="120"/>
        <v/>
      </c>
      <c r="FI30" s="311" t="str">
        <f>IF(ATTENDANCE!Q32="","",ATTENDANCE!Q32)</f>
        <v/>
      </c>
      <c r="FJ30" s="144" t="str">
        <f>IF(ATTENDANCE!Q32="","",ATTENDANCE!$Q32)</f>
        <v/>
      </c>
      <c r="FK30" s="144" t="s">
        <v>236</v>
      </c>
      <c r="FL30" s="103"/>
    </row>
    <row r="31" spans="1:168" ht="15" customHeight="1" x14ac:dyDescent="0.25">
      <c r="A31" s="103"/>
      <c r="B31" s="131">
        <f>IF(DATA!B30="","",DATA!B30)</f>
        <v>26</v>
      </c>
      <c r="C31" s="131" t="str">
        <f>IF(DATA!C30="","",DATA!C30)</f>
        <v/>
      </c>
      <c r="D31" s="131" t="str">
        <f>IF(DATA!D30="","",DATA!D30)</f>
        <v/>
      </c>
      <c r="E31" s="447" t="str">
        <f>IF(DATA!E30="","",DATA!E30)</f>
        <v/>
      </c>
      <c r="F31" s="447" t="str">
        <f>IF(DATA!F30="","",DATA!F30)</f>
        <v/>
      </c>
      <c r="G31" s="447" t="str">
        <f>IF(DATA!G30="","",DATA!G30)</f>
        <v/>
      </c>
      <c r="H31" s="133" t="str">
        <f>IF(DATA!H30="","",DATA!H30)</f>
        <v/>
      </c>
      <c r="I31" s="132" t="str">
        <f>IF(DATA!I30="","",DATA!I30)</f>
        <v/>
      </c>
      <c r="J31" s="132" t="str">
        <f>IF(DATA!J30="","",DATA!J30)</f>
        <v/>
      </c>
      <c r="K31" s="132" t="str">
        <f>IF(DATA!K30="","",DATA!K30)</f>
        <v/>
      </c>
      <c r="L31" s="134" t="str">
        <f>IF(ENGLISH!E32="","",ENGLISH!E32)</f>
        <v/>
      </c>
      <c r="M31" s="135" t="str">
        <f t="shared" si="59"/>
        <v/>
      </c>
      <c r="N31" s="134" t="str">
        <f>IF(ENGLISH!F32="","",ENGLISH!F32)</f>
        <v/>
      </c>
      <c r="O31" s="135" t="str">
        <f t="shared" si="60"/>
        <v/>
      </c>
      <c r="P31" s="134" t="str">
        <f>IF(ENGLISH!G32="","",ENGLISH!G32)</f>
        <v/>
      </c>
      <c r="Q31" s="134" t="str">
        <f t="shared" si="61"/>
        <v/>
      </c>
      <c r="R31" s="135" t="str">
        <f>IFERROR(LARGE((M31,O31,Q31),1),"")</f>
        <v/>
      </c>
      <c r="S31" s="135" t="str">
        <f>IFERROR(LARGE((M31,O31,Q31),2),"")</f>
        <v/>
      </c>
      <c r="T31" s="134" t="str">
        <f t="shared" si="62"/>
        <v/>
      </c>
      <c r="U31" s="135" t="str">
        <f>IF(ENGLISH!H32="","",ENGLISH!H32)</f>
        <v/>
      </c>
      <c r="V31" s="134" t="str">
        <f>IF(ENGLISH!I32="","",ENGLISH!I32)</f>
        <v/>
      </c>
      <c r="W31" s="134" t="str">
        <f>IF(ENGLISH!J32="","",ENGLISH!J32)</f>
        <v/>
      </c>
      <c r="X31" s="134" t="str">
        <f t="shared" si="63"/>
        <v/>
      </c>
      <c r="Y31" s="135" t="str">
        <f>IF(ENGLISH!K32="","",ENGLISH!K32)</f>
        <v/>
      </c>
      <c r="Z31" s="135" t="str">
        <f t="shared" si="64"/>
        <v/>
      </c>
      <c r="AA31" s="136" t="str">
        <f t="shared" si="65"/>
        <v/>
      </c>
      <c r="AB31" s="134" t="str">
        <f t="shared" si="16"/>
        <v/>
      </c>
      <c r="AC31" s="134" t="str">
        <f>IF(ENGLISH!O32="","",ENGLISH!O32)</f>
        <v/>
      </c>
      <c r="AD31" s="134" t="str">
        <f t="shared" si="66"/>
        <v/>
      </c>
      <c r="AE31" s="134" t="str">
        <f t="shared" si="67"/>
        <v/>
      </c>
      <c r="AF31" s="134" t="str">
        <f t="shared" si="68"/>
        <v/>
      </c>
      <c r="AG31" s="137" t="str">
        <f>IF('HINDI-SKT'!E32="","",'HINDI-SKT'!E32)</f>
        <v/>
      </c>
      <c r="AH31" s="138" t="str">
        <f t="shared" si="17"/>
        <v/>
      </c>
      <c r="AI31" s="137" t="str">
        <f>IF('HINDI-SKT'!F32="","",'HINDI-SKT'!F32)</f>
        <v/>
      </c>
      <c r="AJ31" s="138" t="str">
        <f t="shared" si="18"/>
        <v/>
      </c>
      <c r="AK31" s="137" t="str">
        <f>IF('HINDI-SKT'!G32="","",'HINDI-SKT'!G32)</f>
        <v/>
      </c>
      <c r="AL31" s="137" t="str">
        <f t="shared" si="19"/>
        <v/>
      </c>
      <c r="AM31" s="138" t="str">
        <f>IFERROR(LARGE((AH31,AJ31,AL31),1),"")</f>
        <v/>
      </c>
      <c r="AN31" s="138" t="str">
        <f>IFERROR(LARGE((AH31,AJ31,AL31),2),"")</f>
        <v/>
      </c>
      <c r="AO31" s="137" t="str">
        <f t="shared" si="20"/>
        <v/>
      </c>
      <c r="AP31" s="138" t="str">
        <f>IF('HINDI-SKT'!H32="","",'HINDI-SKT'!H32)</f>
        <v/>
      </c>
      <c r="AQ31" s="137" t="str">
        <f>IF('HINDI-SKT'!I32="","",'HINDI-SKT'!I32)</f>
        <v/>
      </c>
      <c r="AR31" s="137" t="str">
        <f>IF('HINDI-SKT'!J32="","",'HINDI-SKT'!J32)</f>
        <v/>
      </c>
      <c r="AS31" s="137" t="str">
        <f t="shared" si="69"/>
        <v/>
      </c>
      <c r="AT31" s="137" t="str">
        <f>IF('HINDI-SKT'!K32="","",'HINDI-SKT'!K32)</f>
        <v/>
      </c>
      <c r="AU31" s="138" t="str">
        <f t="shared" si="70"/>
        <v/>
      </c>
      <c r="AV31" s="137" t="str">
        <f t="shared" si="71"/>
        <v/>
      </c>
      <c r="AW31" s="137" t="str">
        <f t="shared" si="72"/>
        <v/>
      </c>
      <c r="AX31" s="137" t="str">
        <f>IF('HINDI-SKT'!O32="","",'HINDI-SKT'!O32)</f>
        <v/>
      </c>
      <c r="AY31" s="137" t="str">
        <f t="shared" si="73"/>
        <v/>
      </c>
      <c r="AZ31" s="137" t="str">
        <f t="shared" si="74"/>
        <v/>
      </c>
      <c r="BA31" s="137" t="str">
        <f t="shared" si="75"/>
        <v/>
      </c>
      <c r="BB31" s="134" t="str">
        <f>IF(MATHS!E32="","",MATHS!E32)</f>
        <v/>
      </c>
      <c r="BC31" s="135" t="str">
        <f t="shared" si="23"/>
        <v/>
      </c>
      <c r="BD31" s="134" t="str">
        <f>IF(MATHS!F32="","",MATHS!F32)</f>
        <v/>
      </c>
      <c r="BE31" s="135" t="str">
        <f t="shared" si="24"/>
        <v/>
      </c>
      <c r="BF31" s="134" t="str">
        <f>IF(MATHS!G32="","",MATHS!G32)</f>
        <v/>
      </c>
      <c r="BG31" s="134" t="str">
        <f t="shared" si="25"/>
        <v/>
      </c>
      <c r="BH31" s="135" t="str">
        <f>IFERROR(LARGE((BC31,BE31,BG31),1),"")</f>
        <v/>
      </c>
      <c r="BI31" s="135" t="str">
        <f>IFERROR(LARGE((BC31,BE31,BG31),2),"")</f>
        <v/>
      </c>
      <c r="BJ31" s="134" t="str">
        <f t="shared" si="26"/>
        <v/>
      </c>
      <c r="BK31" s="135" t="str">
        <f>IF(MATHS!H32="","",MATHS!H32)</f>
        <v/>
      </c>
      <c r="BL31" s="134" t="str">
        <f>IF(MATHS!I32="","",MATHS!I32)</f>
        <v/>
      </c>
      <c r="BM31" s="134" t="str">
        <f>IF(MATHS!J32="","",MATHS!J32)</f>
        <v/>
      </c>
      <c r="BN31" s="134" t="str">
        <f t="shared" si="76"/>
        <v/>
      </c>
      <c r="BO31" s="134" t="str">
        <f>IF(MATHS!K32="","",MATHS!K32)</f>
        <v/>
      </c>
      <c r="BP31" s="135" t="str">
        <f t="shared" si="27"/>
        <v/>
      </c>
      <c r="BQ31" s="134" t="str">
        <f t="shared" si="77"/>
        <v/>
      </c>
      <c r="BR31" s="134" t="str">
        <f t="shared" si="28"/>
        <v/>
      </c>
      <c r="BS31" s="134" t="str">
        <f>IF(MATHS!O32="","",MATHS!O32)</f>
        <v/>
      </c>
      <c r="BT31" s="134" t="str">
        <f t="shared" si="78"/>
        <v/>
      </c>
      <c r="BU31" s="134" t="str">
        <f t="shared" si="79"/>
        <v/>
      </c>
      <c r="BV31" s="137" t="str">
        <f t="shared" si="80"/>
        <v/>
      </c>
      <c r="BW31" s="137" t="str">
        <f>IF(SCIENCE!E32="","",SCIENCE!E32)</f>
        <v/>
      </c>
      <c r="BX31" s="138" t="str">
        <f t="shared" si="29"/>
        <v/>
      </c>
      <c r="BY31" s="137" t="str">
        <f>IF(SCIENCE!F32="","",SCIENCE!F32)</f>
        <v/>
      </c>
      <c r="BZ31" s="138" t="str">
        <f t="shared" si="30"/>
        <v/>
      </c>
      <c r="CA31" s="137" t="str">
        <f>IF(SCIENCE!G32="","",SCIENCE!G32)</f>
        <v/>
      </c>
      <c r="CB31" s="137" t="str">
        <f t="shared" si="31"/>
        <v/>
      </c>
      <c r="CC31" s="138" t="str">
        <f>IFERROR(LARGE((BX31,BZ31,CB31),1),"")</f>
        <v/>
      </c>
      <c r="CD31" s="138" t="str">
        <f>IFERROR(LARGE((BX31,BZ31,CB31),2),"")</f>
        <v/>
      </c>
      <c r="CE31" s="137" t="str">
        <f t="shared" si="32"/>
        <v/>
      </c>
      <c r="CF31" s="138" t="str">
        <f>IF(SCIENCE!H32="","",SCIENCE!H32)</f>
        <v/>
      </c>
      <c r="CG31" s="138" t="str">
        <f>IF(SCIENCE!I32="","",SCIENCE!I32)</f>
        <v/>
      </c>
      <c r="CH31" s="138" t="str">
        <f>IF(SCIENCE!J32="","",SCIENCE!J32)</f>
        <v/>
      </c>
      <c r="CI31" s="138" t="str">
        <f t="shared" si="81"/>
        <v/>
      </c>
      <c r="CJ31" s="138" t="str">
        <f>IF(SCIENCE!K32="","",SCIENCE!K32)</f>
        <v/>
      </c>
      <c r="CK31" s="138" t="str">
        <f t="shared" si="33"/>
        <v/>
      </c>
      <c r="CL31" s="137" t="str">
        <f t="shared" si="82"/>
        <v/>
      </c>
      <c r="CM31" s="137" t="str">
        <f t="shared" si="34"/>
        <v/>
      </c>
      <c r="CN31" s="137" t="str">
        <f>IF(SCIENCE!O32="","",SCIENCE!O32)</f>
        <v/>
      </c>
      <c r="CO31" s="137" t="str">
        <f t="shared" si="83"/>
        <v/>
      </c>
      <c r="CP31" s="137" t="str">
        <f t="shared" si="84"/>
        <v/>
      </c>
      <c r="CQ31" s="137" t="str">
        <f t="shared" si="85"/>
        <v/>
      </c>
      <c r="CR31" s="134" t="str">
        <f>IF(SST!E32="","",SST!E32)</f>
        <v/>
      </c>
      <c r="CS31" s="135" t="str">
        <f t="shared" si="35"/>
        <v/>
      </c>
      <c r="CT31" s="134" t="str">
        <f>IF(SST!F32="","",SST!F32)</f>
        <v/>
      </c>
      <c r="CU31" s="135" t="str">
        <f t="shared" si="36"/>
        <v/>
      </c>
      <c r="CV31" s="134" t="str">
        <f>IF(SST!G32="","",SST!G32)</f>
        <v/>
      </c>
      <c r="CW31" s="134" t="str">
        <f t="shared" si="37"/>
        <v/>
      </c>
      <c r="CX31" s="135" t="str">
        <f>IFERROR(LARGE((CS31,CU31,CW31),1),"")</f>
        <v/>
      </c>
      <c r="CY31" s="135" t="str">
        <f>IFERROR(LARGE((CS31,CU31,CW31),2),"")</f>
        <v/>
      </c>
      <c r="CZ31" s="134" t="str">
        <f t="shared" si="38"/>
        <v/>
      </c>
      <c r="DA31" s="135" t="str">
        <f>IF(SST!H32="","",SST!H32)</f>
        <v/>
      </c>
      <c r="DB31" s="135" t="str">
        <f>IF(SST!I32="","",SST!I32)</f>
        <v/>
      </c>
      <c r="DC31" s="135" t="str">
        <f>IF(SST!J32="","",SST!J32)</f>
        <v/>
      </c>
      <c r="DD31" s="135" t="str">
        <f t="shared" si="86"/>
        <v/>
      </c>
      <c r="DE31" s="135" t="str">
        <f>IF(SST!K32="","",SST!K32)</f>
        <v/>
      </c>
      <c r="DF31" s="135" t="str">
        <f t="shared" si="39"/>
        <v/>
      </c>
      <c r="DG31" s="134" t="str">
        <f t="shared" si="87"/>
        <v/>
      </c>
      <c r="DH31" s="134" t="str">
        <f t="shared" si="40"/>
        <v/>
      </c>
      <c r="DI31" s="134" t="str">
        <f>IF(SST!O32="","",SST!O32)</f>
        <v/>
      </c>
      <c r="DJ31" s="134" t="str">
        <f t="shared" si="88"/>
        <v/>
      </c>
      <c r="DK31" s="134" t="str">
        <f t="shared" si="89"/>
        <v/>
      </c>
      <c r="DL31" s="134" t="str">
        <f t="shared" si="90"/>
        <v/>
      </c>
      <c r="DM31" s="139" t="str">
        <f t="shared" si="91"/>
        <v/>
      </c>
      <c r="DN31" s="139" t="str">
        <f t="shared" si="92"/>
        <v/>
      </c>
      <c r="DO31" s="139" t="str">
        <f t="shared" si="93"/>
        <v/>
      </c>
      <c r="DP31" s="139" t="str">
        <f t="shared" si="94"/>
        <v/>
      </c>
      <c r="DQ31" s="139" t="str">
        <f t="shared" si="95"/>
        <v/>
      </c>
      <c r="DR31" s="139" t="str">
        <f t="shared" si="96"/>
        <v/>
      </c>
      <c r="DS31" s="139" t="str">
        <f t="shared" si="97"/>
        <v/>
      </c>
      <c r="DT31" s="139" t="str">
        <f t="shared" si="98"/>
        <v/>
      </c>
      <c r="DU31" s="139" t="str">
        <f t="shared" si="99"/>
        <v/>
      </c>
      <c r="DV31" s="139" t="str">
        <f t="shared" si="100"/>
        <v/>
      </c>
      <c r="DW31" s="140" t="str">
        <f t="shared" si="101"/>
        <v/>
      </c>
      <c r="DX31" s="140" t="str">
        <f t="shared" si="102"/>
        <v/>
      </c>
      <c r="DY31" s="140" t="str">
        <f t="shared" si="103"/>
        <v/>
      </c>
      <c r="DZ31" s="140" t="str">
        <f t="shared" si="104"/>
        <v/>
      </c>
      <c r="EA31" s="140" t="str">
        <f t="shared" si="105"/>
        <v/>
      </c>
      <c r="EB31" s="141" t="str">
        <f t="shared" si="106"/>
        <v/>
      </c>
      <c r="EC31" s="141" t="str">
        <f t="shared" si="107"/>
        <v/>
      </c>
      <c r="ED31" s="141" t="str">
        <f t="shared" si="108"/>
        <v/>
      </c>
      <c r="EE31" s="141" t="str">
        <f t="shared" si="109"/>
        <v/>
      </c>
      <c r="EF31" s="141" t="str">
        <f t="shared" si="110"/>
        <v/>
      </c>
      <c r="EG31" s="127" t="str">
        <f t="shared" si="111"/>
        <v/>
      </c>
      <c r="EH31" s="127" t="str">
        <f t="shared" si="112"/>
        <v/>
      </c>
      <c r="EI31" s="127" t="str">
        <f t="shared" si="113"/>
        <v/>
      </c>
      <c r="EJ31" s="127" t="str">
        <f t="shared" si="114"/>
        <v/>
      </c>
      <c r="EK31" s="127" t="str">
        <f t="shared" si="115"/>
        <v/>
      </c>
      <c r="EL31" s="128" t="str">
        <f t="shared" si="42"/>
        <v/>
      </c>
      <c r="EM31" s="128" t="str">
        <f t="shared" si="43"/>
        <v/>
      </c>
      <c r="EN31" s="128" t="str">
        <f t="shared" si="44"/>
        <v/>
      </c>
      <c r="EO31" s="128" t="str">
        <f t="shared" si="45"/>
        <v/>
      </c>
      <c r="EP31" s="128" t="str">
        <f t="shared" si="46"/>
        <v/>
      </c>
      <c r="EQ31" s="142" t="str">
        <f t="shared" si="47"/>
        <v/>
      </c>
      <c r="ER31" s="142" t="str">
        <f t="shared" si="48"/>
        <v/>
      </c>
      <c r="ES31" s="345" t="str">
        <f t="shared" si="49"/>
        <v/>
      </c>
      <c r="ET31" s="346" t="str">
        <f t="shared" si="50"/>
        <v/>
      </c>
      <c r="EU31" s="345" t="str">
        <f t="shared" si="51"/>
        <v/>
      </c>
      <c r="EV31" s="345" t="str">
        <f t="shared" si="52"/>
        <v/>
      </c>
      <c r="EW31" s="345" t="str">
        <f t="shared" si="53"/>
        <v/>
      </c>
      <c r="EX31" s="359" t="str">
        <f t="shared" si="54"/>
        <v/>
      </c>
      <c r="EY31" s="143" t="str">
        <f t="shared" si="116"/>
        <v/>
      </c>
      <c r="EZ31" s="143" t="str">
        <f t="shared" si="117"/>
        <v/>
      </c>
      <c r="FA31" s="143" t="str">
        <f t="shared" si="55"/>
        <v/>
      </c>
      <c r="FB31" s="143" t="str">
        <f t="shared" si="56"/>
        <v/>
      </c>
      <c r="FC31" s="144" t="str">
        <f t="shared" si="118"/>
        <v/>
      </c>
      <c r="FD31" s="143" t="str">
        <f t="shared" si="119"/>
        <v/>
      </c>
      <c r="FE31" s="145" t="str">
        <f>IF(ATTENDANCE!Q33="","",ATTENDANCE!Q33)</f>
        <v/>
      </c>
      <c r="FF31" s="146" t="str">
        <f t="shared" si="57"/>
        <v/>
      </c>
      <c r="FG31" s="143" t="str">
        <f t="shared" si="58"/>
        <v/>
      </c>
      <c r="FH31" s="144" t="str">
        <f t="shared" si="120"/>
        <v/>
      </c>
      <c r="FI31" s="311" t="str">
        <f>IF(ATTENDANCE!Q33="","",ATTENDANCE!Q33)</f>
        <v/>
      </c>
      <c r="FJ31" s="144" t="str">
        <f>IF(ATTENDANCE!Q33="","",ATTENDANCE!$Q33)</f>
        <v/>
      </c>
      <c r="FK31" s="144" t="s">
        <v>233</v>
      </c>
      <c r="FL31" s="103"/>
    </row>
    <row r="32" spans="1:168" ht="15" customHeight="1" x14ac:dyDescent="0.25">
      <c r="A32" s="103"/>
      <c r="B32" s="131">
        <f>IF(DATA!B31="","",DATA!B31)</f>
        <v>27</v>
      </c>
      <c r="C32" s="131" t="str">
        <f>IF(DATA!C31="","",DATA!C31)</f>
        <v/>
      </c>
      <c r="D32" s="131" t="str">
        <f>IF(DATA!D31="","",DATA!D31)</f>
        <v/>
      </c>
      <c r="E32" s="447" t="str">
        <f>IF(DATA!E31="","",DATA!E31)</f>
        <v/>
      </c>
      <c r="F32" s="447" t="str">
        <f>IF(DATA!F31="","",DATA!F31)</f>
        <v/>
      </c>
      <c r="G32" s="447" t="str">
        <f>IF(DATA!G31="","",DATA!G31)</f>
        <v/>
      </c>
      <c r="H32" s="133" t="str">
        <f>IF(DATA!H31="","",DATA!H31)</f>
        <v/>
      </c>
      <c r="I32" s="132" t="str">
        <f>IF(DATA!I31="","",DATA!I31)</f>
        <v/>
      </c>
      <c r="J32" s="132" t="str">
        <f>IF(DATA!J31="","",DATA!J31)</f>
        <v/>
      </c>
      <c r="K32" s="132" t="str">
        <f>IF(DATA!K31="","",DATA!K31)</f>
        <v/>
      </c>
      <c r="L32" s="134" t="str">
        <f>IF(ENGLISH!E33="","",ENGLISH!E33)</f>
        <v/>
      </c>
      <c r="M32" s="135" t="str">
        <f t="shared" si="59"/>
        <v/>
      </c>
      <c r="N32" s="134" t="str">
        <f>IF(ENGLISH!F33="","",ENGLISH!F33)</f>
        <v/>
      </c>
      <c r="O32" s="135" t="str">
        <f t="shared" si="60"/>
        <v/>
      </c>
      <c r="P32" s="134" t="str">
        <f>IF(ENGLISH!G33="","",ENGLISH!G33)</f>
        <v/>
      </c>
      <c r="Q32" s="134" t="str">
        <f t="shared" si="61"/>
        <v/>
      </c>
      <c r="R32" s="135" t="str">
        <f>IFERROR(LARGE((M32,O32,Q32),1),"")</f>
        <v/>
      </c>
      <c r="S32" s="135" t="str">
        <f>IFERROR(LARGE((M32,O32,Q32),2),"")</f>
        <v/>
      </c>
      <c r="T32" s="134" t="str">
        <f t="shared" si="62"/>
        <v/>
      </c>
      <c r="U32" s="135" t="str">
        <f>IF(ENGLISH!H33="","",ENGLISH!H33)</f>
        <v/>
      </c>
      <c r="V32" s="134" t="str">
        <f>IF(ENGLISH!I33="","",ENGLISH!I33)</f>
        <v/>
      </c>
      <c r="W32" s="134" t="str">
        <f>IF(ENGLISH!J33="","",ENGLISH!J33)</f>
        <v/>
      </c>
      <c r="X32" s="134" t="str">
        <f t="shared" si="63"/>
        <v/>
      </c>
      <c r="Y32" s="135" t="str">
        <f>IF(ENGLISH!K33="","",ENGLISH!K33)</f>
        <v/>
      </c>
      <c r="Z32" s="135" t="str">
        <f t="shared" si="64"/>
        <v/>
      </c>
      <c r="AA32" s="136" t="str">
        <f t="shared" si="65"/>
        <v/>
      </c>
      <c r="AB32" s="134" t="str">
        <f t="shared" si="16"/>
        <v/>
      </c>
      <c r="AC32" s="134" t="str">
        <f>IF(ENGLISH!O33="","",ENGLISH!O33)</f>
        <v/>
      </c>
      <c r="AD32" s="134" t="str">
        <f t="shared" si="66"/>
        <v/>
      </c>
      <c r="AE32" s="134" t="str">
        <f t="shared" si="67"/>
        <v/>
      </c>
      <c r="AF32" s="134" t="str">
        <f t="shared" si="68"/>
        <v/>
      </c>
      <c r="AG32" s="137" t="str">
        <f>IF('HINDI-SKT'!E33="","",'HINDI-SKT'!E33)</f>
        <v/>
      </c>
      <c r="AH32" s="138" t="str">
        <f t="shared" si="17"/>
        <v/>
      </c>
      <c r="AI32" s="137" t="str">
        <f>IF('HINDI-SKT'!F33="","",'HINDI-SKT'!F33)</f>
        <v/>
      </c>
      <c r="AJ32" s="138" t="str">
        <f t="shared" si="18"/>
        <v/>
      </c>
      <c r="AK32" s="137" t="str">
        <f>IF('HINDI-SKT'!G33="","",'HINDI-SKT'!G33)</f>
        <v/>
      </c>
      <c r="AL32" s="137" t="str">
        <f t="shared" si="19"/>
        <v/>
      </c>
      <c r="AM32" s="138" t="str">
        <f>IFERROR(LARGE((AH32,AJ32,AL32),1),"")</f>
        <v/>
      </c>
      <c r="AN32" s="138" t="str">
        <f>IFERROR(LARGE((AH32,AJ32,AL32),2),"")</f>
        <v/>
      </c>
      <c r="AO32" s="137" t="str">
        <f t="shared" si="20"/>
        <v/>
      </c>
      <c r="AP32" s="138" t="str">
        <f>IF('HINDI-SKT'!H33="","",'HINDI-SKT'!H33)</f>
        <v/>
      </c>
      <c r="AQ32" s="137" t="str">
        <f>IF('HINDI-SKT'!I33="","",'HINDI-SKT'!I33)</f>
        <v/>
      </c>
      <c r="AR32" s="137" t="str">
        <f>IF('HINDI-SKT'!J33="","",'HINDI-SKT'!J33)</f>
        <v/>
      </c>
      <c r="AS32" s="137" t="str">
        <f t="shared" si="69"/>
        <v/>
      </c>
      <c r="AT32" s="137" t="str">
        <f>IF('HINDI-SKT'!K33="","",'HINDI-SKT'!K33)</f>
        <v/>
      </c>
      <c r="AU32" s="138" t="str">
        <f t="shared" si="70"/>
        <v/>
      </c>
      <c r="AV32" s="137" t="str">
        <f t="shared" si="71"/>
        <v/>
      </c>
      <c r="AW32" s="137" t="str">
        <f t="shared" si="72"/>
        <v/>
      </c>
      <c r="AX32" s="137" t="str">
        <f>IF('HINDI-SKT'!O33="","",'HINDI-SKT'!O33)</f>
        <v/>
      </c>
      <c r="AY32" s="137" t="str">
        <f t="shared" si="73"/>
        <v/>
      </c>
      <c r="AZ32" s="137" t="str">
        <f t="shared" si="74"/>
        <v/>
      </c>
      <c r="BA32" s="137" t="str">
        <f t="shared" si="75"/>
        <v/>
      </c>
      <c r="BB32" s="134" t="str">
        <f>IF(MATHS!E33="","",MATHS!E33)</f>
        <v/>
      </c>
      <c r="BC32" s="135" t="str">
        <f t="shared" si="23"/>
        <v/>
      </c>
      <c r="BD32" s="134" t="str">
        <f>IF(MATHS!F33="","",MATHS!F33)</f>
        <v/>
      </c>
      <c r="BE32" s="135" t="str">
        <f t="shared" si="24"/>
        <v/>
      </c>
      <c r="BF32" s="134" t="str">
        <f>IF(MATHS!G33="","",MATHS!G33)</f>
        <v/>
      </c>
      <c r="BG32" s="134" t="str">
        <f t="shared" si="25"/>
        <v/>
      </c>
      <c r="BH32" s="135" t="str">
        <f>IFERROR(LARGE((BC32,BE32,BG32),1),"")</f>
        <v/>
      </c>
      <c r="BI32" s="135" t="str">
        <f>IFERROR(LARGE((BC32,BE32,BG32),2),"")</f>
        <v/>
      </c>
      <c r="BJ32" s="134" t="str">
        <f t="shared" si="26"/>
        <v/>
      </c>
      <c r="BK32" s="135" t="str">
        <f>IF(MATHS!H33="","",MATHS!H33)</f>
        <v/>
      </c>
      <c r="BL32" s="134" t="str">
        <f>IF(MATHS!I33="","",MATHS!I33)</f>
        <v/>
      </c>
      <c r="BM32" s="134" t="str">
        <f>IF(MATHS!J33="","",MATHS!J33)</f>
        <v/>
      </c>
      <c r="BN32" s="134" t="str">
        <f t="shared" si="76"/>
        <v/>
      </c>
      <c r="BO32" s="134" t="str">
        <f>IF(MATHS!K33="","",MATHS!K33)</f>
        <v/>
      </c>
      <c r="BP32" s="135" t="str">
        <f t="shared" si="27"/>
        <v/>
      </c>
      <c r="BQ32" s="134" t="str">
        <f t="shared" si="77"/>
        <v/>
      </c>
      <c r="BR32" s="134" t="str">
        <f t="shared" si="28"/>
        <v/>
      </c>
      <c r="BS32" s="134" t="str">
        <f>IF(MATHS!O33="","",MATHS!O33)</f>
        <v/>
      </c>
      <c r="BT32" s="134" t="str">
        <f t="shared" si="78"/>
        <v/>
      </c>
      <c r="BU32" s="134" t="str">
        <f t="shared" si="79"/>
        <v/>
      </c>
      <c r="BV32" s="137" t="str">
        <f t="shared" si="80"/>
        <v/>
      </c>
      <c r="BW32" s="137" t="str">
        <f>IF(SCIENCE!E33="","",SCIENCE!E33)</f>
        <v/>
      </c>
      <c r="BX32" s="138" t="str">
        <f t="shared" si="29"/>
        <v/>
      </c>
      <c r="BY32" s="137" t="str">
        <f>IF(SCIENCE!F33="","",SCIENCE!F33)</f>
        <v/>
      </c>
      <c r="BZ32" s="138" t="str">
        <f t="shared" si="30"/>
        <v/>
      </c>
      <c r="CA32" s="137" t="str">
        <f>IF(SCIENCE!G33="","",SCIENCE!G33)</f>
        <v/>
      </c>
      <c r="CB32" s="137" t="str">
        <f t="shared" si="31"/>
        <v/>
      </c>
      <c r="CC32" s="138" t="str">
        <f>IFERROR(LARGE((BX32,BZ32,CB32),1),"")</f>
        <v/>
      </c>
      <c r="CD32" s="138" t="str">
        <f>IFERROR(LARGE((BX32,BZ32,CB32),2),"")</f>
        <v/>
      </c>
      <c r="CE32" s="137" t="str">
        <f t="shared" si="32"/>
        <v/>
      </c>
      <c r="CF32" s="138" t="str">
        <f>IF(SCIENCE!H33="","",SCIENCE!H33)</f>
        <v/>
      </c>
      <c r="CG32" s="138" t="str">
        <f>IF(SCIENCE!I33="","",SCIENCE!I33)</f>
        <v/>
      </c>
      <c r="CH32" s="138" t="str">
        <f>IF(SCIENCE!J33="","",SCIENCE!J33)</f>
        <v/>
      </c>
      <c r="CI32" s="138" t="str">
        <f t="shared" si="81"/>
        <v/>
      </c>
      <c r="CJ32" s="138" t="str">
        <f>IF(SCIENCE!K33="","",SCIENCE!K33)</f>
        <v/>
      </c>
      <c r="CK32" s="138" t="str">
        <f t="shared" si="33"/>
        <v/>
      </c>
      <c r="CL32" s="137" t="str">
        <f t="shared" si="82"/>
        <v/>
      </c>
      <c r="CM32" s="137" t="str">
        <f t="shared" si="34"/>
        <v/>
      </c>
      <c r="CN32" s="137" t="str">
        <f>IF(SCIENCE!O33="","",SCIENCE!O33)</f>
        <v/>
      </c>
      <c r="CO32" s="137" t="str">
        <f t="shared" si="83"/>
        <v/>
      </c>
      <c r="CP32" s="137" t="str">
        <f t="shared" si="84"/>
        <v/>
      </c>
      <c r="CQ32" s="137" t="str">
        <f t="shared" si="85"/>
        <v/>
      </c>
      <c r="CR32" s="134" t="str">
        <f>IF(SST!E33="","",SST!E33)</f>
        <v/>
      </c>
      <c r="CS32" s="135" t="str">
        <f t="shared" si="35"/>
        <v/>
      </c>
      <c r="CT32" s="134" t="str">
        <f>IF(SST!F33="","",SST!F33)</f>
        <v/>
      </c>
      <c r="CU32" s="135" t="str">
        <f t="shared" si="36"/>
        <v/>
      </c>
      <c r="CV32" s="134" t="str">
        <f>IF(SST!G33="","",SST!G33)</f>
        <v/>
      </c>
      <c r="CW32" s="134" t="str">
        <f t="shared" si="37"/>
        <v/>
      </c>
      <c r="CX32" s="135" t="str">
        <f>IFERROR(LARGE((CS32,CU32,CW32),1),"")</f>
        <v/>
      </c>
      <c r="CY32" s="135" t="str">
        <f>IFERROR(LARGE((CS32,CU32,CW32),2),"")</f>
        <v/>
      </c>
      <c r="CZ32" s="134" t="str">
        <f t="shared" si="38"/>
        <v/>
      </c>
      <c r="DA32" s="135" t="str">
        <f>IF(SST!H33="","",SST!H33)</f>
        <v/>
      </c>
      <c r="DB32" s="135" t="str">
        <f>IF(SST!I33="","",SST!I33)</f>
        <v/>
      </c>
      <c r="DC32" s="135" t="str">
        <f>IF(SST!J33="","",SST!J33)</f>
        <v/>
      </c>
      <c r="DD32" s="135" t="str">
        <f t="shared" si="86"/>
        <v/>
      </c>
      <c r="DE32" s="135" t="str">
        <f>IF(SST!K33="","",SST!K33)</f>
        <v/>
      </c>
      <c r="DF32" s="135" t="str">
        <f t="shared" si="39"/>
        <v/>
      </c>
      <c r="DG32" s="134" t="str">
        <f t="shared" si="87"/>
        <v/>
      </c>
      <c r="DH32" s="134" t="str">
        <f t="shared" si="40"/>
        <v/>
      </c>
      <c r="DI32" s="134" t="str">
        <f>IF(SST!O33="","",SST!O33)</f>
        <v/>
      </c>
      <c r="DJ32" s="134" t="str">
        <f t="shared" si="88"/>
        <v/>
      </c>
      <c r="DK32" s="134" t="str">
        <f t="shared" si="89"/>
        <v/>
      </c>
      <c r="DL32" s="134" t="str">
        <f t="shared" si="90"/>
        <v/>
      </c>
      <c r="DM32" s="139" t="str">
        <f t="shared" si="91"/>
        <v/>
      </c>
      <c r="DN32" s="139" t="str">
        <f t="shared" si="92"/>
        <v/>
      </c>
      <c r="DO32" s="139" t="str">
        <f t="shared" si="93"/>
        <v/>
      </c>
      <c r="DP32" s="139" t="str">
        <f t="shared" si="94"/>
        <v/>
      </c>
      <c r="DQ32" s="139" t="str">
        <f t="shared" si="95"/>
        <v/>
      </c>
      <c r="DR32" s="139" t="str">
        <f t="shared" si="96"/>
        <v/>
      </c>
      <c r="DS32" s="139" t="str">
        <f t="shared" si="97"/>
        <v/>
      </c>
      <c r="DT32" s="139" t="str">
        <f t="shared" si="98"/>
        <v/>
      </c>
      <c r="DU32" s="139" t="str">
        <f t="shared" si="99"/>
        <v/>
      </c>
      <c r="DV32" s="139" t="str">
        <f t="shared" si="100"/>
        <v/>
      </c>
      <c r="DW32" s="140" t="str">
        <f t="shared" si="101"/>
        <v/>
      </c>
      <c r="DX32" s="140" t="str">
        <f t="shared" si="102"/>
        <v/>
      </c>
      <c r="DY32" s="140" t="str">
        <f t="shared" si="103"/>
        <v/>
      </c>
      <c r="DZ32" s="140" t="str">
        <f t="shared" si="104"/>
        <v/>
      </c>
      <c r="EA32" s="140" t="str">
        <f t="shared" si="105"/>
        <v/>
      </c>
      <c r="EB32" s="141" t="str">
        <f t="shared" si="106"/>
        <v/>
      </c>
      <c r="EC32" s="141" t="str">
        <f t="shared" si="107"/>
        <v/>
      </c>
      <c r="ED32" s="141" t="str">
        <f t="shared" si="108"/>
        <v/>
      </c>
      <c r="EE32" s="141" t="str">
        <f t="shared" si="109"/>
        <v/>
      </c>
      <c r="EF32" s="141" t="str">
        <f t="shared" si="110"/>
        <v/>
      </c>
      <c r="EG32" s="127" t="str">
        <f t="shared" si="111"/>
        <v/>
      </c>
      <c r="EH32" s="127" t="str">
        <f t="shared" si="112"/>
        <v/>
      </c>
      <c r="EI32" s="127" t="str">
        <f t="shared" si="113"/>
        <v/>
      </c>
      <c r="EJ32" s="127" t="str">
        <f t="shared" si="114"/>
        <v/>
      </c>
      <c r="EK32" s="127" t="str">
        <f t="shared" si="115"/>
        <v/>
      </c>
      <c r="EL32" s="128" t="str">
        <f t="shared" si="42"/>
        <v/>
      </c>
      <c r="EM32" s="128" t="str">
        <f t="shared" si="43"/>
        <v/>
      </c>
      <c r="EN32" s="128" t="str">
        <f t="shared" si="44"/>
        <v/>
      </c>
      <c r="EO32" s="128" t="str">
        <f t="shared" si="45"/>
        <v/>
      </c>
      <c r="EP32" s="128" t="str">
        <f t="shared" si="46"/>
        <v/>
      </c>
      <c r="EQ32" s="142" t="str">
        <f t="shared" si="47"/>
        <v/>
      </c>
      <c r="ER32" s="142" t="str">
        <f t="shared" si="48"/>
        <v/>
      </c>
      <c r="ES32" s="345" t="str">
        <f t="shared" si="49"/>
        <v/>
      </c>
      <c r="ET32" s="346" t="str">
        <f t="shared" si="50"/>
        <v/>
      </c>
      <c r="EU32" s="345" t="str">
        <f t="shared" si="51"/>
        <v/>
      </c>
      <c r="EV32" s="345" t="str">
        <f t="shared" si="52"/>
        <v/>
      </c>
      <c r="EW32" s="345" t="str">
        <f t="shared" si="53"/>
        <v/>
      </c>
      <c r="EX32" s="359" t="str">
        <f t="shared" si="54"/>
        <v/>
      </c>
      <c r="EY32" s="143" t="str">
        <f t="shared" si="116"/>
        <v/>
      </c>
      <c r="EZ32" s="143" t="str">
        <f t="shared" si="117"/>
        <v/>
      </c>
      <c r="FA32" s="143" t="str">
        <f t="shared" si="55"/>
        <v/>
      </c>
      <c r="FB32" s="143" t="str">
        <f t="shared" si="56"/>
        <v/>
      </c>
      <c r="FC32" s="144" t="str">
        <f t="shared" si="118"/>
        <v/>
      </c>
      <c r="FD32" s="143" t="str">
        <f t="shared" si="119"/>
        <v/>
      </c>
      <c r="FE32" s="145" t="str">
        <f>IF(ATTENDANCE!Q34="","",ATTENDANCE!Q34)</f>
        <v/>
      </c>
      <c r="FF32" s="146" t="str">
        <f t="shared" si="57"/>
        <v/>
      </c>
      <c r="FG32" s="143" t="str">
        <f t="shared" si="58"/>
        <v/>
      </c>
      <c r="FH32" s="144" t="str">
        <f t="shared" si="120"/>
        <v/>
      </c>
      <c r="FI32" s="311" t="str">
        <f>IF(ATTENDANCE!Q34="","",ATTENDANCE!Q34)</f>
        <v/>
      </c>
      <c r="FJ32" s="144" t="str">
        <f>IF(ATTENDANCE!Q34="","",ATTENDANCE!$Q34)</f>
        <v/>
      </c>
      <c r="FK32" s="144" t="s">
        <v>234</v>
      </c>
      <c r="FL32" s="103"/>
    </row>
    <row r="33" spans="1:168" ht="18.75" customHeight="1" x14ac:dyDescent="0.25">
      <c r="A33" s="103"/>
      <c r="B33" s="131">
        <f>IF(DATA!B32="","",DATA!B32)</f>
        <v>28</v>
      </c>
      <c r="C33" s="131" t="str">
        <f>IF(DATA!C32="","",DATA!C32)</f>
        <v/>
      </c>
      <c r="D33" s="131" t="str">
        <f>IF(DATA!D32="","",DATA!D32)</f>
        <v/>
      </c>
      <c r="E33" s="447" t="str">
        <f>IF(DATA!E32="","",DATA!E32)</f>
        <v/>
      </c>
      <c r="F33" s="447" t="str">
        <f>IF(DATA!F32="","",DATA!F32)</f>
        <v/>
      </c>
      <c r="G33" s="447" t="str">
        <f>IF(DATA!G32="","",DATA!G32)</f>
        <v/>
      </c>
      <c r="H33" s="133" t="str">
        <f>IF(DATA!H32="","",DATA!H32)</f>
        <v/>
      </c>
      <c r="I33" s="132" t="str">
        <f>IF(DATA!I32="","",DATA!I32)</f>
        <v/>
      </c>
      <c r="J33" s="132" t="str">
        <f>IF(DATA!J32="","",DATA!J32)</f>
        <v/>
      </c>
      <c r="K33" s="132" t="str">
        <f>IF(DATA!K32="","",DATA!K32)</f>
        <v/>
      </c>
      <c r="L33" s="134" t="str">
        <f>IF(ENGLISH!E34="","",ENGLISH!E34)</f>
        <v/>
      </c>
      <c r="M33" s="135" t="str">
        <f t="shared" si="59"/>
        <v/>
      </c>
      <c r="N33" s="134" t="str">
        <f>IF(ENGLISH!F34="","",ENGLISH!F34)</f>
        <v/>
      </c>
      <c r="O33" s="135" t="str">
        <f t="shared" si="60"/>
        <v/>
      </c>
      <c r="P33" s="134" t="str">
        <f>IF(ENGLISH!G34="","",ENGLISH!G34)</f>
        <v/>
      </c>
      <c r="Q33" s="134" t="str">
        <f t="shared" si="61"/>
        <v/>
      </c>
      <c r="R33" s="135" t="str">
        <f>IFERROR(LARGE((M33,O33,Q33),1),"")</f>
        <v/>
      </c>
      <c r="S33" s="135" t="str">
        <f>IFERROR(LARGE((M33,O33,Q33),2),"")</f>
        <v/>
      </c>
      <c r="T33" s="134" t="str">
        <f t="shared" si="62"/>
        <v/>
      </c>
      <c r="U33" s="135" t="str">
        <f>IF(ENGLISH!H34="","",ENGLISH!H34)</f>
        <v/>
      </c>
      <c r="V33" s="134" t="str">
        <f>IF(ENGLISH!I34="","",ENGLISH!I34)</f>
        <v/>
      </c>
      <c r="W33" s="134" t="str">
        <f>IF(ENGLISH!J34="","",ENGLISH!J34)</f>
        <v/>
      </c>
      <c r="X33" s="134" t="str">
        <f t="shared" si="63"/>
        <v/>
      </c>
      <c r="Y33" s="135" t="str">
        <f>IF(ENGLISH!K34="","",ENGLISH!K34)</f>
        <v/>
      </c>
      <c r="Z33" s="135" t="str">
        <f t="shared" si="64"/>
        <v/>
      </c>
      <c r="AA33" s="136" t="str">
        <f t="shared" si="65"/>
        <v/>
      </c>
      <c r="AB33" s="134" t="str">
        <f t="shared" si="16"/>
        <v/>
      </c>
      <c r="AC33" s="134" t="str">
        <f>IF(ENGLISH!O34="","",ENGLISH!O34)</f>
        <v/>
      </c>
      <c r="AD33" s="134" t="str">
        <f t="shared" si="66"/>
        <v/>
      </c>
      <c r="AE33" s="134" t="str">
        <f t="shared" si="67"/>
        <v/>
      </c>
      <c r="AF33" s="134" t="str">
        <f t="shared" si="68"/>
        <v/>
      </c>
      <c r="AG33" s="137" t="str">
        <f>IF('HINDI-SKT'!E34="","",'HINDI-SKT'!E34)</f>
        <v/>
      </c>
      <c r="AH33" s="138" t="str">
        <f t="shared" si="17"/>
        <v/>
      </c>
      <c r="AI33" s="137" t="str">
        <f>IF('HINDI-SKT'!F34="","",'HINDI-SKT'!F34)</f>
        <v/>
      </c>
      <c r="AJ33" s="138" t="str">
        <f t="shared" si="18"/>
        <v/>
      </c>
      <c r="AK33" s="137" t="str">
        <f>IF('HINDI-SKT'!G34="","",'HINDI-SKT'!G34)</f>
        <v/>
      </c>
      <c r="AL33" s="137" t="str">
        <f t="shared" si="19"/>
        <v/>
      </c>
      <c r="AM33" s="138" t="str">
        <f>IFERROR(LARGE((AH33,AJ33,AL33),1),"")</f>
        <v/>
      </c>
      <c r="AN33" s="138" t="str">
        <f>IFERROR(LARGE((AH33,AJ33,AL33),2),"")</f>
        <v/>
      </c>
      <c r="AO33" s="137" t="str">
        <f t="shared" si="20"/>
        <v/>
      </c>
      <c r="AP33" s="138" t="str">
        <f>IF('HINDI-SKT'!H34="","",'HINDI-SKT'!H34)</f>
        <v/>
      </c>
      <c r="AQ33" s="137" t="str">
        <f>IF('HINDI-SKT'!I34="","",'HINDI-SKT'!I34)</f>
        <v/>
      </c>
      <c r="AR33" s="137" t="str">
        <f>IF('HINDI-SKT'!J34="","",'HINDI-SKT'!J34)</f>
        <v/>
      </c>
      <c r="AS33" s="137" t="str">
        <f t="shared" si="69"/>
        <v/>
      </c>
      <c r="AT33" s="137" t="str">
        <f>IF('HINDI-SKT'!K34="","",'HINDI-SKT'!K34)</f>
        <v/>
      </c>
      <c r="AU33" s="138" t="str">
        <f t="shared" si="70"/>
        <v/>
      </c>
      <c r="AV33" s="137" t="str">
        <f t="shared" si="71"/>
        <v/>
      </c>
      <c r="AW33" s="137" t="str">
        <f t="shared" si="72"/>
        <v/>
      </c>
      <c r="AX33" s="137" t="str">
        <f>IF('HINDI-SKT'!O34="","",'HINDI-SKT'!O34)</f>
        <v/>
      </c>
      <c r="AY33" s="137" t="str">
        <f t="shared" si="73"/>
        <v/>
      </c>
      <c r="AZ33" s="137" t="str">
        <f t="shared" si="74"/>
        <v/>
      </c>
      <c r="BA33" s="137" t="str">
        <f t="shared" si="75"/>
        <v/>
      </c>
      <c r="BB33" s="134" t="str">
        <f>IF(MATHS!E34="","",MATHS!E34)</f>
        <v/>
      </c>
      <c r="BC33" s="135" t="str">
        <f t="shared" si="23"/>
        <v/>
      </c>
      <c r="BD33" s="134" t="str">
        <f>IF(MATHS!F34="","",MATHS!F34)</f>
        <v/>
      </c>
      <c r="BE33" s="135" t="str">
        <f t="shared" si="24"/>
        <v/>
      </c>
      <c r="BF33" s="134" t="str">
        <f>IF(MATHS!G34="","",MATHS!G34)</f>
        <v/>
      </c>
      <c r="BG33" s="134" t="str">
        <f t="shared" si="25"/>
        <v/>
      </c>
      <c r="BH33" s="135" t="str">
        <f>IFERROR(LARGE((BC33,BE33,BG33),1),"")</f>
        <v/>
      </c>
      <c r="BI33" s="135" t="str">
        <f>IFERROR(LARGE((BC33,BE33,BG33),2),"")</f>
        <v/>
      </c>
      <c r="BJ33" s="134" t="str">
        <f t="shared" si="26"/>
        <v/>
      </c>
      <c r="BK33" s="135" t="str">
        <f>IF(MATHS!H34="","",MATHS!H34)</f>
        <v/>
      </c>
      <c r="BL33" s="134" t="str">
        <f>IF(MATHS!I34="","",MATHS!I34)</f>
        <v/>
      </c>
      <c r="BM33" s="134" t="str">
        <f>IF(MATHS!J34="","",MATHS!J34)</f>
        <v/>
      </c>
      <c r="BN33" s="134" t="str">
        <f t="shared" si="76"/>
        <v/>
      </c>
      <c r="BO33" s="134" t="str">
        <f>IF(MATHS!K34="","",MATHS!K34)</f>
        <v/>
      </c>
      <c r="BP33" s="135" t="str">
        <f t="shared" si="27"/>
        <v/>
      </c>
      <c r="BQ33" s="134" t="str">
        <f t="shared" si="77"/>
        <v/>
      </c>
      <c r="BR33" s="134" t="str">
        <f t="shared" si="28"/>
        <v/>
      </c>
      <c r="BS33" s="134" t="str">
        <f>IF(MATHS!O34="","",MATHS!O34)</f>
        <v/>
      </c>
      <c r="BT33" s="134" t="str">
        <f t="shared" si="78"/>
        <v/>
      </c>
      <c r="BU33" s="134" t="str">
        <f t="shared" si="79"/>
        <v/>
      </c>
      <c r="BV33" s="137" t="str">
        <f t="shared" si="80"/>
        <v/>
      </c>
      <c r="BW33" s="137" t="str">
        <f>IF(SCIENCE!E34="","",SCIENCE!E34)</f>
        <v/>
      </c>
      <c r="BX33" s="138" t="str">
        <f t="shared" si="29"/>
        <v/>
      </c>
      <c r="BY33" s="137" t="str">
        <f>IF(SCIENCE!F34="","",SCIENCE!F34)</f>
        <v/>
      </c>
      <c r="BZ33" s="138" t="str">
        <f t="shared" si="30"/>
        <v/>
      </c>
      <c r="CA33" s="137" t="str">
        <f>IF(SCIENCE!G34="","",SCIENCE!G34)</f>
        <v/>
      </c>
      <c r="CB33" s="137" t="str">
        <f t="shared" si="31"/>
        <v/>
      </c>
      <c r="CC33" s="138" t="str">
        <f>IFERROR(LARGE((BX33,BZ33,CB33),1),"")</f>
        <v/>
      </c>
      <c r="CD33" s="138" t="str">
        <f>IFERROR(LARGE((BX33,BZ33,CB33),2),"")</f>
        <v/>
      </c>
      <c r="CE33" s="137" t="str">
        <f t="shared" si="32"/>
        <v/>
      </c>
      <c r="CF33" s="138" t="str">
        <f>IF(SCIENCE!H34="","",SCIENCE!H34)</f>
        <v/>
      </c>
      <c r="CG33" s="138" t="str">
        <f>IF(SCIENCE!I34="","",SCIENCE!I34)</f>
        <v/>
      </c>
      <c r="CH33" s="138" t="str">
        <f>IF(SCIENCE!J34="","",SCIENCE!J34)</f>
        <v/>
      </c>
      <c r="CI33" s="138" t="str">
        <f t="shared" si="81"/>
        <v/>
      </c>
      <c r="CJ33" s="138" t="str">
        <f>IF(SCIENCE!K34="","",SCIENCE!K34)</f>
        <v/>
      </c>
      <c r="CK33" s="138" t="str">
        <f t="shared" si="33"/>
        <v/>
      </c>
      <c r="CL33" s="137" t="str">
        <f t="shared" si="82"/>
        <v/>
      </c>
      <c r="CM33" s="137" t="str">
        <f t="shared" si="34"/>
        <v/>
      </c>
      <c r="CN33" s="137" t="str">
        <f>IF(SCIENCE!O34="","",SCIENCE!O34)</f>
        <v/>
      </c>
      <c r="CO33" s="137" t="str">
        <f t="shared" si="83"/>
        <v/>
      </c>
      <c r="CP33" s="137" t="str">
        <f t="shared" si="84"/>
        <v/>
      </c>
      <c r="CQ33" s="137" t="str">
        <f t="shared" si="85"/>
        <v/>
      </c>
      <c r="CR33" s="134" t="str">
        <f>IF(SST!E34="","",SST!E34)</f>
        <v/>
      </c>
      <c r="CS33" s="135" t="str">
        <f t="shared" si="35"/>
        <v/>
      </c>
      <c r="CT33" s="134" t="str">
        <f>IF(SST!F34="","",SST!F34)</f>
        <v/>
      </c>
      <c r="CU33" s="135" t="str">
        <f t="shared" si="36"/>
        <v/>
      </c>
      <c r="CV33" s="134" t="str">
        <f>IF(SST!G34="","",SST!G34)</f>
        <v/>
      </c>
      <c r="CW33" s="134" t="str">
        <f t="shared" si="37"/>
        <v/>
      </c>
      <c r="CX33" s="135" t="str">
        <f>IFERROR(LARGE((CS33,CU33,CW33),1),"")</f>
        <v/>
      </c>
      <c r="CY33" s="135" t="str">
        <f>IFERROR(LARGE((CS33,CU33,CW33),2),"")</f>
        <v/>
      </c>
      <c r="CZ33" s="134" t="str">
        <f t="shared" si="38"/>
        <v/>
      </c>
      <c r="DA33" s="135" t="str">
        <f>IF(SST!H34="","",SST!H34)</f>
        <v/>
      </c>
      <c r="DB33" s="135" t="str">
        <f>IF(SST!I34="","",SST!I34)</f>
        <v/>
      </c>
      <c r="DC33" s="135" t="str">
        <f>IF(SST!J34="","",SST!J34)</f>
        <v/>
      </c>
      <c r="DD33" s="135" t="str">
        <f t="shared" si="86"/>
        <v/>
      </c>
      <c r="DE33" s="135" t="str">
        <f>IF(SST!K34="","",SST!K34)</f>
        <v/>
      </c>
      <c r="DF33" s="135" t="str">
        <f t="shared" si="39"/>
        <v/>
      </c>
      <c r="DG33" s="134" t="str">
        <f t="shared" si="87"/>
        <v/>
      </c>
      <c r="DH33" s="134" t="str">
        <f t="shared" si="40"/>
        <v/>
      </c>
      <c r="DI33" s="134" t="str">
        <f>IF(SST!O34="","",SST!O34)</f>
        <v/>
      </c>
      <c r="DJ33" s="134" t="str">
        <f t="shared" si="88"/>
        <v/>
      </c>
      <c r="DK33" s="134" t="str">
        <f t="shared" si="89"/>
        <v/>
      </c>
      <c r="DL33" s="134" t="str">
        <f t="shared" si="90"/>
        <v/>
      </c>
      <c r="DM33" s="139" t="str">
        <f t="shared" si="91"/>
        <v/>
      </c>
      <c r="DN33" s="139" t="str">
        <f t="shared" si="92"/>
        <v/>
      </c>
      <c r="DO33" s="139" t="str">
        <f t="shared" si="93"/>
        <v/>
      </c>
      <c r="DP33" s="139" t="str">
        <f t="shared" si="94"/>
        <v/>
      </c>
      <c r="DQ33" s="139" t="str">
        <f t="shared" si="95"/>
        <v/>
      </c>
      <c r="DR33" s="139" t="str">
        <f t="shared" si="96"/>
        <v/>
      </c>
      <c r="DS33" s="139" t="str">
        <f t="shared" si="97"/>
        <v/>
      </c>
      <c r="DT33" s="139" t="str">
        <f t="shared" si="98"/>
        <v/>
      </c>
      <c r="DU33" s="139" t="str">
        <f t="shared" si="99"/>
        <v/>
      </c>
      <c r="DV33" s="139" t="str">
        <f t="shared" si="100"/>
        <v/>
      </c>
      <c r="DW33" s="140" t="str">
        <f t="shared" si="101"/>
        <v/>
      </c>
      <c r="DX33" s="140" t="str">
        <f t="shared" si="102"/>
        <v/>
      </c>
      <c r="DY33" s="140" t="str">
        <f t="shared" si="103"/>
        <v/>
      </c>
      <c r="DZ33" s="140" t="str">
        <f t="shared" si="104"/>
        <v/>
      </c>
      <c r="EA33" s="140" t="str">
        <f t="shared" si="105"/>
        <v/>
      </c>
      <c r="EB33" s="141" t="str">
        <f t="shared" si="106"/>
        <v/>
      </c>
      <c r="EC33" s="141" t="str">
        <f t="shared" si="107"/>
        <v/>
      </c>
      <c r="ED33" s="141" t="str">
        <f t="shared" si="108"/>
        <v/>
      </c>
      <c r="EE33" s="141" t="str">
        <f t="shared" si="109"/>
        <v/>
      </c>
      <c r="EF33" s="141" t="str">
        <f t="shared" si="110"/>
        <v/>
      </c>
      <c r="EG33" s="127" t="str">
        <f t="shared" si="111"/>
        <v/>
      </c>
      <c r="EH33" s="127" t="str">
        <f t="shared" si="112"/>
        <v/>
      </c>
      <c r="EI33" s="127" t="str">
        <f t="shared" si="113"/>
        <v/>
      </c>
      <c r="EJ33" s="127" t="str">
        <f t="shared" si="114"/>
        <v/>
      </c>
      <c r="EK33" s="127" t="str">
        <f t="shared" si="115"/>
        <v/>
      </c>
      <c r="EL33" s="128" t="str">
        <f t="shared" si="42"/>
        <v/>
      </c>
      <c r="EM33" s="128" t="str">
        <f t="shared" si="43"/>
        <v/>
      </c>
      <c r="EN33" s="128" t="str">
        <f t="shared" si="44"/>
        <v/>
      </c>
      <c r="EO33" s="128" t="str">
        <f t="shared" si="45"/>
        <v/>
      </c>
      <c r="EP33" s="128" t="str">
        <f t="shared" si="46"/>
        <v/>
      </c>
      <c r="EQ33" s="142" t="str">
        <f t="shared" si="47"/>
        <v/>
      </c>
      <c r="ER33" s="142" t="str">
        <f t="shared" si="48"/>
        <v/>
      </c>
      <c r="ES33" s="345" t="str">
        <f t="shared" si="49"/>
        <v/>
      </c>
      <c r="ET33" s="346" t="str">
        <f t="shared" si="50"/>
        <v/>
      </c>
      <c r="EU33" s="345" t="str">
        <f t="shared" si="51"/>
        <v/>
      </c>
      <c r="EV33" s="345" t="str">
        <f t="shared" si="52"/>
        <v/>
      </c>
      <c r="EW33" s="345" t="str">
        <f t="shared" si="53"/>
        <v/>
      </c>
      <c r="EX33" s="359" t="str">
        <f t="shared" si="54"/>
        <v/>
      </c>
      <c r="EY33" s="143" t="str">
        <f t="shared" si="116"/>
        <v/>
      </c>
      <c r="EZ33" s="143" t="str">
        <f t="shared" si="117"/>
        <v/>
      </c>
      <c r="FA33" s="143" t="str">
        <f t="shared" si="55"/>
        <v/>
      </c>
      <c r="FB33" s="143" t="str">
        <f t="shared" si="56"/>
        <v/>
      </c>
      <c r="FC33" s="144" t="str">
        <f t="shared" si="118"/>
        <v/>
      </c>
      <c r="FD33" s="143" t="str">
        <f t="shared" si="119"/>
        <v/>
      </c>
      <c r="FE33" s="145" t="str">
        <f>IF(ATTENDANCE!Q35="","",ATTENDANCE!Q35)</f>
        <v/>
      </c>
      <c r="FF33" s="146" t="str">
        <f t="shared" si="57"/>
        <v/>
      </c>
      <c r="FG33" s="143" t="str">
        <f t="shared" si="58"/>
        <v/>
      </c>
      <c r="FH33" s="144" t="str">
        <f t="shared" si="120"/>
        <v/>
      </c>
      <c r="FI33" s="311" t="str">
        <f>IF(ATTENDANCE!Q35="","",ATTENDANCE!Q35)</f>
        <v/>
      </c>
      <c r="FJ33" s="144" t="str">
        <f>IF(ATTENDANCE!Q35="","",ATTENDANCE!$Q35)</f>
        <v/>
      </c>
      <c r="FK33" s="144" t="s">
        <v>233</v>
      </c>
      <c r="FL33" s="103"/>
    </row>
    <row r="34" spans="1:168" ht="15" customHeight="1" x14ac:dyDescent="0.25">
      <c r="A34" s="103"/>
      <c r="B34" s="131">
        <f>IF(DATA!B33="","",DATA!B33)</f>
        <v>29</v>
      </c>
      <c r="C34" s="131" t="str">
        <f>IF(DATA!C33="","",DATA!C33)</f>
        <v/>
      </c>
      <c r="D34" s="131" t="str">
        <f>IF(DATA!D33="","",DATA!D33)</f>
        <v/>
      </c>
      <c r="E34" s="447" t="str">
        <f>IF(DATA!E33="","",DATA!E33)</f>
        <v/>
      </c>
      <c r="F34" s="447" t="str">
        <f>IF(DATA!F33="","",DATA!F33)</f>
        <v/>
      </c>
      <c r="G34" s="447" t="str">
        <f>IF(DATA!G33="","",DATA!G33)</f>
        <v/>
      </c>
      <c r="H34" s="133" t="str">
        <f>IF(DATA!H33="","",DATA!H33)</f>
        <v/>
      </c>
      <c r="I34" s="132" t="str">
        <f>IF(DATA!I33="","",DATA!I33)</f>
        <v/>
      </c>
      <c r="J34" s="132" t="str">
        <f>IF(DATA!J33="","",DATA!J33)</f>
        <v/>
      </c>
      <c r="K34" s="132" t="str">
        <f>IF(DATA!K33="","",DATA!K33)</f>
        <v/>
      </c>
      <c r="L34" s="134" t="str">
        <f>IF(ENGLISH!E35="","",ENGLISH!E35)</f>
        <v/>
      </c>
      <c r="M34" s="135" t="str">
        <f t="shared" si="59"/>
        <v/>
      </c>
      <c r="N34" s="134" t="str">
        <f>IF(ENGLISH!F35="","",ENGLISH!F35)</f>
        <v/>
      </c>
      <c r="O34" s="135" t="str">
        <f t="shared" si="60"/>
        <v/>
      </c>
      <c r="P34" s="134" t="str">
        <f>IF(ENGLISH!G35="","",ENGLISH!G35)</f>
        <v/>
      </c>
      <c r="Q34" s="134" t="str">
        <f t="shared" si="61"/>
        <v/>
      </c>
      <c r="R34" s="135" t="str">
        <f>IFERROR(LARGE((M34,O34,Q34),1),"")</f>
        <v/>
      </c>
      <c r="S34" s="135" t="str">
        <f>IFERROR(LARGE((M34,O34,Q34),2),"")</f>
        <v/>
      </c>
      <c r="T34" s="134" t="str">
        <f t="shared" si="62"/>
        <v/>
      </c>
      <c r="U34" s="135" t="str">
        <f>IF(ENGLISH!H35="","",ENGLISH!H35)</f>
        <v/>
      </c>
      <c r="V34" s="134" t="str">
        <f>IF(ENGLISH!I35="","",ENGLISH!I35)</f>
        <v/>
      </c>
      <c r="W34" s="134" t="str">
        <f>IF(ENGLISH!J35="","",ENGLISH!J35)</f>
        <v/>
      </c>
      <c r="X34" s="134" t="str">
        <f t="shared" si="63"/>
        <v/>
      </c>
      <c r="Y34" s="135" t="str">
        <f>IF(ENGLISH!K35="","",ENGLISH!K35)</f>
        <v/>
      </c>
      <c r="Z34" s="135" t="str">
        <f t="shared" si="64"/>
        <v/>
      </c>
      <c r="AA34" s="136" t="str">
        <f t="shared" si="65"/>
        <v/>
      </c>
      <c r="AB34" s="134" t="str">
        <f t="shared" si="16"/>
        <v/>
      </c>
      <c r="AC34" s="134" t="str">
        <f>IF(ENGLISH!O35="","",ENGLISH!O35)</f>
        <v/>
      </c>
      <c r="AD34" s="134" t="str">
        <f t="shared" si="66"/>
        <v/>
      </c>
      <c r="AE34" s="134" t="str">
        <f t="shared" si="67"/>
        <v/>
      </c>
      <c r="AF34" s="134" t="str">
        <f t="shared" si="68"/>
        <v/>
      </c>
      <c r="AG34" s="137" t="str">
        <f>IF('HINDI-SKT'!E35="","",'HINDI-SKT'!E35)</f>
        <v/>
      </c>
      <c r="AH34" s="138" t="str">
        <f t="shared" si="17"/>
        <v/>
      </c>
      <c r="AI34" s="137" t="str">
        <f>IF('HINDI-SKT'!F35="","",'HINDI-SKT'!F35)</f>
        <v/>
      </c>
      <c r="AJ34" s="138" t="str">
        <f t="shared" si="18"/>
        <v/>
      </c>
      <c r="AK34" s="137" t="str">
        <f>IF('HINDI-SKT'!G35="","",'HINDI-SKT'!G35)</f>
        <v/>
      </c>
      <c r="AL34" s="137" t="str">
        <f t="shared" si="19"/>
        <v/>
      </c>
      <c r="AM34" s="138" t="str">
        <f>IFERROR(LARGE((AH34,AJ34,AL34),1),"")</f>
        <v/>
      </c>
      <c r="AN34" s="138" t="str">
        <f>IFERROR(LARGE((AH34,AJ34,AL34),2),"")</f>
        <v/>
      </c>
      <c r="AO34" s="137" t="str">
        <f t="shared" si="20"/>
        <v/>
      </c>
      <c r="AP34" s="138" t="str">
        <f>IF('HINDI-SKT'!H35="","",'HINDI-SKT'!H35)</f>
        <v/>
      </c>
      <c r="AQ34" s="137" t="str">
        <f>IF('HINDI-SKT'!I35="","",'HINDI-SKT'!I35)</f>
        <v/>
      </c>
      <c r="AR34" s="137" t="str">
        <f>IF('HINDI-SKT'!J35="","",'HINDI-SKT'!J35)</f>
        <v/>
      </c>
      <c r="AS34" s="137" t="str">
        <f t="shared" si="69"/>
        <v/>
      </c>
      <c r="AT34" s="137" t="str">
        <f>IF('HINDI-SKT'!K35="","",'HINDI-SKT'!K35)</f>
        <v/>
      </c>
      <c r="AU34" s="138" t="str">
        <f t="shared" si="70"/>
        <v/>
      </c>
      <c r="AV34" s="137" t="str">
        <f t="shared" si="71"/>
        <v/>
      </c>
      <c r="AW34" s="137" t="str">
        <f t="shared" si="72"/>
        <v/>
      </c>
      <c r="AX34" s="137" t="str">
        <f>IF('HINDI-SKT'!O35="","",'HINDI-SKT'!O35)</f>
        <v/>
      </c>
      <c r="AY34" s="137" t="str">
        <f t="shared" si="73"/>
        <v/>
      </c>
      <c r="AZ34" s="137" t="str">
        <f t="shared" si="74"/>
        <v/>
      </c>
      <c r="BA34" s="137" t="str">
        <f t="shared" si="75"/>
        <v/>
      </c>
      <c r="BB34" s="134" t="str">
        <f>IF(MATHS!E35="","",MATHS!E35)</f>
        <v/>
      </c>
      <c r="BC34" s="135" t="str">
        <f t="shared" si="23"/>
        <v/>
      </c>
      <c r="BD34" s="134" t="str">
        <f>IF(MATHS!F35="","",MATHS!F35)</f>
        <v/>
      </c>
      <c r="BE34" s="135" t="str">
        <f t="shared" si="24"/>
        <v/>
      </c>
      <c r="BF34" s="134" t="str">
        <f>IF(MATHS!G35="","",MATHS!G35)</f>
        <v/>
      </c>
      <c r="BG34" s="134" t="str">
        <f t="shared" si="25"/>
        <v/>
      </c>
      <c r="BH34" s="135" t="str">
        <f>IFERROR(LARGE((BC34,BE34,BG34),1),"")</f>
        <v/>
      </c>
      <c r="BI34" s="135" t="str">
        <f>IFERROR(LARGE((BC34,BE34,BG34),2),"")</f>
        <v/>
      </c>
      <c r="BJ34" s="134" t="str">
        <f t="shared" si="26"/>
        <v/>
      </c>
      <c r="BK34" s="135" t="str">
        <f>IF(MATHS!H35="","",MATHS!H35)</f>
        <v/>
      </c>
      <c r="BL34" s="134" t="str">
        <f>IF(MATHS!I35="","",MATHS!I35)</f>
        <v/>
      </c>
      <c r="BM34" s="134" t="str">
        <f>IF(MATHS!J35="","",MATHS!J35)</f>
        <v/>
      </c>
      <c r="BN34" s="134" t="str">
        <f t="shared" si="76"/>
        <v/>
      </c>
      <c r="BO34" s="134" t="str">
        <f>IF(MATHS!K35="","",MATHS!K35)</f>
        <v/>
      </c>
      <c r="BP34" s="135" t="str">
        <f t="shared" si="27"/>
        <v/>
      </c>
      <c r="BQ34" s="134" t="str">
        <f t="shared" si="77"/>
        <v/>
      </c>
      <c r="BR34" s="134" t="str">
        <f t="shared" si="28"/>
        <v/>
      </c>
      <c r="BS34" s="134" t="str">
        <f>IF(MATHS!O35="","",MATHS!O35)</f>
        <v/>
      </c>
      <c r="BT34" s="134" t="str">
        <f t="shared" si="78"/>
        <v/>
      </c>
      <c r="BU34" s="134" t="str">
        <f t="shared" si="79"/>
        <v/>
      </c>
      <c r="BV34" s="137" t="str">
        <f t="shared" si="80"/>
        <v/>
      </c>
      <c r="BW34" s="137" t="str">
        <f>IF(SCIENCE!E35="","",SCIENCE!E35)</f>
        <v/>
      </c>
      <c r="BX34" s="138" t="str">
        <f t="shared" si="29"/>
        <v/>
      </c>
      <c r="BY34" s="137" t="str">
        <f>IF(SCIENCE!F35="","",SCIENCE!F35)</f>
        <v/>
      </c>
      <c r="BZ34" s="138" t="str">
        <f t="shared" si="30"/>
        <v/>
      </c>
      <c r="CA34" s="137" t="str">
        <f>IF(SCIENCE!G35="","",SCIENCE!G35)</f>
        <v/>
      </c>
      <c r="CB34" s="137" t="str">
        <f t="shared" si="31"/>
        <v/>
      </c>
      <c r="CC34" s="138" t="str">
        <f>IFERROR(LARGE((BX34,BZ34,CB34),1),"")</f>
        <v/>
      </c>
      <c r="CD34" s="138" t="str">
        <f>IFERROR(LARGE((BX34,BZ34,CB34),2),"")</f>
        <v/>
      </c>
      <c r="CE34" s="137" t="str">
        <f t="shared" si="32"/>
        <v/>
      </c>
      <c r="CF34" s="138" t="str">
        <f>IF(SCIENCE!H35="","",SCIENCE!H35)</f>
        <v/>
      </c>
      <c r="CG34" s="138" t="str">
        <f>IF(SCIENCE!I35="","",SCIENCE!I35)</f>
        <v/>
      </c>
      <c r="CH34" s="138" t="str">
        <f>IF(SCIENCE!J35="","",SCIENCE!J35)</f>
        <v/>
      </c>
      <c r="CI34" s="138" t="str">
        <f t="shared" si="81"/>
        <v/>
      </c>
      <c r="CJ34" s="138" t="str">
        <f>IF(SCIENCE!K35="","",SCIENCE!K35)</f>
        <v/>
      </c>
      <c r="CK34" s="138" t="str">
        <f t="shared" si="33"/>
        <v/>
      </c>
      <c r="CL34" s="137" t="str">
        <f t="shared" si="82"/>
        <v/>
      </c>
      <c r="CM34" s="137" t="str">
        <f t="shared" si="34"/>
        <v/>
      </c>
      <c r="CN34" s="137" t="str">
        <f>IF(SCIENCE!O35="","",SCIENCE!O35)</f>
        <v/>
      </c>
      <c r="CO34" s="137" t="str">
        <f t="shared" si="83"/>
        <v/>
      </c>
      <c r="CP34" s="137" t="str">
        <f t="shared" si="84"/>
        <v/>
      </c>
      <c r="CQ34" s="137" t="str">
        <f t="shared" si="85"/>
        <v/>
      </c>
      <c r="CR34" s="134" t="str">
        <f>IF(SST!E35="","",SST!E35)</f>
        <v/>
      </c>
      <c r="CS34" s="135" t="str">
        <f t="shared" si="35"/>
        <v/>
      </c>
      <c r="CT34" s="134" t="str">
        <f>IF(SST!F35="","",SST!F35)</f>
        <v/>
      </c>
      <c r="CU34" s="135" t="str">
        <f t="shared" si="36"/>
        <v/>
      </c>
      <c r="CV34" s="134" t="str">
        <f>IF(SST!G35="","",SST!G35)</f>
        <v/>
      </c>
      <c r="CW34" s="134" t="str">
        <f t="shared" si="37"/>
        <v/>
      </c>
      <c r="CX34" s="135" t="str">
        <f>IFERROR(LARGE((CS34,CU34,CW34),1),"")</f>
        <v/>
      </c>
      <c r="CY34" s="135" t="str">
        <f>IFERROR(LARGE((CS34,CU34,CW34),2),"")</f>
        <v/>
      </c>
      <c r="CZ34" s="134" t="str">
        <f t="shared" si="38"/>
        <v/>
      </c>
      <c r="DA34" s="135" t="str">
        <f>IF(SST!H35="","",SST!H35)</f>
        <v/>
      </c>
      <c r="DB34" s="135" t="str">
        <f>IF(SST!I35="","",SST!I35)</f>
        <v/>
      </c>
      <c r="DC34" s="135" t="str">
        <f>IF(SST!J35="","",SST!J35)</f>
        <v/>
      </c>
      <c r="DD34" s="135" t="str">
        <f t="shared" si="86"/>
        <v/>
      </c>
      <c r="DE34" s="135" t="str">
        <f>IF(SST!K35="","",SST!K35)</f>
        <v/>
      </c>
      <c r="DF34" s="135" t="str">
        <f t="shared" si="39"/>
        <v/>
      </c>
      <c r="DG34" s="134" t="str">
        <f t="shared" si="87"/>
        <v/>
      </c>
      <c r="DH34" s="134" t="str">
        <f t="shared" si="40"/>
        <v/>
      </c>
      <c r="DI34" s="134" t="str">
        <f>IF(SST!O35="","",SST!O35)</f>
        <v/>
      </c>
      <c r="DJ34" s="134" t="str">
        <f t="shared" si="88"/>
        <v/>
      </c>
      <c r="DK34" s="134" t="str">
        <f t="shared" si="89"/>
        <v/>
      </c>
      <c r="DL34" s="134" t="str">
        <f t="shared" si="90"/>
        <v/>
      </c>
      <c r="DM34" s="139" t="str">
        <f t="shared" si="91"/>
        <v/>
      </c>
      <c r="DN34" s="139" t="str">
        <f t="shared" si="92"/>
        <v/>
      </c>
      <c r="DO34" s="139" t="str">
        <f t="shared" si="93"/>
        <v/>
      </c>
      <c r="DP34" s="139" t="str">
        <f t="shared" si="94"/>
        <v/>
      </c>
      <c r="DQ34" s="139" t="str">
        <f t="shared" si="95"/>
        <v/>
      </c>
      <c r="DR34" s="139" t="str">
        <f t="shared" si="96"/>
        <v/>
      </c>
      <c r="DS34" s="139" t="str">
        <f t="shared" si="97"/>
        <v/>
      </c>
      <c r="DT34" s="139" t="str">
        <f t="shared" si="98"/>
        <v/>
      </c>
      <c r="DU34" s="139" t="str">
        <f t="shared" si="99"/>
        <v/>
      </c>
      <c r="DV34" s="139" t="str">
        <f t="shared" si="100"/>
        <v/>
      </c>
      <c r="DW34" s="140" t="str">
        <f t="shared" si="101"/>
        <v/>
      </c>
      <c r="DX34" s="140" t="str">
        <f t="shared" si="102"/>
        <v/>
      </c>
      <c r="DY34" s="140" t="str">
        <f t="shared" si="103"/>
        <v/>
      </c>
      <c r="DZ34" s="140" t="str">
        <f t="shared" si="104"/>
        <v/>
      </c>
      <c r="EA34" s="140" t="str">
        <f t="shared" si="105"/>
        <v/>
      </c>
      <c r="EB34" s="141" t="str">
        <f t="shared" si="106"/>
        <v/>
      </c>
      <c r="EC34" s="141" t="str">
        <f t="shared" si="107"/>
        <v/>
      </c>
      <c r="ED34" s="141" t="str">
        <f t="shared" si="108"/>
        <v/>
      </c>
      <c r="EE34" s="141" t="str">
        <f t="shared" si="109"/>
        <v/>
      </c>
      <c r="EF34" s="141" t="str">
        <f t="shared" si="110"/>
        <v/>
      </c>
      <c r="EG34" s="127" t="str">
        <f t="shared" si="111"/>
        <v/>
      </c>
      <c r="EH34" s="127" t="str">
        <f t="shared" si="112"/>
        <v/>
      </c>
      <c r="EI34" s="127" t="str">
        <f t="shared" si="113"/>
        <v/>
      </c>
      <c r="EJ34" s="127" t="str">
        <f t="shared" si="114"/>
        <v/>
      </c>
      <c r="EK34" s="127" t="str">
        <f t="shared" si="115"/>
        <v/>
      </c>
      <c r="EL34" s="128" t="str">
        <f t="shared" si="42"/>
        <v/>
      </c>
      <c r="EM34" s="128" t="str">
        <f t="shared" si="43"/>
        <v/>
      </c>
      <c r="EN34" s="128" t="str">
        <f t="shared" si="44"/>
        <v/>
      </c>
      <c r="EO34" s="128" t="str">
        <f t="shared" si="45"/>
        <v/>
      </c>
      <c r="EP34" s="128" t="str">
        <f t="shared" si="46"/>
        <v/>
      </c>
      <c r="EQ34" s="142" t="str">
        <f t="shared" si="47"/>
        <v/>
      </c>
      <c r="ER34" s="142" t="str">
        <f t="shared" si="48"/>
        <v/>
      </c>
      <c r="ES34" s="345" t="str">
        <f t="shared" si="49"/>
        <v/>
      </c>
      <c r="ET34" s="346" t="str">
        <f t="shared" si="50"/>
        <v/>
      </c>
      <c r="EU34" s="345" t="str">
        <f t="shared" si="51"/>
        <v/>
      </c>
      <c r="EV34" s="345" t="str">
        <f t="shared" si="52"/>
        <v/>
      </c>
      <c r="EW34" s="345" t="str">
        <f t="shared" si="53"/>
        <v/>
      </c>
      <c r="EX34" s="359" t="str">
        <f t="shared" si="54"/>
        <v/>
      </c>
      <c r="EY34" s="143" t="str">
        <f t="shared" si="116"/>
        <v/>
      </c>
      <c r="EZ34" s="143" t="str">
        <f t="shared" si="117"/>
        <v/>
      </c>
      <c r="FA34" s="143" t="str">
        <f t="shared" si="55"/>
        <v/>
      </c>
      <c r="FB34" s="143" t="str">
        <f t="shared" si="56"/>
        <v/>
      </c>
      <c r="FC34" s="144" t="str">
        <f t="shared" si="118"/>
        <v/>
      </c>
      <c r="FD34" s="143" t="str">
        <f t="shared" si="119"/>
        <v/>
      </c>
      <c r="FE34" s="145" t="str">
        <f>IF(ATTENDANCE!Q36="","",ATTENDANCE!Q36)</f>
        <v/>
      </c>
      <c r="FF34" s="146" t="str">
        <f t="shared" si="57"/>
        <v/>
      </c>
      <c r="FG34" s="143" t="str">
        <f t="shared" si="58"/>
        <v/>
      </c>
      <c r="FH34" s="144" t="str">
        <f t="shared" si="120"/>
        <v/>
      </c>
      <c r="FI34" s="311" t="str">
        <f>IF(ATTENDANCE!Q36="","",ATTENDANCE!Q36)</f>
        <v/>
      </c>
      <c r="FJ34" s="144" t="str">
        <f>IF(ATTENDANCE!Q36="","",ATTENDANCE!$Q36)</f>
        <v/>
      </c>
      <c r="FK34" s="144" t="s">
        <v>232</v>
      </c>
      <c r="FL34" s="103"/>
    </row>
    <row r="35" spans="1:168" ht="15" customHeight="1" x14ac:dyDescent="0.25">
      <c r="A35" s="103"/>
      <c r="B35" s="131">
        <f>IF(DATA!B34="","",DATA!B34)</f>
        <v>30</v>
      </c>
      <c r="C35" s="131" t="str">
        <f>IF(DATA!C34="","",DATA!C34)</f>
        <v/>
      </c>
      <c r="D35" s="131" t="str">
        <f>IF(DATA!D34="","",DATA!D34)</f>
        <v/>
      </c>
      <c r="E35" s="447" t="str">
        <f>IF(DATA!E34="","",DATA!E34)</f>
        <v/>
      </c>
      <c r="F35" s="447" t="str">
        <f>IF(DATA!F34="","",DATA!F34)</f>
        <v/>
      </c>
      <c r="G35" s="447" t="str">
        <f>IF(DATA!G34="","",DATA!G34)</f>
        <v/>
      </c>
      <c r="H35" s="133" t="str">
        <f>IF(DATA!H34="","",DATA!H34)</f>
        <v/>
      </c>
      <c r="I35" s="132" t="str">
        <f>IF(DATA!I34="","",DATA!I34)</f>
        <v/>
      </c>
      <c r="J35" s="132" t="str">
        <f>IF(DATA!J34="","",DATA!J34)</f>
        <v/>
      </c>
      <c r="K35" s="132" t="str">
        <f>IF(DATA!K34="","",DATA!K34)</f>
        <v/>
      </c>
      <c r="L35" s="134" t="str">
        <f>IF(ENGLISH!E36="","",ENGLISH!E36)</f>
        <v/>
      </c>
      <c r="M35" s="135" t="str">
        <f t="shared" si="59"/>
        <v/>
      </c>
      <c r="N35" s="134" t="str">
        <f>IF(ENGLISH!F36="","",ENGLISH!F36)</f>
        <v/>
      </c>
      <c r="O35" s="135" t="str">
        <f t="shared" si="60"/>
        <v/>
      </c>
      <c r="P35" s="134" t="str">
        <f>IF(ENGLISH!G36="","",ENGLISH!G36)</f>
        <v/>
      </c>
      <c r="Q35" s="134" t="str">
        <f t="shared" si="61"/>
        <v/>
      </c>
      <c r="R35" s="135" t="str">
        <f>IFERROR(LARGE((M35,O35,Q35),1),"")</f>
        <v/>
      </c>
      <c r="S35" s="135" t="str">
        <f>IFERROR(LARGE((M35,O35,Q35),2),"")</f>
        <v/>
      </c>
      <c r="T35" s="134" t="str">
        <f t="shared" si="62"/>
        <v/>
      </c>
      <c r="U35" s="135" t="str">
        <f>IF(ENGLISH!H36="","",ENGLISH!H36)</f>
        <v/>
      </c>
      <c r="V35" s="134" t="str">
        <f>IF(ENGLISH!I36="","",ENGLISH!I36)</f>
        <v/>
      </c>
      <c r="W35" s="134" t="str">
        <f>IF(ENGLISH!J36="","",ENGLISH!J36)</f>
        <v/>
      </c>
      <c r="X35" s="134" t="str">
        <f t="shared" si="63"/>
        <v/>
      </c>
      <c r="Y35" s="135" t="str">
        <f>IF(ENGLISH!K36="","",ENGLISH!K36)</f>
        <v/>
      </c>
      <c r="Z35" s="135" t="str">
        <f t="shared" si="64"/>
        <v/>
      </c>
      <c r="AA35" s="136" t="str">
        <f t="shared" si="65"/>
        <v/>
      </c>
      <c r="AB35" s="134" t="str">
        <f t="shared" si="16"/>
        <v/>
      </c>
      <c r="AC35" s="134" t="str">
        <f>IF(ENGLISH!O36="","",ENGLISH!O36)</f>
        <v/>
      </c>
      <c r="AD35" s="134" t="str">
        <f t="shared" si="66"/>
        <v/>
      </c>
      <c r="AE35" s="134" t="str">
        <f t="shared" si="67"/>
        <v/>
      </c>
      <c r="AF35" s="134" t="str">
        <f t="shared" si="68"/>
        <v/>
      </c>
      <c r="AG35" s="137" t="str">
        <f>IF('HINDI-SKT'!E36="","",'HINDI-SKT'!E36)</f>
        <v/>
      </c>
      <c r="AH35" s="138" t="str">
        <f t="shared" si="17"/>
        <v/>
      </c>
      <c r="AI35" s="137" t="str">
        <f>IF('HINDI-SKT'!F36="","",'HINDI-SKT'!F36)</f>
        <v/>
      </c>
      <c r="AJ35" s="138" t="str">
        <f t="shared" si="18"/>
        <v/>
      </c>
      <c r="AK35" s="137" t="str">
        <f>IF('HINDI-SKT'!G36="","",'HINDI-SKT'!G36)</f>
        <v/>
      </c>
      <c r="AL35" s="137" t="str">
        <f t="shared" si="19"/>
        <v/>
      </c>
      <c r="AM35" s="138" t="str">
        <f>IFERROR(LARGE((AH35,AJ35,AL35),1),"")</f>
        <v/>
      </c>
      <c r="AN35" s="138" t="str">
        <f>IFERROR(LARGE((AH35,AJ35,AL35),2),"")</f>
        <v/>
      </c>
      <c r="AO35" s="137" t="str">
        <f t="shared" si="20"/>
        <v/>
      </c>
      <c r="AP35" s="138" t="str">
        <f>IF('HINDI-SKT'!H36="","",'HINDI-SKT'!H36)</f>
        <v/>
      </c>
      <c r="AQ35" s="137" t="str">
        <f>IF('HINDI-SKT'!I36="","",'HINDI-SKT'!I36)</f>
        <v/>
      </c>
      <c r="AR35" s="137" t="str">
        <f>IF('HINDI-SKT'!J36="","",'HINDI-SKT'!J36)</f>
        <v/>
      </c>
      <c r="AS35" s="137" t="str">
        <f t="shared" si="69"/>
        <v/>
      </c>
      <c r="AT35" s="137" t="str">
        <f>IF('HINDI-SKT'!K36="","",'HINDI-SKT'!K36)</f>
        <v/>
      </c>
      <c r="AU35" s="138" t="str">
        <f t="shared" si="70"/>
        <v/>
      </c>
      <c r="AV35" s="137" t="str">
        <f t="shared" si="71"/>
        <v/>
      </c>
      <c r="AW35" s="137" t="str">
        <f t="shared" si="72"/>
        <v/>
      </c>
      <c r="AX35" s="137" t="str">
        <f>IF('HINDI-SKT'!O36="","",'HINDI-SKT'!O36)</f>
        <v/>
      </c>
      <c r="AY35" s="137" t="str">
        <f t="shared" si="73"/>
        <v/>
      </c>
      <c r="AZ35" s="137" t="str">
        <f t="shared" si="74"/>
        <v/>
      </c>
      <c r="BA35" s="137" t="str">
        <f t="shared" si="75"/>
        <v/>
      </c>
      <c r="BB35" s="134" t="str">
        <f>IF(MATHS!E36="","",MATHS!E36)</f>
        <v/>
      </c>
      <c r="BC35" s="135" t="str">
        <f t="shared" si="23"/>
        <v/>
      </c>
      <c r="BD35" s="134" t="str">
        <f>IF(MATHS!F36="","",MATHS!F36)</f>
        <v/>
      </c>
      <c r="BE35" s="135" t="str">
        <f t="shared" si="24"/>
        <v/>
      </c>
      <c r="BF35" s="134" t="str">
        <f>IF(MATHS!G36="","",MATHS!G36)</f>
        <v/>
      </c>
      <c r="BG35" s="134" t="str">
        <f t="shared" si="25"/>
        <v/>
      </c>
      <c r="BH35" s="135" t="str">
        <f>IFERROR(LARGE((BC35,BE35,BG35),1),"")</f>
        <v/>
      </c>
      <c r="BI35" s="135" t="str">
        <f>IFERROR(LARGE((BC35,BE35,BG35),2),"")</f>
        <v/>
      </c>
      <c r="BJ35" s="134" t="str">
        <f t="shared" si="26"/>
        <v/>
      </c>
      <c r="BK35" s="135" t="str">
        <f>IF(MATHS!H36="","",MATHS!H36)</f>
        <v/>
      </c>
      <c r="BL35" s="134" t="str">
        <f>IF(MATHS!I36="","",MATHS!I36)</f>
        <v/>
      </c>
      <c r="BM35" s="134" t="str">
        <f>IF(MATHS!J36="","",MATHS!J36)</f>
        <v/>
      </c>
      <c r="BN35" s="134" t="str">
        <f t="shared" si="76"/>
        <v/>
      </c>
      <c r="BO35" s="134" t="str">
        <f>IF(MATHS!K36="","",MATHS!K36)</f>
        <v/>
      </c>
      <c r="BP35" s="135" t="str">
        <f t="shared" si="27"/>
        <v/>
      </c>
      <c r="BQ35" s="134" t="str">
        <f t="shared" si="77"/>
        <v/>
      </c>
      <c r="BR35" s="134" t="str">
        <f t="shared" si="28"/>
        <v/>
      </c>
      <c r="BS35" s="134" t="str">
        <f>IF(MATHS!O36="","",MATHS!O36)</f>
        <v/>
      </c>
      <c r="BT35" s="134" t="str">
        <f t="shared" si="78"/>
        <v/>
      </c>
      <c r="BU35" s="134" t="str">
        <f t="shared" si="79"/>
        <v/>
      </c>
      <c r="BV35" s="137" t="str">
        <f t="shared" si="80"/>
        <v/>
      </c>
      <c r="BW35" s="137" t="str">
        <f>IF(SCIENCE!E36="","",SCIENCE!E36)</f>
        <v/>
      </c>
      <c r="BX35" s="138" t="str">
        <f t="shared" si="29"/>
        <v/>
      </c>
      <c r="BY35" s="137" t="str">
        <f>IF(SCIENCE!F36="","",SCIENCE!F36)</f>
        <v/>
      </c>
      <c r="BZ35" s="138" t="str">
        <f t="shared" si="30"/>
        <v/>
      </c>
      <c r="CA35" s="137" t="str">
        <f>IF(SCIENCE!G36="","",SCIENCE!G36)</f>
        <v/>
      </c>
      <c r="CB35" s="137" t="str">
        <f t="shared" si="31"/>
        <v/>
      </c>
      <c r="CC35" s="138" t="str">
        <f>IFERROR(LARGE((BX35,BZ35,CB35),1),"")</f>
        <v/>
      </c>
      <c r="CD35" s="138" t="str">
        <f>IFERROR(LARGE((BX35,BZ35,CB35),2),"")</f>
        <v/>
      </c>
      <c r="CE35" s="137" t="str">
        <f t="shared" si="32"/>
        <v/>
      </c>
      <c r="CF35" s="138" t="str">
        <f>IF(SCIENCE!H36="","",SCIENCE!H36)</f>
        <v/>
      </c>
      <c r="CG35" s="138" t="str">
        <f>IF(SCIENCE!I36="","",SCIENCE!I36)</f>
        <v/>
      </c>
      <c r="CH35" s="138" t="str">
        <f>IF(SCIENCE!J36="","",SCIENCE!J36)</f>
        <v/>
      </c>
      <c r="CI35" s="138" t="str">
        <f t="shared" si="81"/>
        <v/>
      </c>
      <c r="CJ35" s="138" t="str">
        <f>IF(SCIENCE!K36="","",SCIENCE!K36)</f>
        <v/>
      </c>
      <c r="CK35" s="138" t="str">
        <f t="shared" si="33"/>
        <v/>
      </c>
      <c r="CL35" s="137" t="str">
        <f t="shared" si="82"/>
        <v/>
      </c>
      <c r="CM35" s="137" t="str">
        <f t="shared" si="34"/>
        <v/>
      </c>
      <c r="CN35" s="137" t="str">
        <f>IF(SCIENCE!O36="","",SCIENCE!O36)</f>
        <v/>
      </c>
      <c r="CO35" s="137" t="str">
        <f t="shared" si="83"/>
        <v/>
      </c>
      <c r="CP35" s="137" t="str">
        <f t="shared" si="84"/>
        <v/>
      </c>
      <c r="CQ35" s="137" t="str">
        <f t="shared" si="85"/>
        <v/>
      </c>
      <c r="CR35" s="134" t="str">
        <f>IF(SST!E36="","",SST!E36)</f>
        <v/>
      </c>
      <c r="CS35" s="135" t="str">
        <f t="shared" si="35"/>
        <v/>
      </c>
      <c r="CT35" s="134" t="str">
        <f>IF(SST!F36="","",SST!F36)</f>
        <v/>
      </c>
      <c r="CU35" s="135" t="str">
        <f t="shared" si="36"/>
        <v/>
      </c>
      <c r="CV35" s="134" t="str">
        <f>IF(SST!G36="","",SST!G36)</f>
        <v/>
      </c>
      <c r="CW35" s="134" t="str">
        <f t="shared" si="37"/>
        <v/>
      </c>
      <c r="CX35" s="135" t="str">
        <f>IFERROR(LARGE((CS35,CU35,CW35),1),"")</f>
        <v/>
      </c>
      <c r="CY35" s="135" t="str">
        <f>IFERROR(LARGE((CS35,CU35,CW35),2),"")</f>
        <v/>
      </c>
      <c r="CZ35" s="134" t="str">
        <f t="shared" si="38"/>
        <v/>
      </c>
      <c r="DA35" s="135" t="str">
        <f>IF(SST!H36="","",SST!H36)</f>
        <v/>
      </c>
      <c r="DB35" s="135" t="str">
        <f>IF(SST!I36="","",SST!I36)</f>
        <v/>
      </c>
      <c r="DC35" s="135" t="str">
        <f>IF(SST!J36="","",SST!J36)</f>
        <v/>
      </c>
      <c r="DD35" s="135" t="str">
        <f t="shared" si="86"/>
        <v/>
      </c>
      <c r="DE35" s="135" t="str">
        <f>IF(SST!K36="","",SST!K36)</f>
        <v/>
      </c>
      <c r="DF35" s="135" t="str">
        <f t="shared" si="39"/>
        <v/>
      </c>
      <c r="DG35" s="134" t="str">
        <f t="shared" si="87"/>
        <v/>
      </c>
      <c r="DH35" s="134" t="str">
        <f t="shared" si="40"/>
        <v/>
      </c>
      <c r="DI35" s="134" t="str">
        <f>IF(SST!O36="","",SST!O36)</f>
        <v/>
      </c>
      <c r="DJ35" s="134" t="str">
        <f t="shared" si="88"/>
        <v/>
      </c>
      <c r="DK35" s="134" t="str">
        <f t="shared" si="89"/>
        <v/>
      </c>
      <c r="DL35" s="134" t="str">
        <f t="shared" si="90"/>
        <v/>
      </c>
      <c r="DM35" s="139" t="str">
        <f t="shared" si="91"/>
        <v/>
      </c>
      <c r="DN35" s="139" t="str">
        <f t="shared" si="92"/>
        <v/>
      </c>
      <c r="DO35" s="139" t="str">
        <f t="shared" si="93"/>
        <v/>
      </c>
      <c r="DP35" s="139" t="str">
        <f t="shared" si="94"/>
        <v/>
      </c>
      <c r="DQ35" s="139" t="str">
        <f t="shared" si="95"/>
        <v/>
      </c>
      <c r="DR35" s="139" t="str">
        <f t="shared" si="96"/>
        <v/>
      </c>
      <c r="DS35" s="139" t="str">
        <f t="shared" si="97"/>
        <v/>
      </c>
      <c r="DT35" s="139" t="str">
        <f t="shared" si="98"/>
        <v/>
      </c>
      <c r="DU35" s="139" t="str">
        <f t="shared" si="99"/>
        <v/>
      </c>
      <c r="DV35" s="139" t="str">
        <f t="shared" si="100"/>
        <v/>
      </c>
      <c r="DW35" s="140" t="str">
        <f t="shared" si="101"/>
        <v/>
      </c>
      <c r="DX35" s="140" t="str">
        <f t="shared" si="102"/>
        <v/>
      </c>
      <c r="DY35" s="140" t="str">
        <f t="shared" si="103"/>
        <v/>
      </c>
      <c r="DZ35" s="140" t="str">
        <f t="shared" si="104"/>
        <v/>
      </c>
      <c r="EA35" s="140" t="str">
        <f t="shared" si="105"/>
        <v/>
      </c>
      <c r="EB35" s="141" t="str">
        <f t="shared" si="106"/>
        <v/>
      </c>
      <c r="EC35" s="141" t="str">
        <f t="shared" si="107"/>
        <v/>
      </c>
      <c r="ED35" s="141" t="str">
        <f t="shared" si="108"/>
        <v/>
      </c>
      <c r="EE35" s="141" t="str">
        <f t="shared" si="109"/>
        <v/>
      </c>
      <c r="EF35" s="141" t="str">
        <f t="shared" si="110"/>
        <v/>
      </c>
      <c r="EG35" s="127" t="str">
        <f t="shared" si="111"/>
        <v/>
      </c>
      <c r="EH35" s="127" t="str">
        <f t="shared" si="112"/>
        <v/>
      </c>
      <c r="EI35" s="127" t="str">
        <f t="shared" si="113"/>
        <v/>
      </c>
      <c r="EJ35" s="127" t="str">
        <f t="shared" si="114"/>
        <v/>
      </c>
      <c r="EK35" s="127" t="str">
        <f t="shared" si="115"/>
        <v/>
      </c>
      <c r="EL35" s="128" t="str">
        <f t="shared" si="42"/>
        <v/>
      </c>
      <c r="EM35" s="128" t="str">
        <f t="shared" si="43"/>
        <v/>
      </c>
      <c r="EN35" s="128" t="str">
        <f t="shared" si="44"/>
        <v/>
      </c>
      <c r="EO35" s="128" t="str">
        <f t="shared" si="45"/>
        <v/>
      </c>
      <c r="EP35" s="128" t="str">
        <f t="shared" si="46"/>
        <v/>
      </c>
      <c r="EQ35" s="142" t="str">
        <f t="shared" si="47"/>
        <v/>
      </c>
      <c r="ER35" s="142" t="str">
        <f t="shared" si="48"/>
        <v/>
      </c>
      <c r="ES35" s="345" t="str">
        <f t="shared" si="49"/>
        <v/>
      </c>
      <c r="ET35" s="346" t="str">
        <f t="shared" si="50"/>
        <v/>
      </c>
      <c r="EU35" s="345" t="str">
        <f t="shared" si="51"/>
        <v/>
      </c>
      <c r="EV35" s="345" t="str">
        <f t="shared" si="52"/>
        <v/>
      </c>
      <c r="EW35" s="345" t="str">
        <f t="shared" si="53"/>
        <v/>
      </c>
      <c r="EX35" s="359" t="str">
        <f t="shared" si="54"/>
        <v/>
      </c>
      <c r="EY35" s="143" t="str">
        <f t="shared" si="116"/>
        <v/>
      </c>
      <c r="EZ35" s="143" t="str">
        <f t="shared" si="117"/>
        <v/>
      </c>
      <c r="FA35" s="143" t="str">
        <f t="shared" si="55"/>
        <v/>
      </c>
      <c r="FB35" s="143" t="str">
        <f t="shared" si="56"/>
        <v/>
      </c>
      <c r="FC35" s="144" t="str">
        <f t="shared" si="118"/>
        <v/>
      </c>
      <c r="FD35" s="143" t="str">
        <f t="shared" si="119"/>
        <v/>
      </c>
      <c r="FE35" s="145" t="str">
        <f>IF(ATTENDANCE!Q37="","",ATTENDANCE!Q37)</f>
        <v/>
      </c>
      <c r="FF35" s="146" t="str">
        <f t="shared" si="57"/>
        <v/>
      </c>
      <c r="FG35" s="143" t="str">
        <f t="shared" si="58"/>
        <v/>
      </c>
      <c r="FH35" s="144" t="str">
        <f t="shared" si="120"/>
        <v/>
      </c>
      <c r="FI35" s="311" t="str">
        <f>IF(ATTENDANCE!Q37="","",ATTENDANCE!Q37)</f>
        <v/>
      </c>
      <c r="FJ35" s="144" t="str">
        <f>IF(ATTENDANCE!Q37="","",ATTENDANCE!$Q37)</f>
        <v/>
      </c>
      <c r="FK35" s="144" t="s">
        <v>235</v>
      </c>
      <c r="FL35" s="103"/>
    </row>
    <row r="36" spans="1:168" ht="15" customHeight="1" x14ac:dyDescent="0.25">
      <c r="A36" s="103"/>
      <c r="B36" s="131">
        <f>IF(DATA!B35="","",DATA!B35)</f>
        <v>31</v>
      </c>
      <c r="C36" s="131" t="str">
        <f>IF(DATA!C35="","",DATA!C35)</f>
        <v/>
      </c>
      <c r="D36" s="131" t="str">
        <f>IF(DATA!D35="","",DATA!D35)</f>
        <v/>
      </c>
      <c r="E36" s="447" t="str">
        <f>IF(DATA!E35="","",DATA!E35)</f>
        <v/>
      </c>
      <c r="F36" s="447" t="str">
        <f>IF(DATA!F35="","",DATA!F35)</f>
        <v/>
      </c>
      <c r="G36" s="447" t="str">
        <f>IF(DATA!G35="","",DATA!G35)</f>
        <v/>
      </c>
      <c r="H36" s="133" t="str">
        <f>IF(DATA!H35="","",DATA!H35)</f>
        <v/>
      </c>
      <c r="I36" s="132" t="str">
        <f>IF(DATA!I35="","",DATA!I35)</f>
        <v/>
      </c>
      <c r="J36" s="132" t="str">
        <f>IF(DATA!J35="","",DATA!J35)</f>
        <v/>
      </c>
      <c r="K36" s="132" t="str">
        <f>IF(DATA!K35="","",DATA!K35)</f>
        <v/>
      </c>
      <c r="L36" s="134" t="str">
        <f>IF(ENGLISH!E37="","",ENGLISH!E37)</f>
        <v/>
      </c>
      <c r="M36" s="135" t="str">
        <f t="shared" si="59"/>
        <v/>
      </c>
      <c r="N36" s="134" t="str">
        <f>IF(ENGLISH!F37="","",ENGLISH!F37)</f>
        <v/>
      </c>
      <c r="O36" s="135" t="str">
        <f t="shared" si="60"/>
        <v/>
      </c>
      <c r="P36" s="134" t="str">
        <f>IF(ENGLISH!G37="","",ENGLISH!G37)</f>
        <v/>
      </c>
      <c r="Q36" s="134" t="str">
        <f t="shared" si="61"/>
        <v/>
      </c>
      <c r="R36" s="135" t="str">
        <f>IFERROR(LARGE((M36,O36,Q36),1),"")</f>
        <v/>
      </c>
      <c r="S36" s="135" t="str">
        <f>IFERROR(LARGE((M36,O36,Q36),2),"")</f>
        <v/>
      </c>
      <c r="T36" s="134" t="str">
        <f t="shared" si="62"/>
        <v/>
      </c>
      <c r="U36" s="135" t="str">
        <f>IF(ENGLISH!H37="","",ENGLISH!H37)</f>
        <v/>
      </c>
      <c r="V36" s="134" t="str">
        <f>IF(ENGLISH!I37="","",ENGLISH!I37)</f>
        <v/>
      </c>
      <c r="W36" s="134" t="str">
        <f>IF(ENGLISH!J37="","",ENGLISH!J37)</f>
        <v/>
      </c>
      <c r="X36" s="134" t="str">
        <f t="shared" si="63"/>
        <v/>
      </c>
      <c r="Y36" s="135" t="str">
        <f>IF(ENGLISH!K37="","",ENGLISH!K37)</f>
        <v/>
      </c>
      <c r="Z36" s="135" t="str">
        <f t="shared" si="64"/>
        <v/>
      </c>
      <c r="AA36" s="136" t="str">
        <f t="shared" si="65"/>
        <v/>
      </c>
      <c r="AB36" s="134" t="str">
        <f t="shared" si="16"/>
        <v/>
      </c>
      <c r="AC36" s="134" t="str">
        <f>IF(ENGLISH!O37="","",ENGLISH!O37)</f>
        <v/>
      </c>
      <c r="AD36" s="134" t="str">
        <f t="shared" si="66"/>
        <v/>
      </c>
      <c r="AE36" s="134" t="str">
        <f t="shared" si="67"/>
        <v/>
      </c>
      <c r="AF36" s="134" t="str">
        <f t="shared" si="68"/>
        <v/>
      </c>
      <c r="AG36" s="137" t="str">
        <f>IF('HINDI-SKT'!E37="","",'HINDI-SKT'!E37)</f>
        <v/>
      </c>
      <c r="AH36" s="138" t="str">
        <f t="shared" si="17"/>
        <v/>
      </c>
      <c r="AI36" s="137" t="str">
        <f>IF('HINDI-SKT'!F37="","",'HINDI-SKT'!F37)</f>
        <v/>
      </c>
      <c r="AJ36" s="138" t="str">
        <f t="shared" si="18"/>
        <v/>
      </c>
      <c r="AK36" s="137" t="str">
        <f>IF('HINDI-SKT'!G37="","",'HINDI-SKT'!G37)</f>
        <v/>
      </c>
      <c r="AL36" s="137" t="str">
        <f t="shared" si="19"/>
        <v/>
      </c>
      <c r="AM36" s="138" t="str">
        <f>IFERROR(LARGE((AH36,AJ36,AL36),1),"")</f>
        <v/>
      </c>
      <c r="AN36" s="138" t="str">
        <f>IFERROR(LARGE((AH36,AJ36,AL36),2),"")</f>
        <v/>
      </c>
      <c r="AO36" s="137" t="str">
        <f t="shared" si="20"/>
        <v/>
      </c>
      <c r="AP36" s="138" t="str">
        <f>IF('HINDI-SKT'!H37="","",'HINDI-SKT'!H37)</f>
        <v/>
      </c>
      <c r="AQ36" s="137" t="str">
        <f>IF('HINDI-SKT'!I37="","",'HINDI-SKT'!I37)</f>
        <v/>
      </c>
      <c r="AR36" s="137" t="str">
        <f>IF('HINDI-SKT'!J37="","",'HINDI-SKT'!J37)</f>
        <v/>
      </c>
      <c r="AS36" s="137" t="str">
        <f t="shared" si="69"/>
        <v/>
      </c>
      <c r="AT36" s="137" t="str">
        <f>IF('HINDI-SKT'!K37="","",'HINDI-SKT'!K37)</f>
        <v/>
      </c>
      <c r="AU36" s="138" t="str">
        <f t="shared" si="70"/>
        <v/>
      </c>
      <c r="AV36" s="137" t="str">
        <f t="shared" si="71"/>
        <v/>
      </c>
      <c r="AW36" s="137" t="str">
        <f t="shared" si="72"/>
        <v/>
      </c>
      <c r="AX36" s="137" t="str">
        <f>IF('HINDI-SKT'!O37="","",'HINDI-SKT'!O37)</f>
        <v/>
      </c>
      <c r="AY36" s="137" t="str">
        <f t="shared" si="73"/>
        <v/>
      </c>
      <c r="AZ36" s="137" t="str">
        <f t="shared" si="74"/>
        <v/>
      </c>
      <c r="BA36" s="137" t="str">
        <f t="shared" si="75"/>
        <v/>
      </c>
      <c r="BB36" s="134" t="str">
        <f>IF(MATHS!E37="","",MATHS!E37)</f>
        <v/>
      </c>
      <c r="BC36" s="135" t="str">
        <f t="shared" si="23"/>
        <v/>
      </c>
      <c r="BD36" s="134" t="str">
        <f>IF(MATHS!F37="","",MATHS!F37)</f>
        <v/>
      </c>
      <c r="BE36" s="135" t="str">
        <f t="shared" si="24"/>
        <v/>
      </c>
      <c r="BF36" s="134" t="str">
        <f>IF(MATHS!G37="","",MATHS!G37)</f>
        <v/>
      </c>
      <c r="BG36" s="134" t="str">
        <f t="shared" si="25"/>
        <v/>
      </c>
      <c r="BH36" s="135" t="str">
        <f>IFERROR(LARGE((BC36,BE36,BG36),1),"")</f>
        <v/>
      </c>
      <c r="BI36" s="135" t="str">
        <f>IFERROR(LARGE((BC36,BE36,BG36),2),"")</f>
        <v/>
      </c>
      <c r="BJ36" s="134" t="str">
        <f t="shared" si="26"/>
        <v/>
      </c>
      <c r="BK36" s="135" t="str">
        <f>IF(MATHS!H37="","",MATHS!H37)</f>
        <v/>
      </c>
      <c r="BL36" s="134" t="str">
        <f>IF(MATHS!I37="","",MATHS!I37)</f>
        <v/>
      </c>
      <c r="BM36" s="134" t="str">
        <f>IF(MATHS!J37="","",MATHS!J37)</f>
        <v/>
      </c>
      <c r="BN36" s="134" t="str">
        <f t="shared" si="76"/>
        <v/>
      </c>
      <c r="BO36" s="134" t="str">
        <f>IF(MATHS!K37="","",MATHS!K37)</f>
        <v/>
      </c>
      <c r="BP36" s="135" t="str">
        <f t="shared" si="27"/>
        <v/>
      </c>
      <c r="BQ36" s="134" t="str">
        <f t="shared" si="77"/>
        <v/>
      </c>
      <c r="BR36" s="134" t="str">
        <f t="shared" si="28"/>
        <v/>
      </c>
      <c r="BS36" s="134" t="str">
        <f>IF(MATHS!O37="","",MATHS!O37)</f>
        <v/>
      </c>
      <c r="BT36" s="134" t="str">
        <f t="shared" si="78"/>
        <v/>
      </c>
      <c r="BU36" s="134" t="str">
        <f t="shared" si="79"/>
        <v/>
      </c>
      <c r="BV36" s="137" t="str">
        <f t="shared" si="80"/>
        <v/>
      </c>
      <c r="BW36" s="137" t="str">
        <f>IF(SCIENCE!E37="","",SCIENCE!E37)</f>
        <v/>
      </c>
      <c r="BX36" s="138" t="str">
        <f t="shared" si="29"/>
        <v/>
      </c>
      <c r="BY36" s="137" t="str">
        <f>IF(SCIENCE!F37="","",SCIENCE!F37)</f>
        <v/>
      </c>
      <c r="BZ36" s="138" t="str">
        <f t="shared" si="30"/>
        <v/>
      </c>
      <c r="CA36" s="137" t="str">
        <f>IF(SCIENCE!G37="","",SCIENCE!G37)</f>
        <v/>
      </c>
      <c r="CB36" s="137" t="str">
        <f t="shared" si="31"/>
        <v/>
      </c>
      <c r="CC36" s="138" t="str">
        <f>IFERROR(LARGE((BX36,BZ36,CB36),1),"")</f>
        <v/>
      </c>
      <c r="CD36" s="138" t="str">
        <f>IFERROR(LARGE((BX36,BZ36,CB36),2),"")</f>
        <v/>
      </c>
      <c r="CE36" s="137" t="str">
        <f t="shared" si="32"/>
        <v/>
      </c>
      <c r="CF36" s="138" t="str">
        <f>IF(SCIENCE!H37="","",SCIENCE!H37)</f>
        <v/>
      </c>
      <c r="CG36" s="138" t="str">
        <f>IF(SCIENCE!I37="","",SCIENCE!I37)</f>
        <v/>
      </c>
      <c r="CH36" s="138" t="str">
        <f>IF(SCIENCE!J37="","",SCIENCE!J37)</f>
        <v/>
      </c>
      <c r="CI36" s="138" t="str">
        <f t="shared" si="81"/>
        <v/>
      </c>
      <c r="CJ36" s="138" t="str">
        <f>IF(SCIENCE!K37="","",SCIENCE!K37)</f>
        <v/>
      </c>
      <c r="CK36" s="138" t="str">
        <f t="shared" si="33"/>
        <v/>
      </c>
      <c r="CL36" s="137" t="str">
        <f t="shared" si="82"/>
        <v/>
      </c>
      <c r="CM36" s="137" t="str">
        <f t="shared" si="34"/>
        <v/>
      </c>
      <c r="CN36" s="137" t="str">
        <f>IF(SCIENCE!O37="","",SCIENCE!O37)</f>
        <v/>
      </c>
      <c r="CO36" s="137" t="str">
        <f t="shared" si="83"/>
        <v/>
      </c>
      <c r="CP36" s="137" t="str">
        <f t="shared" si="84"/>
        <v/>
      </c>
      <c r="CQ36" s="137" t="str">
        <f t="shared" si="85"/>
        <v/>
      </c>
      <c r="CR36" s="134" t="str">
        <f>IF(SST!E37="","",SST!E37)</f>
        <v/>
      </c>
      <c r="CS36" s="135" t="str">
        <f t="shared" si="35"/>
        <v/>
      </c>
      <c r="CT36" s="134" t="str">
        <f>IF(SST!F37="","",SST!F37)</f>
        <v/>
      </c>
      <c r="CU36" s="135" t="str">
        <f t="shared" si="36"/>
        <v/>
      </c>
      <c r="CV36" s="134" t="str">
        <f>IF(SST!G37="","",SST!G37)</f>
        <v/>
      </c>
      <c r="CW36" s="134" t="str">
        <f t="shared" si="37"/>
        <v/>
      </c>
      <c r="CX36" s="135" t="str">
        <f>IFERROR(LARGE((CS36,CU36,CW36),1),"")</f>
        <v/>
      </c>
      <c r="CY36" s="135" t="str">
        <f>IFERROR(LARGE((CS36,CU36,CW36),2),"")</f>
        <v/>
      </c>
      <c r="CZ36" s="134" t="str">
        <f t="shared" si="38"/>
        <v/>
      </c>
      <c r="DA36" s="135" t="str">
        <f>IF(SST!H37="","",SST!H37)</f>
        <v/>
      </c>
      <c r="DB36" s="135" t="str">
        <f>IF(SST!I37="","",SST!I37)</f>
        <v/>
      </c>
      <c r="DC36" s="135" t="str">
        <f>IF(SST!J37="","",SST!J37)</f>
        <v/>
      </c>
      <c r="DD36" s="135" t="str">
        <f t="shared" si="86"/>
        <v/>
      </c>
      <c r="DE36" s="135" t="str">
        <f>IF(SST!K37="","",SST!K37)</f>
        <v/>
      </c>
      <c r="DF36" s="135" t="str">
        <f t="shared" si="39"/>
        <v/>
      </c>
      <c r="DG36" s="134" t="str">
        <f t="shared" si="87"/>
        <v/>
      </c>
      <c r="DH36" s="134" t="str">
        <f t="shared" si="40"/>
        <v/>
      </c>
      <c r="DI36" s="134" t="str">
        <f>IF(SST!O37="","",SST!O37)</f>
        <v/>
      </c>
      <c r="DJ36" s="134" t="str">
        <f t="shared" si="88"/>
        <v/>
      </c>
      <c r="DK36" s="134" t="str">
        <f t="shared" si="89"/>
        <v/>
      </c>
      <c r="DL36" s="134" t="str">
        <f t="shared" si="90"/>
        <v/>
      </c>
      <c r="DM36" s="139" t="str">
        <f t="shared" si="91"/>
        <v/>
      </c>
      <c r="DN36" s="139" t="str">
        <f t="shared" si="92"/>
        <v/>
      </c>
      <c r="DO36" s="139" t="str">
        <f t="shared" si="93"/>
        <v/>
      </c>
      <c r="DP36" s="139" t="str">
        <f t="shared" si="94"/>
        <v/>
      </c>
      <c r="DQ36" s="139" t="str">
        <f t="shared" si="95"/>
        <v/>
      </c>
      <c r="DR36" s="139" t="str">
        <f t="shared" si="96"/>
        <v/>
      </c>
      <c r="DS36" s="139" t="str">
        <f t="shared" si="97"/>
        <v/>
      </c>
      <c r="DT36" s="139" t="str">
        <f t="shared" si="98"/>
        <v/>
      </c>
      <c r="DU36" s="139" t="str">
        <f t="shared" si="99"/>
        <v/>
      </c>
      <c r="DV36" s="139" t="str">
        <f t="shared" si="100"/>
        <v/>
      </c>
      <c r="DW36" s="140" t="str">
        <f t="shared" si="101"/>
        <v/>
      </c>
      <c r="DX36" s="140" t="str">
        <f t="shared" si="102"/>
        <v/>
      </c>
      <c r="DY36" s="140" t="str">
        <f t="shared" si="103"/>
        <v/>
      </c>
      <c r="DZ36" s="140" t="str">
        <f t="shared" si="104"/>
        <v/>
      </c>
      <c r="EA36" s="140" t="str">
        <f t="shared" si="105"/>
        <v/>
      </c>
      <c r="EB36" s="141" t="str">
        <f t="shared" si="106"/>
        <v/>
      </c>
      <c r="EC36" s="141" t="str">
        <f t="shared" si="107"/>
        <v/>
      </c>
      <c r="ED36" s="141" t="str">
        <f t="shared" si="108"/>
        <v/>
      </c>
      <c r="EE36" s="141" t="str">
        <f t="shared" si="109"/>
        <v/>
      </c>
      <c r="EF36" s="141" t="str">
        <f t="shared" si="110"/>
        <v/>
      </c>
      <c r="EG36" s="127" t="str">
        <f t="shared" si="111"/>
        <v/>
      </c>
      <c r="EH36" s="127" t="str">
        <f t="shared" si="112"/>
        <v/>
      </c>
      <c r="EI36" s="127" t="str">
        <f t="shared" si="113"/>
        <v/>
      </c>
      <c r="EJ36" s="127" t="str">
        <f t="shared" si="114"/>
        <v/>
      </c>
      <c r="EK36" s="127" t="str">
        <f t="shared" si="115"/>
        <v/>
      </c>
      <c r="EL36" s="128" t="str">
        <f t="shared" si="42"/>
        <v/>
      </c>
      <c r="EM36" s="128" t="str">
        <f t="shared" si="43"/>
        <v/>
      </c>
      <c r="EN36" s="128" t="str">
        <f t="shared" si="44"/>
        <v/>
      </c>
      <c r="EO36" s="128" t="str">
        <f t="shared" si="45"/>
        <v/>
      </c>
      <c r="EP36" s="128" t="str">
        <f t="shared" si="46"/>
        <v/>
      </c>
      <c r="EQ36" s="142" t="str">
        <f t="shared" si="47"/>
        <v/>
      </c>
      <c r="ER36" s="142" t="str">
        <f t="shared" si="48"/>
        <v/>
      </c>
      <c r="ES36" s="345" t="str">
        <f t="shared" si="49"/>
        <v/>
      </c>
      <c r="ET36" s="346" t="str">
        <f t="shared" si="50"/>
        <v/>
      </c>
      <c r="EU36" s="345" t="str">
        <f t="shared" si="51"/>
        <v/>
      </c>
      <c r="EV36" s="345" t="str">
        <f t="shared" si="52"/>
        <v/>
      </c>
      <c r="EW36" s="345" t="str">
        <f t="shared" si="53"/>
        <v/>
      </c>
      <c r="EX36" s="359" t="str">
        <f t="shared" si="54"/>
        <v/>
      </c>
      <c r="EY36" s="143" t="str">
        <f t="shared" si="116"/>
        <v/>
      </c>
      <c r="EZ36" s="143" t="str">
        <f t="shared" si="117"/>
        <v/>
      </c>
      <c r="FA36" s="143" t="str">
        <f t="shared" si="55"/>
        <v/>
      </c>
      <c r="FB36" s="143" t="str">
        <f t="shared" si="56"/>
        <v/>
      </c>
      <c r="FC36" s="144" t="str">
        <f t="shared" si="118"/>
        <v/>
      </c>
      <c r="FD36" s="143" t="str">
        <f t="shared" si="119"/>
        <v/>
      </c>
      <c r="FE36" s="145" t="str">
        <f>IF(ATTENDANCE!Q38="","",ATTENDANCE!Q38)</f>
        <v/>
      </c>
      <c r="FF36" s="146" t="str">
        <f t="shared" si="57"/>
        <v/>
      </c>
      <c r="FG36" s="143" t="str">
        <f t="shared" si="58"/>
        <v/>
      </c>
      <c r="FH36" s="144" t="str">
        <f t="shared" si="120"/>
        <v/>
      </c>
      <c r="FI36" s="311" t="str">
        <f>IF(ATTENDANCE!Q38="","",ATTENDANCE!Q38)</f>
        <v/>
      </c>
      <c r="FJ36" s="144" t="str">
        <f>IF(ATTENDANCE!Q38="","",ATTENDANCE!$Q38)</f>
        <v/>
      </c>
      <c r="FK36" s="144"/>
      <c r="FL36" s="103"/>
    </row>
    <row r="37" spans="1:168" ht="15" customHeight="1" x14ac:dyDescent="0.25">
      <c r="A37" s="103"/>
      <c r="B37" s="131">
        <f>IF(DATA!B36="","",DATA!B36)</f>
        <v>32</v>
      </c>
      <c r="C37" s="131" t="str">
        <f>IF(DATA!C36="","",DATA!C36)</f>
        <v/>
      </c>
      <c r="D37" s="131" t="str">
        <f>IF(DATA!D36="","",DATA!D36)</f>
        <v/>
      </c>
      <c r="E37" s="447" t="str">
        <f>IF(DATA!E36="","",DATA!E36)</f>
        <v/>
      </c>
      <c r="F37" s="447" t="str">
        <f>IF(DATA!F36="","",DATA!F36)</f>
        <v/>
      </c>
      <c r="G37" s="447" t="str">
        <f>IF(DATA!G36="","",DATA!G36)</f>
        <v/>
      </c>
      <c r="H37" s="133" t="str">
        <f>IF(DATA!H36="","",DATA!H36)</f>
        <v/>
      </c>
      <c r="I37" s="132" t="str">
        <f>IF(DATA!I36="","",DATA!I36)</f>
        <v/>
      </c>
      <c r="J37" s="132" t="str">
        <f>IF(DATA!J36="","",DATA!J36)</f>
        <v/>
      </c>
      <c r="K37" s="132" t="str">
        <f>IF(DATA!K36="","",DATA!K36)</f>
        <v/>
      </c>
      <c r="L37" s="134" t="str">
        <f>IF(ENGLISH!E38="","",ENGLISH!E38)</f>
        <v/>
      </c>
      <c r="M37" s="135" t="str">
        <f t="shared" si="59"/>
        <v/>
      </c>
      <c r="N37" s="134" t="str">
        <f>IF(ENGLISH!F38="","",ENGLISH!F38)</f>
        <v/>
      </c>
      <c r="O37" s="135" t="str">
        <f t="shared" si="60"/>
        <v/>
      </c>
      <c r="P37" s="134" t="str">
        <f>IF(ENGLISH!G38="","",ENGLISH!G38)</f>
        <v/>
      </c>
      <c r="Q37" s="134" t="str">
        <f t="shared" si="61"/>
        <v/>
      </c>
      <c r="R37" s="135" t="str">
        <f>IFERROR(LARGE((M37,O37,Q37),1),"")</f>
        <v/>
      </c>
      <c r="S37" s="135" t="str">
        <f>IFERROR(LARGE((M37,O37,Q37),2),"")</f>
        <v/>
      </c>
      <c r="T37" s="134" t="str">
        <f t="shared" si="62"/>
        <v/>
      </c>
      <c r="U37" s="135" t="str">
        <f>IF(ENGLISH!H38="","",ENGLISH!H38)</f>
        <v/>
      </c>
      <c r="V37" s="134" t="str">
        <f>IF(ENGLISH!I38="","",ENGLISH!I38)</f>
        <v/>
      </c>
      <c r="W37" s="134" t="str">
        <f>IF(ENGLISH!J38="","",ENGLISH!J38)</f>
        <v/>
      </c>
      <c r="X37" s="134" t="str">
        <f t="shared" si="63"/>
        <v/>
      </c>
      <c r="Y37" s="135" t="str">
        <f>IF(ENGLISH!K38="","",ENGLISH!K38)</f>
        <v/>
      </c>
      <c r="Z37" s="135" t="str">
        <f t="shared" si="64"/>
        <v/>
      </c>
      <c r="AA37" s="136" t="str">
        <f t="shared" si="65"/>
        <v/>
      </c>
      <c r="AB37" s="134" t="str">
        <f t="shared" si="16"/>
        <v/>
      </c>
      <c r="AC37" s="134" t="str">
        <f>IF(ENGLISH!O38="","",ENGLISH!O38)</f>
        <v/>
      </c>
      <c r="AD37" s="134" t="str">
        <f t="shared" si="66"/>
        <v/>
      </c>
      <c r="AE37" s="134" t="str">
        <f t="shared" si="67"/>
        <v/>
      </c>
      <c r="AF37" s="134" t="str">
        <f t="shared" si="68"/>
        <v/>
      </c>
      <c r="AG37" s="137" t="str">
        <f>IF('HINDI-SKT'!E38="","",'HINDI-SKT'!E38)</f>
        <v/>
      </c>
      <c r="AH37" s="138" t="str">
        <f t="shared" si="17"/>
        <v/>
      </c>
      <c r="AI37" s="137" t="str">
        <f>IF('HINDI-SKT'!F38="","",'HINDI-SKT'!F38)</f>
        <v/>
      </c>
      <c r="AJ37" s="138" t="str">
        <f t="shared" si="18"/>
        <v/>
      </c>
      <c r="AK37" s="137" t="str">
        <f>IF('HINDI-SKT'!G38="","",'HINDI-SKT'!G38)</f>
        <v/>
      </c>
      <c r="AL37" s="137" t="str">
        <f t="shared" si="19"/>
        <v/>
      </c>
      <c r="AM37" s="138" t="str">
        <f>IFERROR(LARGE((AH37,AJ37,AL37),1),"")</f>
        <v/>
      </c>
      <c r="AN37" s="138" t="str">
        <f>IFERROR(LARGE((AH37,AJ37,AL37),2),"")</f>
        <v/>
      </c>
      <c r="AO37" s="137" t="str">
        <f t="shared" si="20"/>
        <v/>
      </c>
      <c r="AP37" s="138" t="str">
        <f>IF('HINDI-SKT'!H38="","",'HINDI-SKT'!H38)</f>
        <v/>
      </c>
      <c r="AQ37" s="137" t="str">
        <f>IF('HINDI-SKT'!I38="","",'HINDI-SKT'!I38)</f>
        <v/>
      </c>
      <c r="AR37" s="137" t="str">
        <f>IF('HINDI-SKT'!J38="","",'HINDI-SKT'!J38)</f>
        <v/>
      </c>
      <c r="AS37" s="137" t="str">
        <f t="shared" si="69"/>
        <v/>
      </c>
      <c r="AT37" s="137" t="str">
        <f>IF('HINDI-SKT'!K38="","",'HINDI-SKT'!K38)</f>
        <v/>
      </c>
      <c r="AU37" s="138" t="str">
        <f t="shared" si="70"/>
        <v/>
      </c>
      <c r="AV37" s="137" t="str">
        <f t="shared" si="71"/>
        <v/>
      </c>
      <c r="AW37" s="137" t="str">
        <f t="shared" si="72"/>
        <v/>
      </c>
      <c r="AX37" s="137" t="str">
        <f>IF('HINDI-SKT'!O38="","",'HINDI-SKT'!O38)</f>
        <v/>
      </c>
      <c r="AY37" s="137" t="str">
        <f t="shared" si="73"/>
        <v/>
      </c>
      <c r="AZ37" s="137" t="str">
        <f t="shared" si="74"/>
        <v/>
      </c>
      <c r="BA37" s="137" t="str">
        <f t="shared" si="75"/>
        <v/>
      </c>
      <c r="BB37" s="134" t="str">
        <f>IF(MATHS!E38="","",MATHS!E38)</f>
        <v/>
      </c>
      <c r="BC37" s="135" t="str">
        <f t="shared" si="23"/>
        <v/>
      </c>
      <c r="BD37" s="134" t="str">
        <f>IF(MATHS!F38="","",MATHS!F38)</f>
        <v/>
      </c>
      <c r="BE37" s="135" t="str">
        <f t="shared" si="24"/>
        <v/>
      </c>
      <c r="BF37" s="134" t="str">
        <f>IF(MATHS!G38="","",MATHS!G38)</f>
        <v/>
      </c>
      <c r="BG37" s="134" t="str">
        <f t="shared" si="25"/>
        <v/>
      </c>
      <c r="BH37" s="135" t="str">
        <f>IFERROR(LARGE((BC37,BE37,BG37),1),"")</f>
        <v/>
      </c>
      <c r="BI37" s="135" t="str">
        <f>IFERROR(LARGE((BC37,BE37,BG37),2),"")</f>
        <v/>
      </c>
      <c r="BJ37" s="134" t="str">
        <f t="shared" si="26"/>
        <v/>
      </c>
      <c r="BK37" s="135" t="str">
        <f>IF(MATHS!H38="","",MATHS!H38)</f>
        <v/>
      </c>
      <c r="BL37" s="134" t="str">
        <f>IF(MATHS!I38="","",MATHS!I38)</f>
        <v/>
      </c>
      <c r="BM37" s="134" t="str">
        <f>IF(MATHS!J38="","",MATHS!J38)</f>
        <v/>
      </c>
      <c r="BN37" s="134" t="str">
        <f t="shared" si="76"/>
        <v/>
      </c>
      <c r="BO37" s="134" t="str">
        <f>IF(MATHS!K38="","",MATHS!K38)</f>
        <v/>
      </c>
      <c r="BP37" s="135" t="str">
        <f t="shared" si="27"/>
        <v/>
      </c>
      <c r="BQ37" s="134" t="str">
        <f t="shared" si="77"/>
        <v/>
      </c>
      <c r="BR37" s="134" t="str">
        <f t="shared" si="28"/>
        <v/>
      </c>
      <c r="BS37" s="134" t="str">
        <f>IF(MATHS!O38="","",MATHS!O38)</f>
        <v/>
      </c>
      <c r="BT37" s="134" t="str">
        <f t="shared" si="78"/>
        <v/>
      </c>
      <c r="BU37" s="134" t="str">
        <f t="shared" si="79"/>
        <v/>
      </c>
      <c r="BV37" s="134"/>
      <c r="BW37" s="137" t="str">
        <f>IF(SCIENCE!E38="","",SCIENCE!E38)</f>
        <v/>
      </c>
      <c r="BX37" s="138" t="str">
        <f t="shared" si="29"/>
        <v/>
      </c>
      <c r="BY37" s="137" t="str">
        <f>IF(SCIENCE!F38="","",SCIENCE!F38)</f>
        <v/>
      </c>
      <c r="BZ37" s="138" t="str">
        <f t="shared" si="30"/>
        <v/>
      </c>
      <c r="CA37" s="137" t="str">
        <f>IF(SCIENCE!G38="","",SCIENCE!G38)</f>
        <v/>
      </c>
      <c r="CB37" s="137" t="str">
        <f t="shared" si="31"/>
        <v/>
      </c>
      <c r="CC37" s="138" t="str">
        <f>IFERROR(LARGE((BX37,BZ37,CB37),1),"")</f>
        <v/>
      </c>
      <c r="CD37" s="138" t="str">
        <f>IFERROR(LARGE((BX37,BZ37,CB37),2),"")</f>
        <v/>
      </c>
      <c r="CE37" s="137" t="str">
        <f t="shared" si="32"/>
        <v/>
      </c>
      <c r="CF37" s="138" t="str">
        <f>IF(SCIENCE!H38="","",SCIENCE!H38)</f>
        <v/>
      </c>
      <c r="CG37" s="138" t="str">
        <f>IF(SCIENCE!I38="","",SCIENCE!I38)</f>
        <v/>
      </c>
      <c r="CH37" s="138" t="str">
        <f>IF(SCIENCE!J38="","",SCIENCE!J38)</f>
        <v/>
      </c>
      <c r="CI37" s="138" t="str">
        <f t="shared" si="81"/>
        <v/>
      </c>
      <c r="CJ37" s="138" t="str">
        <f>IF(SCIENCE!K38="","",SCIENCE!K38)</f>
        <v/>
      </c>
      <c r="CK37" s="138" t="str">
        <f t="shared" si="33"/>
        <v/>
      </c>
      <c r="CL37" s="137" t="str">
        <f t="shared" si="82"/>
        <v/>
      </c>
      <c r="CM37" s="137" t="str">
        <f t="shared" si="34"/>
        <v/>
      </c>
      <c r="CN37" s="137" t="str">
        <f>IF(SCIENCE!O38="","",SCIENCE!O38)</f>
        <v/>
      </c>
      <c r="CO37" s="137" t="str">
        <f t="shared" si="83"/>
        <v/>
      </c>
      <c r="CP37" s="137" t="str">
        <f t="shared" si="84"/>
        <v/>
      </c>
      <c r="CQ37" s="137" t="str">
        <f t="shared" si="85"/>
        <v/>
      </c>
      <c r="CR37" s="134" t="str">
        <f>IF(SST!E38="","",SST!E38)</f>
        <v/>
      </c>
      <c r="CS37" s="135" t="str">
        <f t="shared" si="35"/>
        <v/>
      </c>
      <c r="CT37" s="134" t="str">
        <f>IF(SST!F38="","",SST!F38)</f>
        <v/>
      </c>
      <c r="CU37" s="135" t="str">
        <f t="shared" si="36"/>
        <v/>
      </c>
      <c r="CV37" s="134" t="str">
        <f>IF(SST!G38="","",SST!G38)</f>
        <v/>
      </c>
      <c r="CW37" s="134" t="str">
        <f t="shared" si="37"/>
        <v/>
      </c>
      <c r="CX37" s="135" t="str">
        <f>IFERROR(LARGE((CS37,CU37,CW37),1),"")</f>
        <v/>
      </c>
      <c r="CY37" s="135" t="str">
        <f>IFERROR(LARGE((CS37,CU37,CW37),2),"")</f>
        <v/>
      </c>
      <c r="CZ37" s="134" t="str">
        <f t="shared" si="38"/>
        <v/>
      </c>
      <c r="DA37" s="135" t="str">
        <f>IF(SST!H38="","",SST!H38)</f>
        <v/>
      </c>
      <c r="DB37" s="135" t="str">
        <f>IF(SST!I38="","",SST!I38)</f>
        <v/>
      </c>
      <c r="DC37" s="135" t="str">
        <f>IF(SST!J38="","",SST!J38)</f>
        <v/>
      </c>
      <c r="DD37" s="135" t="str">
        <f t="shared" si="86"/>
        <v/>
      </c>
      <c r="DE37" s="135" t="str">
        <f>IF(SST!K38="","",SST!K38)</f>
        <v/>
      </c>
      <c r="DF37" s="135" t="str">
        <f t="shared" si="39"/>
        <v/>
      </c>
      <c r="DG37" s="134" t="str">
        <f t="shared" si="87"/>
        <v/>
      </c>
      <c r="DH37" s="134" t="str">
        <f t="shared" si="40"/>
        <v/>
      </c>
      <c r="DI37" s="134" t="str">
        <f>IF(SST!O38="","",SST!O38)</f>
        <v/>
      </c>
      <c r="DJ37" s="134" t="str">
        <f t="shared" si="88"/>
        <v/>
      </c>
      <c r="DK37" s="134" t="str">
        <f t="shared" si="89"/>
        <v/>
      </c>
      <c r="DL37" s="134" t="str">
        <f t="shared" si="90"/>
        <v/>
      </c>
      <c r="DM37" s="139" t="str">
        <f t="shared" si="91"/>
        <v/>
      </c>
      <c r="DN37" s="139" t="str">
        <f t="shared" si="92"/>
        <v/>
      </c>
      <c r="DO37" s="139" t="str">
        <f t="shared" si="93"/>
        <v/>
      </c>
      <c r="DP37" s="139" t="str">
        <f t="shared" si="94"/>
        <v/>
      </c>
      <c r="DQ37" s="139" t="str">
        <f t="shared" si="95"/>
        <v/>
      </c>
      <c r="DR37" s="139" t="str">
        <f t="shared" si="96"/>
        <v/>
      </c>
      <c r="DS37" s="139" t="str">
        <f t="shared" si="97"/>
        <v/>
      </c>
      <c r="DT37" s="139" t="str">
        <f t="shared" si="98"/>
        <v/>
      </c>
      <c r="DU37" s="139" t="str">
        <f t="shared" si="99"/>
        <v/>
      </c>
      <c r="DV37" s="139" t="str">
        <f t="shared" si="100"/>
        <v/>
      </c>
      <c r="DW37" s="140" t="str">
        <f t="shared" si="101"/>
        <v/>
      </c>
      <c r="DX37" s="140" t="str">
        <f t="shared" si="102"/>
        <v/>
      </c>
      <c r="DY37" s="140" t="str">
        <f t="shared" si="103"/>
        <v/>
      </c>
      <c r="DZ37" s="140" t="str">
        <f t="shared" si="104"/>
        <v/>
      </c>
      <c r="EA37" s="140" t="str">
        <f t="shared" si="105"/>
        <v/>
      </c>
      <c r="EB37" s="141" t="str">
        <f t="shared" si="106"/>
        <v/>
      </c>
      <c r="EC37" s="141" t="str">
        <f t="shared" si="107"/>
        <v/>
      </c>
      <c r="ED37" s="141" t="str">
        <f t="shared" si="108"/>
        <v/>
      </c>
      <c r="EE37" s="141" t="str">
        <f t="shared" si="109"/>
        <v/>
      </c>
      <c r="EF37" s="141" t="str">
        <f t="shared" si="110"/>
        <v/>
      </c>
      <c r="EG37" s="127" t="str">
        <f t="shared" si="111"/>
        <v/>
      </c>
      <c r="EH37" s="127" t="str">
        <f t="shared" si="112"/>
        <v/>
      </c>
      <c r="EI37" s="127" t="str">
        <f t="shared" si="113"/>
        <v/>
      </c>
      <c r="EJ37" s="127" t="str">
        <f t="shared" si="114"/>
        <v/>
      </c>
      <c r="EK37" s="127" t="str">
        <f t="shared" si="115"/>
        <v/>
      </c>
      <c r="EL37" s="128" t="str">
        <f t="shared" si="42"/>
        <v/>
      </c>
      <c r="EM37" s="128" t="str">
        <f t="shared" si="43"/>
        <v/>
      </c>
      <c r="EN37" s="128" t="str">
        <f t="shared" si="44"/>
        <v/>
      </c>
      <c r="EO37" s="128" t="str">
        <f t="shared" si="45"/>
        <v/>
      </c>
      <c r="EP37" s="128" t="str">
        <f t="shared" si="46"/>
        <v/>
      </c>
      <c r="EQ37" s="142" t="str">
        <f t="shared" si="47"/>
        <v/>
      </c>
      <c r="ER37" s="142" t="str">
        <f t="shared" si="48"/>
        <v/>
      </c>
      <c r="ES37" s="345" t="str">
        <f t="shared" si="49"/>
        <v/>
      </c>
      <c r="ET37" s="346" t="str">
        <f t="shared" si="50"/>
        <v/>
      </c>
      <c r="EU37" s="345" t="str">
        <f t="shared" si="51"/>
        <v/>
      </c>
      <c r="EV37" s="345" t="str">
        <f t="shared" si="52"/>
        <v/>
      </c>
      <c r="EW37" s="345" t="str">
        <f t="shared" si="53"/>
        <v/>
      </c>
      <c r="EX37" s="359" t="str">
        <f t="shared" si="54"/>
        <v/>
      </c>
      <c r="EY37" s="143" t="str">
        <f t="shared" si="116"/>
        <v/>
      </c>
      <c r="EZ37" s="143" t="str">
        <f t="shared" si="117"/>
        <v/>
      </c>
      <c r="FA37" s="143" t="str">
        <f t="shared" si="55"/>
        <v/>
      </c>
      <c r="FB37" s="143" t="str">
        <f t="shared" si="56"/>
        <v/>
      </c>
      <c r="FC37" s="144" t="str">
        <f t="shared" si="118"/>
        <v/>
      </c>
      <c r="FD37" s="143" t="str">
        <f t="shared" si="119"/>
        <v/>
      </c>
      <c r="FE37" s="145" t="str">
        <f>IF(ATTENDANCE!Q39="","",ATTENDANCE!Q39)</f>
        <v/>
      </c>
      <c r="FF37" s="146" t="str">
        <f t="shared" si="57"/>
        <v/>
      </c>
      <c r="FG37" s="143" t="str">
        <f t="shared" si="58"/>
        <v/>
      </c>
      <c r="FH37" s="144" t="str">
        <f t="shared" si="120"/>
        <v/>
      </c>
      <c r="FI37" s="311"/>
      <c r="FJ37" s="144"/>
      <c r="FK37" s="144"/>
      <c r="FL37" s="103"/>
    </row>
    <row r="38" spans="1:168" ht="15" customHeight="1" x14ac:dyDescent="0.25">
      <c r="A38" s="103"/>
      <c r="B38" s="131">
        <f>IF(DATA!B37="","",DATA!B37)</f>
        <v>33</v>
      </c>
      <c r="C38" s="131" t="str">
        <f>IF(DATA!C37="","",DATA!C37)</f>
        <v/>
      </c>
      <c r="D38" s="131" t="str">
        <f>IF(DATA!D37="","",DATA!D37)</f>
        <v/>
      </c>
      <c r="E38" s="447" t="str">
        <f>IF(DATA!E37="","",DATA!E37)</f>
        <v/>
      </c>
      <c r="F38" s="447" t="str">
        <f>IF(DATA!F37="","",DATA!F37)</f>
        <v/>
      </c>
      <c r="G38" s="447" t="str">
        <f>IF(DATA!G37="","",DATA!G37)</f>
        <v/>
      </c>
      <c r="H38" s="133" t="str">
        <f>IF(DATA!H37="","",DATA!H37)</f>
        <v/>
      </c>
      <c r="I38" s="132" t="str">
        <f>IF(DATA!I37="","",DATA!I37)</f>
        <v/>
      </c>
      <c r="J38" s="132" t="str">
        <f>IF(DATA!J37="","",DATA!J37)</f>
        <v/>
      </c>
      <c r="K38" s="132" t="str">
        <f>IF(DATA!K37="","",DATA!K37)</f>
        <v/>
      </c>
      <c r="L38" s="134" t="str">
        <f>IF(ENGLISH!E39="","",ENGLISH!E39)</f>
        <v/>
      </c>
      <c r="M38" s="135" t="str">
        <f t="shared" si="59"/>
        <v/>
      </c>
      <c r="N38" s="134" t="str">
        <f>IF(ENGLISH!F39="","",ENGLISH!F39)</f>
        <v/>
      </c>
      <c r="O38" s="135" t="str">
        <f t="shared" si="60"/>
        <v/>
      </c>
      <c r="P38" s="134" t="str">
        <f>IF(ENGLISH!G39="","",ENGLISH!G39)</f>
        <v/>
      </c>
      <c r="Q38" s="134" t="str">
        <f t="shared" si="61"/>
        <v/>
      </c>
      <c r="R38" s="135" t="str">
        <f>IFERROR(LARGE((M38,O38,Q38),1),"")</f>
        <v/>
      </c>
      <c r="S38" s="135" t="str">
        <f>IFERROR(LARGE((M38,O38,Q38),2),"")</f>
        <v/>
      </c>
      <c r="T38" s="134" t="str">
        <f t="shared" si="62"/>
        <v/>
      </c>
      <c r="U38" s="135" t="str">
        <f>IF(ENGLISH!H39="","",ENGLISH!H39)</f>
        <v/>
      </c>
      <c r="V38" s="134" t="str">
        <f>IF(ENGLISH!I39="","",ENGLISH!I39)</f>
        <v/>
      </c>
      <c r="W38" s="134" t="str">
        <f>IF(ENGLISH!J39="","",ENGLISH!J39)</f>
        <v/>
      </c>
      <c r="X38" s="134" t="str">
        <f t="shared" si="63"/>
        <v/>
      </c>
      <c r="Y38" s="135" t="str">
        <f>IF(ENGLISH!K39="","",ENGLISH!K39)</f>
        <v/>
      </c>
      <c r="Z38" s="135" t="str">
        <f t="shared" si="64"/>
        <v/>
      </c>
      <c r="AA38" s="136" t="str">
        <f t="shared" si="65"/>
        <v/>
      </c>
      <c r="AB38" s="134" t="str">
        <f t="shared" si="16"/>
        <v/>
      </c>
      <c r="AC38" s="134" t="str">
        <f>IF(ENGLISH!O39="","",ENGLISH!O39)</f>
        <v/>
      </c>
      <c r="AD38" s="134" t="str">
        <f t="shared" si="66"/>
        <v/>
      </c>
      <c r="AE38" s="134" t="str">
        <f t="shared" si="67"/>
        <v/>
      </c>
      <c r="AF38" s="134" t="str">
        <f t="shared" si="68"/>
        <v/>
      </c>
      <c r="AG38" s="137" t="str">
        <f>IF('HINDI-SKT'!E39="","",'HINDI-SKT'!E39)</f>
        <v/>
      </c>
      <c r="AH38" s="138" t="str">
        <f t="shared" si="17"/>
        <v/>
      </c>
      <c r="AI38" s="137" t="str">
        <f>IF('HINDI-SKT'!F39="","",'HINDI-SKT'!F39)</f>
        <v/>
      </c>
      <c r="AJ38" s="138" t="str">
        <f t="shared" si="18"/>
        <v/>
      </c>
      <c r="AK38" s="137" t="str">
        <f>IF('HINDI-SKT'!G39="","",'HINDI-SKT'!G39)</f>
        <v/>
      </c>
      <c r="AL38" s="137" t="str">
        <f t="shared" si="19"/>
        <v/>
      </c>
      <c r="AM38" s="138" t="str">
        <f>IFERROR(LARGE((AH38,AJ38,AL38),1),"")</f>
        <v/>
      </c>
      <c r="AN38" s="138" t="str">
        <f>IFERROR(LARGE((AH38,AJ38,AL38),2),"")</f>
        <v/>
      </c>
      <c r="AO38" s="137" t="str">
        <f t="shared" si="20"/>
        <v/>
      </c>
      <c r="AP38" s="138" t="str">
        <f>IF('HINDI-SKT'!H39="","",'HINDI-SKT'!H39)</f>
        <v/>
      </c>
      <c r="AQ38" s="137" t="str">
        <f>IF('HINDI-SKT'!I39="","",'HINDI-SKT'!I39)</f>
        <v/>
      </c>
      <c r="AR38" s="137" t="str">
        <f>IF('HINDI-SKT'!J39="","",'HINDI-SKT'!J39)</f>
        <v/>
      </c>
      <c r="AS38" s="137" t="str">
        <f t="shared" si="69"/>
        <v/>
      </c>
      <c r="AT38" s="137" t="str">
        <f>IF('HINDI-SKT'!K39="","",'HINDI-SKT'!K39)</f>
        <v/>
      </c>
      <c r="AU38" s="138" t="str">
        <f t="shared" si="70"/>
        <v/>
      </c>
      <c r="AV38" s="137" t="str">
        <f t="shared" si="71"/>
        <v/>
      </c>
      <c r="AW38" s="137" t="str">
        <f t="shared" si="72"/>
        <v/>
      </c>
      <c r="AX38" s="137" t="str">
        <f>IF('HINDI-SKT'!O39="","",'HINDI-SKT'!O39)</f>
        <v/>
      </c>
      <c r="AY38" s="137" t="str">
        <f t="shared" si="73"/>
        <v/>
      </c>
      <c r="AZ38" s="137" t="str">
        <f t="shared" si="74"/>
        <v/>
      </c>
      <c r="BA38" s="137" t="str">
        <f t="shared" si="75"/>
        <v/>
      </c>
      <c r="BB38" s="134" t="str">
        <f>IF(MATHS!E39="","",MATHS!E39)</f>
        <v/>
      </c>
      <c r="BC38" s="135" t="str">
        <f t="shared" si="23"/>
        <v/>
      </c>
      <c r="BD38" s="134" t="str">
        <f>IF(MATHS!F39="","",MATHS!F39)</f>
        <v/>
      </c>
      <c r="BE38" s="135" t="str">
        <f t="shared" si="24"/>
        <v/>
      </c>
      <c r="BF38" s="134" t="str">
        <f>IF(MATHS!G39="","",MATHS!G39)</f>
        <v/>
      </c>
      <c r="BG38" s="134" t="str">
        <f t="shared" si="25"/>
        <v/>
      </c>
      <c r="BH38" s="135" t="str">
        <f>IFERROR(LARGE((BC38,BE38,BG38),1),"")</f>
        <v/>
      </c>
      <c r="BI38" s="135" t="str">
        <f>IFERROR(LARGE((BC38,BE38,BG38),2),"")</f>
        <v/>
      </c>
      <c r="BJ38" s="134" t="str">
        <f t="shared" si="26"/>
        <v/>
      </c>
      <c r="BK38" s="135" t="str">
        <f>IF(MATHS!H39="","",MATHS!H39)</f>
        <v/>
      </c>
      <c r="BL38" s="134" t="str">
        <f>IF(MATHS!I39="","",MATHS!I39)</f>
        <v/>
      </c>
      <c r="BM38" s="134" t="str">
        <f>IF(MATHS!J39="","",MATHS!J39)</f>
        <v/>
      </c>
      <c r="BN38" s="134" t="str">
        <f t="shared" si="76"/>
        <v/>
      </c>
      <c r="BO38" s="134" t="str">
        <f>IF(MATHS!K39="","",MATHS!K39)</f>
        <v/>
      </c>
      <c r="BP38" s="135" t="str">
        <f t="shared" si="27"/>
        <v/>
      </c>
      <c r="BQ38" s="134" t="str">
        <f t="shared" si="77"/>
        <v/>
      </c>
      <c r="BR38" s="134" t="str">
        <f t="shared" si="28"/>
        <v/>
      </c>
      <c r="BS38" s="134" t="str">
        <f>IF(MATHS!O39="","",MATHS!O39)</f>
        <v/>
      </c>
      <c r="BT38" s="134" t="str">
        <f t="shared" si="78"/>
        <v/>
      </c>
      <c r="BU38" s="134" t="str">
        <f t="shared" si="79"/>
        <v/>
      </c>
      <c r="BV38" s="134"/>
      <c r="BW38" s="137" t="str">
        <f>IF(SCIENCE!E39="","",SCIENCE!E39)</f>
        <v/>
      </c>
      <c r="BX38" s="138" t="str">
        <f t="shared" si="29"/>
        <v/>
      </c>
      <c r="BY38" s="137" t="str">
        <f>IF(SCIENCE!F39="","",SCIENCE!F39)</f>
        <v/>
      </c>
      <c r="BZ38" s="138" t="str">
        <f t="shared" si="30"/>
        <v/>
      </c>
      <c r="CA38" s="137" t="str">
        <f>IF(SCIENCE!G39="","",SCIENCE!G39)</f>
        <v/>
      </c>
      <c r="CB38" s="137" t="str">
        <f t="shared" si="31"/>
        <v/>
      </c>
      <c r="CC38" s="138" t="str">
        <f>IFERROR(LARGE((BX38,BZ38,CB38),1),"")</f>
        <v/>
      </c>
      <c r="CD38" s="138" t="str">
        <f>IFERROR(LARGE((BX38,BZ38,CB38),2),"")</f>
        <v/>
      </c>
      <c r="CE38" s="137" t="str">
        <f t="shared" si="32"/>
        <v/>
      </c>
      <c r="CF38" s="138" t="str">
        <f>IF(SCIENCE!H39="","",SCIENCE!H39)</f>
        <v/>
      </c>
      <c r="CG38" s="138" t="str">
        <f>IF(SCIENCE!I39="","",SCIENCE!I39)</f>
        <v/>
      </c>
      <c r="CH38" s="138" t="str">
        <f>IF(SCIENCE!J39="","",SCIENCE!J39)</f>
        <v/>
      </c>
      <c r="CI38" s="138" t="str">
        <f t="shared" si="81"/>
        <v/>
      </c>
      <c r="CJ38" s="138" t="str">
        <f>IF(SCIENCE!K39="","",SCIENCE!K39)</f>
        <v/>
      </c>
      <c r="CK38" s="138" t="str">
        <f t="shared" si="33"/>
        <v/>
      </c>
      <c r="CL38" s="137" t="str">
        <f t="shared" si="82"/>
        <v/>
      </c>
      <c r="CM38" s="137" t="str">
        <f t="shared" si="34"/>
        <v/>
      </c>
      <c r="CN38" s="137" t="str">
        <f>IF(SCIENCE!O39="","",SCIENCE!O39)</f>
        <v/>
      </c>
      <c r="CO38" s="137" t="str">
        <f t="shared" si="83"/>
        <v/>
      </c>
      <c r="CP38" s="137" t="str">
        <f t="shared" si="84"/>
        <v/>
      </c>
      <c r="CQ38" s="137" t="str">
        <f t="shared" si="85"/>
        <v/>
      </c>
      <c r="CR38" s="134" t="str">
        <f>IF(SST!E39="","",SST!E39)</f>
        <v/>
      </c>
      <c r="CS38" s="135" t="str">
        <f t="shared" si="35"/>
        <v/>
      </c>
      <c r="CT38" s="134" t="str">
        <f>IF(SST!F39="","",SST!F39)</f>
        <v/>
      </c>
      <c r="CU38" s="135" t="str">
        <f t="shared" si="36"/>
        <v/>
      </c>
      <c r="CV38" s="134" t="str">
        <f>IF(SST!G39="","",SST!G39)</f>
        <v/>
      </c>
      <c r="CW38" s="134" t="str">
        <f t="shared" si="37"/>
        <v/>
      </c>
      <c r="CX38" s="135" t="str">
        <f>IFERROR(LARGE((CS38,CU38,CW38),1),"")</f>
        <v/>
      </c>
      <c r="CY38" s="135" t="str">
        <f>IFERROR(LARGE((CS38,CU38,CW38),2),"")</f>
        <v/>
      </c>
      <c r="CZ38" s="134" t="str">
        <f t="shared" si="38"/>
        <v/>
      </c>
      <c r="DA38" s="135" t="str">
        <f>IF(SST!H39="","",SST!H39)</f>
        <v/>
      </c>
      <c r="DB38" s="135" t="str">
        <f>IF(SST!I39="","",SST!I39)</f>
        <v/>
      </c>
      <c r="DC38" s="135" t="str">
        <f>IF(SST!J39="","",SST!J39)</f>
        <v/>
      </c>
      <c r="DD38" s="135" t="str">
        <f t="shared" si="86"/>
        <v/>
      </c>
      <c r="DE38" s="135" t="str">
        <f>IF(SST!K39="","",SST!K39)</f>
        <v/>
      </c>
      <c r="DF38" s="135" t="str">
        <f t="shared" si="39"/>
        <v/>
      </c>
      <c r="DG38" s="134" t="str">
        <f t="shared" si="87"/>
        <v/>
      </c>
      <c r="DH38" s="134" t="str">
        <f t="shared" si="40"/>
        <v/>
      </c>
      <c r="DI38" s="134" t="str">
        <f>IF(SST!O39="","",SST!O39)</f>
        <v/>
      </c>
      <c r="DJ38" s="134" t="str">
        <f t="shared" si="88"/>
        <v/>
      </c>
      <c r="DK38" s="134" t="str">
        <f t="shared" si="89"/>
        <v/>
      </c>
      <c r="DL38" s="134" t="str">
        <f t="shared" si="90"/>
        <v/>
      </c>
      <c r="DM38" s="139" t="str">
        <f t="shared" si="91"/>
        <v/>
      </c>
      <c r="DN38" s="139" t="str">
        <f t="shared" si="92"/>
        <v/>
      </c>
      <c r="DO38" s="139" t="str">
        <f t="shared" si="93"/>
        <v/>
      </c>
      <c r="DP38" s="139" t="str">
        <f t="shared" si="94"/>
        <v/>
      </c>
      <c r="DQ38" s="139" t="str">
        <f t="shared" si="95"/>
        <v/>
      </c>
      <c r="DR38" s="139" t="str">
        <f t="shared" si="96"/>
        <v/>
      </c>
      <c r="DS38" s="139" t="str">
        <f t="shared" si="97"/>
        <v/>
      </c>
      <c r="DT38" s="139" t="str">
        <f t="shared" si="98"/>
        <v/>
      </c>
      <c r="DU38" s="139" t="str">
        <f t="shared" si="99"/>
        <v/>
      </c>
      <c r="DV38" s="139" t="str">
        <f t="shared" si="100"/>
        <v/>
      </c>
      <c r="DW38" s="140" t="str">
        <f t="shared" si="101"/>
        <v/>
      </c>
      <c r="DX38" s="140" t="str">
        <f t="shared" si="102"/>
        <v/>
      </c>
      <c r="DY38" s="140" t="str">
        <f t="shared" si="103"/>
        <v/>
      </c>
      <c r="DZ38" s="140" t="str">
        <f t="shared" si="104"/>
        <v/>
      </c>
      <c r="EA38" s="140" t="str">
        <f t="shared" si="105"/>
        <v/>
      </c>
      <c r="EB38" s="141" t="str">
        <f t="shared" si="106"/>
        <v/>
      </c>
      <c r="EC38" s="141" t="str">
        <f t="shared" si="107"/>
        <v/>
      </c>
      <c r="ED38" s="141" t="str">
        <f t="shared" si="108"/>
        <v/>
      </c>
      <c r="EE38" s="141" t="str">
        <f t="shared" si="109"/>
        <v/>
      </c>
      <c r="EF38" s="141" t="str">
        <f t="shared" si="110"/>
        <v/>
      </c>
      <c r="EG38" s="127" t="str">
        <f t="shared" si="111"/>
        <v/>
      </c>
      <c r="EH38" s="127" t="str">
        <f t="shared" si="112"/>
        <v/>
      </c>
      <c r="EI38" s="127" t="str">
        <f t="shared" si="113"/>
        <v/>
      </c>
      <c r="EJ38" s="127" t="str">
        <f t="shared" si="114"/>
        <v/>
      </c>
      <c r="EK38" s="127" t="str">
        <f t="shared" si="115"/>
        <v/>
      </c>
      <c r="EL38" s="128" t="str">
        <f t="shared" si="42"/>
        <v/>
      </c>
      <c r="EM38" s="128" t="str">
        <f t="shared" si="43"/>
        <v/>
      </c>
      <c r="EN38" s="128" t="str">
        <f t="shared" si="44"/>
        <v/>
      </c>
      <c r="EO38" s="128" t="str">
        <f t="shared" si="45"/>
        <v/>
      </c>
      <c r="EP38" s="128" t="str">
        <f t="shared" si="46"/>
        <v/>
      </c>
      <c r="EQ38" s="142" t="str">
        <f t="shared" si="47"/>
        <v/>
      </c>
      <c r="ER38" s="142" t="str">
        <f t="shared" si="48"/>
        <v/>
      </c>
      <c r="ES38" s="345" t="str">
        <f t="shared" si="49"/>
        <v/>
      </c>
      <c r="ET38" s="346" t="str">
        <f t="shared" si="50"/>
        <v/>
      </c>
      <c r="EU38" s="345" t="str">
        <f t="shared" si="51"/>
        <v/>
      </c>
      <c r="EV38" s="345" t="str">
        <f t="shared" si="52"/>
        <v/>
      </c>
      <c r="EW38" s="345" t="str">
        <f t="shared" si="53"/>
        <v/>
      </c>
      <c r="EX38" s="359" t="str">
        <f t="shared" si="54"/>
        <v/>
      </c>
      <c r="EY38" s="143" t="str">
        <f t="shared" si="116"/>
        <v/>
      </c>
      <c r="EZ38" s="143" t="str">
        <f t="shared" si="117"/>
        <v/>
      </c>
      <c r="FA38" s="143" t="str">
        <f t="shared" si="55"/>
        <v/>
      </c>
      <c r="FB38" s="143" t="str">
        <f t="shared" si="56"/>
        <v/>
      </c>
      <c r="FC38" s="144" t="str">
        <f t="shared" si="118"/>
        <v/>
      </c>
      <c r="FD38" s="143" t="str">
        <f t="shared" si="119"/>
        <v/>
      </c>
      <c r="FE38" s="145" t="str">
        <f>IF(ATTENDANCE!Q40="","",ATTENDANCE!Q40)</f>
        <v/>
      </c>
      <c r="FF38" s="146" t="str">
        <f t="shared" si="57"/>
        <v/>
      </c>
      <c r="FG38" s="143" t="str">
        <f t="shared" si="58"/>
        <v/>
      </c>
      <c r="FH38" s="144" t="str">
        <f t="shared" si="120"/>
        <v/>
      </c>
      <c r="FI38" s="311"/>
      <c r="FJ38" s="144"/>
      <c r="FK38" s="144"/>
      <c r="FL38" s="103"/>
    </row>
    <row r="39" spans="1:168" ht="15" customHeight="1" x14ac:dyDescent="0.25">
      <c r="A39" s="103"/>
      <c r="B39" s="131">
        <f>IF(DATA!B38="","",DATA!B38)</f>
        <v>34</v>
      </c>
      <c r="C39" s="131" t="str">
        <f>IF(DATA!C38="","",DATA!C38)</f>
        <v/>
      </c>
      <c r="D39" s="131" t="str">
        <f>IF(DATA!D38="","",DATA!D38)</f>
        <v/>
      </c>
      <c r="E39" s="447" t="str">
        <f>IF(DATA!E38="","",DATA!E38)</f>
        <v/>
      </c>
      <c r="F39" s="447" t="str">
        <f>IF(DATA!F38="","",DATA!F38)</f>
        <v/>
      </c>
      <c r="G39" s="458" t="str">
        <f>IF(DATA!G38="","",DATA!G38)</f>
        <v/>
      </c>
      <c r="H39" s="133" t="str">
        <f>IF(DATA!H38="","",DATA!H38)</f>
        <v/>
      </c>
      <c r="I39" s="132" t="str">
        <f>IF(DATA!I38="","",DATA!I38)</f>
        <v/>
      </c>
      <c r="J39" s="132" t="str">
        <f>IF(DATA!J38="","",DATA!J38)</f>
        <v/>
      </c>
      <c r="K39" s="132" t="str">
        <f>IF(DATA!K38="","",DATA!K38)</f>
        <v/>
      </c>
      <c r="L39" s="134" t="str">
        <f>IF(ENGLISH!E40="","",ENGLISH!E40)</f>
        <v/>
      </c>
      <c r="M39" s="135" t="str">
        <f t="shared" si="59"/>
        <v/>
      </c>
      <c r="N39" s="134" t="str">
        <f>IF(ENGLISH!F40="","",ENGLISH!F40)</f>
        <v/>
      </c>
      <c r="O39" s="135" t="str">
        <f t="shared" si="60"/>
        <v/>
      </c>
      <c r="P39" s="134" t="str">
        <f>IF(ENGLISH!G40="","",ENGLISH!G40)</f>
        <v/>
      </c>
      <c r="Q39" s="134" t="str">
        <f t="shared" si="61"/>
        <v/>
      </c>
      <c r="R39" s="135" t="str">
        <f>IFERROR(LARGE((M39,O39,Q39),1),"")</f>
        <v/>
      </c>
      <c r="S39" s="135" t="str">
        <f>IFERROR(LARGE((M39,O39,Q39),2),"")</f>
        <v/>
      </c>
      <c r="T39" s="134" t="str">
        <f t="shared" si="62"/>
        <v/>
      </c>
      <c r="U39" s="135" t="str">
        <f>IF(ENGLISH!H40="","",ENGLISH!H40)</f>
        <v/>
      </c>
      <c r="V39" s="134" t="str">
        <f>IF(ENGLISH!I40="","",ENGLISH!I40)</f>
        <v/>
      </c>
      <c r="W39" s="134" t="str">
        <f>IF(ENGLISH!J40="","",ENGLISH!J40)</f>
        <v/>
      </c>
      <c r="X39" s="134" t="str">
        <f t="shared" si="63"/>
        <v/>
      </c>
      <c r="Y39" s="135" t="str">
        <f>IF(ENGLISH!K40="","",ENGLISH!K40)</f>
        <v/>
      </c>
      <c r="Z39" s="135" t="str">
        <f t="shared" si="64"/>
        <v/>
      </c>
      <c r="AA39" s="136" t="str">
        <f t="shared" si="65"/>
        <v/>
      </c>
      <c r="AB39" s="134" t="str">
        <f t="shared" si="16"/>
        <v/>
      </c>
      <c r="AC39" s="134" t="str">
        <f>IF(ENGLISH!O40="","",ENGLISH!O40)</f>
        <v/>
      </c>
      <c r="AD39" s="134" t="str">
        <f t="shared" si="66"/>
        <v/>
      </c>
      <c r="AE39" s="134" t="str">
        <f t="shared" si="67"/>
        <v/>
      </c>
      <c r="AF39" s="134" t="str">
        <f t="shared" si="68"/>
        <v/>
      </c>
      <c r="AG39" s="137" t="str">
        <f>IF('HINDI-SKT'!E40="","",'HINDI-SKT'!E40)</f>
        <v/>
      </c>
      <c r="AH39" s="138" t="str">
        <f t="shared" si="17"/>
        <v/>
      </c>
      <c r="AI39" s="137" t="str">
        <f>IF('HINDI-SKT'!F40="","",'HINDI-SKT'!F40)</f>
        <v/>
      </c>
      <c r="AJ39" s="138" t="str">
        <f t="shared" si="18"/>
        <v/>
      </c>
      <c r="AK39" s="137" t="str">
        <f>IF('HINDI-SKT'!G40="","",'HINDI-SKT'!G40)</f>
        <v/>
      </c>
      <c r="AL39" s="137" t="str">
        <f t="shared" si="19"/>
        <v/>
      </c>
      <c r="AM39" s="138" t="str">
        <f>IFERROR(LARGE((AH39,AJ39,AL39),1),"")</f>
        <v/>
      </c>
      <c r="AN39" s="138" t="str">
        <f>IFERROR(LARGE((AH39,AJ39,AL39),2),"")</f>
        <v/>
      </c>
      <c r="AO39" s="137" t="str">
        <f t="shared" si="20"/>
        <v/>
      </c>
      <c r="AP39" s="138" t="str">
        <f>IF('HINDI-SKT'!H40="","",'HINDI-SKT'!H40)</f>
        <v/>
      </c>
      <c r="AQ39" s="137" t="str">
        <f>IF('HINDI-SKT'!I40="","",'HINDI-SKT'!I40)</f>
        <v/>
      </c>
      <c r="AR39" s="137" t="str">
        <f>IF('HINDI-SKT'!J40="","",'HINDI-SKT'!J40)</f>
        <v/>
      </c>
      <c r="AS39" s="137" t="str">
        <f t="shared" si="69"/>
        <v/>
      </c>
      <c r="AT39" s="137" t="str">
        <f>IF('HINDI-SKT'!K40="","",'HINDI-SKT'!K40)</f>
        <v/>
      </c>
      <c r="AU39" s="138" t="str">
        <f t="shared" si="70"/>
        <v/>
      </c>
      <c r="AV39" s="137" t="str">
        <f t="shared" si="71"/>
        <v/>
      </c>
      <c r="AW39" s="137" t="str">
        <f t="shared" si="72"/>
        <v/>
      </c>
      <c r="AX39" s="137" t="str">
        <f>IF('HINDI-SKT'!O40="","",'HINDI-SKT'!O40)</f>
        <v/>
      </c>
      <c r="AY39" s="137" t="str">
        <f t="shared" si="73"/>
        <v/>
      </c>
      <c r="AZ39" s="137" t="str">
        <f t="shared" si="74"/>
        <v/>
      </c>
      <c r="BA39" s="137" t="str">
        <f t="shared" si="75"/>
        <v/>
      </c>
      <c r="BB39" s="134" t="str">
        <f>IF(MATHS!E40="","",MATHS!E40)</f>
        <v/>
      </c>
      <c r="BC39" s="135" t="str">
        <f t="shared" si="23"/>
        <v/>
      </c>
      <c r="BD39" s="134" t="str">
        <f>IF(MATHS!F40="","",MATHS!F40)</f>
        <v/>
      </c>
      <c r="BE39" s="135" t="str">
        <f t="shared" si="24"/>
        <v/>
      </c>
      <c r="BF39" s="134" t="str">
        <f>IF(MATHS!G40="","",MATHS!G40)</f>
        <v/>
      </c>
      <c r="BG39" s="134" t="str">
        <f t="shared" si="25"/>
        <v/>
      </c>
      <c r="BH39" s="135" t="str">
        <f>IFERROR(LARGE((BC39,BE39,BG39),1),"")</f>
        <v/>
      </c>
      <c r="BI39" s="135" t="str">
        <f>IFERROR(LARGE((BC39,BE39,BG39),2),"")</f>
        <v/>
      </c>
      <c r="BJ39" s="134" t="str">
        <f t="shared" si="26"/>
        <v/>
      </c>
      <c r="BK39" s="135" t="str">
        <f>IF(MATHS!H40="","",MATHS!H40)</f>
        <v/>
      </c>
      <c r="BL39" s="134" t="str">
        <f>IF(MATHS!I40="","",MATHS!I40)</f>
        <v/>
      </c>
      <c r="BM39" s="134" t="str">
        <f>IF(MATHS!J40="","",MATHS!J40)</f>
        <v/>
      </c>
      <c r="BN39" s="134" t="str">
        <f t="shared" si="76"/>
        <v/>
      </c>
      <c r="BO39" s="134" t="str">
        <f>IF(MATHS!K40="","",MATHS!K40)</f>
        <v/>
      </c>
      <c r="BP39" s="135" t="str">
        <f t="shared" si="27"/>
        <v/>
      </c>
      <c r="BQ39" s="134" t="str">
        <f t="shared" si="77"/>
        <v/>
      </c>
      <c r="BR39" s="134" t="str">
        <f t="shared" si="28"/>
        <v/>
      </c>
      <c r="BS39" s="134" t="str">
        <f>IF(MATHS!O40="","",MATHS!O40)</f>
        <v/>
      </c>
      <c r="BT39" s="134" t="str">
        <f t="shared" si="78"/>
        <v/>
      </c>
      <c r="BU39" s="134" t="str">
        <f t="shared" si="79"/>
        <v/>
      </c>
      <c r="BV39" s="134"/>
      <c r="BW39" s="137" t="str">
        <f>IF(SCIENCE!E40="","",SCIENCE!E40)</f>
        <v/>
      </c>
      <c r="BX39" s="138" t="str">
        <f t="shared" si="29"/>
        <v/>
      </c>
      <c r="BY39" s="137" t="str">
        <f>IF(SCIENCE!F40="","",SCIENCE!F40)</f>
        <v/>
      </c>
      <c r="BZ39" s="138" t="str">
        <f t="shared" si="30"/>
        <v/>
      </c>
      <c r="CA39" s="137" t="str">
        <f>IF(SCIENCE!G40="","",SCIENCE!G40)</f>
        <v/>
      </c>
      <c r="CB39" s="137" t="str">
        <f t="shared" si="31"/>
        <v/>
      </c>
      <c r="CC39" s="138" t="str">
        <f>IFERROR(LARGE((BX39,BZ39,CB39),1),"")</f>
        <v/>
      </c>
      <c r="CD39" s="138" t="str">
        <f>IFERROR(LARGE((BX39,BZ39,CB39),2),"")</f>
        <v/>
      </c>
      <c r="CE39" s="137" t="str">
        <f t="shared" si="32"/>
        <v/>
      </c>
      <c r="CF39" s="138" t="str">
        <f>IF(SCIENCE!H40="","",SCIENCE!H40)</f>
        <v/>
      </c>
      <c r="CG39" s="138" t="str">
        <f>IF(SCIENCE!I40="","",SCIENCE!I40)</f>
        <v/>
      </c>
      <c r="CH39" s="138" t="str">
        <f>IF(SCIENCE!J40="","",SCIENCE!J40)</f>
        <v/>
      </c>
      <c r="CI39" s="138" t="str">
        <f t="shared" si="81"/>
        <v/>
      </c>
      <c r="CJ39" s="138" t="str">
        <f>IF(SCIENCE!K40="","",SCIENCE!K40)</f>
        <v/>
      </c>
      <c r="CK39" s="138" t="str">
        <f t="shared" si="33"/>
        <v/>
      </c>
      <c r="CL39" s="137" t="str">
        <f t="shared" si="82"/>
        <v/>
      </c>
      <c r="CM39" s="137" t="str">
        <f t="shared" si="34"/>
        <v/>
      </c>
      <c r="CN39" s="137" t="str">
        <f>IF(SCIENCE!O40="","",SCIENCE!O40)</f>
        <v/>
      </c>
      <c r="CO39" s="137" t="str">
        <f t="shared" si="83"/>
        <v/>
      </c>
      <c r="CP39" s="137" t="str">
        <f t="shared" si="84"/>
        <v/>
      </c>
      <c r="CQ39" s="137" t="str">
        <f t="shared" si="85"/>
        <v/>
      </c>
      <c r="CR39" s="134" t="str">
        <f>IF(SST!E40="","",SST!E40)</f>
        <v/>
      </c>
      <c r="CS39" s="135" t="str">
        <f t="shared" si="35"/>
        <v/>
      </c>
      <c r="CT39" s="134" t="str">
        <f>IF(SST!F40="","",SST!F40)</f>
        <v/>
      </c>
      <c r="CU39" s="135" t="str">
        <f t="shared" si="36"/>
        <v/>
      </c>
      <c r="CV39" s="134" t="str">
        <f>IF(SST!G40="","",SST!G40)</f>
        <v/>
      </c>
      <c r="CW39" s="134" t="str">
        <f t="shared" si="37"/>
        <v/>
      </c>
      <c r="CX39" s="135" t="str">
        <f>IFERROR(LARGE((CS39,CU39,CW39),1),"")</f>
        <v/>
      </c>
      <c r="CY39" s="135" t="str">
        <f>IFERROR(LARGE((CS39,CU39,CW39),2),"")</f>
        <v/>
      </c>
      <c r="CZ39" s="134" t="str">
        <f t="shared" si="38"/>
        <v/>
      </c>
      <c r="DA39" s="135" t="str">
        <f>IF(SST!H40="","",SST!H40)</f>
        <v/>
      </c>
      <c r="DB39" s="135" t="str">
        <f>IF(SST!I40="","",SST!I40)</f>
        <v/>
      </c>
      <c r="DC39" s="135" t="str">
        <f>IF(SST!J40="","",SST!J40)</f>
        <v/>
      </c>
      <c r="DD39" s="135" t="str">
        <f t="shared" si="86"/>
        <v/>
      </c>
      <c r="DE39" s="135" t="str">
        <f>IF(SST!K40="","",SST!K40)</f>
        <v/>
      </c>
      <c r="DF39" s="135" t="str">
        <f t="shared" si="39"/>
        <v/>
      </c>
      <c r="DG39" s="134" t="str">
        <f t="shared" si="87"/>
        <v/>
      </c>
      <c r="DH39" s="134" t="str">
        <f t="shared" si="40"/>
        <v/>
      </c>
      <c r="DI39" s="134" t="str">
        <f>IF(SST!O40="","",SST!O40)</f>
        <v/>
      </c>
      <c r="DJ39" s="134" t="str">
        <f t="shared" si="88"/>
        <v/>
      </c>
      <c r="DK39" s="134" t="str">
        <f t="shared" si="89"/>
        <v/>
      </c>
      <c r="DL39" s="134" t="str">
        <f t="shared" si="90"/>
        <v/>
      </c>
      <c r="DM39" s="139" t="str">
        <f t="shared" si="91"/>
        <v/>
      </c>
      <c r="DN39" s="139" t="str">
        <f t="shared" si="92"/>
        <v/>
      </c>
      <c r="DO39" s="139" t="str">
        <f t="shared" si="93"/>
        <v/>
      </c>
      <c r="DP39" s="139" t="str">
        <f t="shared" si="94"/>
        <v/>
      </c>
      <c r="DQ39" s="139" t="str">
        <f t="shared" si="95"/>
        <v/>
      </c>
      <c r="DR39" s="139" t="str">
        <f t="shared" si="96"/>
        <v/>
      </c>
      <c r="DS39" s="139" t="str">
        <f t="shared" si="97"/>
        <v/>
      </c>
      <c r="DT39" s="139" t="str">
        <f t="shared" si="98"/>
        <v/>
      </c>
      <c r="DU39" s="139" t="str">
        <f t="shared" si="99"/>
        <v/>
      </c>
      <c r="DV39" s="139" t="str">
        <f t="shared" si="100"/>
        <v/>
      </c>
      <c r="DW39" s="140" t="str">
        <f t="shared" si="101"/>
        <v/>
      </c>
      <c r="DX39" s="140" t="str">
        <f t="shared" si="102"/>
        <v/>
      </c>
      <c r="DY39" s="140" t="str">
        <f t="shared" si="103"/>
        <v/>
      </c>
      <c r="DZ39" s="140" t="str">
        <f t="shared" si="104"/>
        <v/>
      </c>
      <c r="EA39" s="140" t="str">
        <f t="shared" si="105"/>
        <v/>
      </c>
      <c r="EB39" s="141" t="str">
        <f t="shared" si="106"/>
        <v/>
      </c>
      <c r="EC39" s="141" t="str">
        <f t="shared" si="107"/>
        <v/>
      </c>
      <c r="ED39" s="141" t="str">
        <f t="shared" si="108"/>
        <v/>
      </c>
      <c r="EE39" s="141" t="str">
        <f t="shared" si="109"/>
        <v/>
      </c>
      <c r="EF39" s="141" t="str">
        <f t="shared" si="110"/>
        <v/>
      </c>
      <c r="EG39" s="127" t="str">
        <f t="shared" si="111"/>
        <v/>
      </c>
      <c r="EH39" s="127" t="str">
        <f t="shared" si="112"/>
        <v/>
      </c>
      <c r="EI39" s="127" t="str">
        <f t="shared" si="113"/>
        <v/>
      </c>
      <c r="EJ39" s="127" t="str">
        <f t="shared" si="114"/>
        <v/>
      </c>
      <c r="EK39" s="127" t="str">
        <f t="shared" si="115"/>
        <v/>
      </c>
      <c r="EL39" s="128" t="str">
        <f t="shared" si="42"/>
        <v/>
      </c>
      <c r="EM39" s="128" t="str">
        <f t="shared" si="43"/>
        <v/>
      </c>
      <c r="EN39" s="128" t="str">
        <f t="shared" si="44"/>
        <v/>
      </c>
      <c r="EO39" s="128" t="str">
        <f t="shared" si="45"/>
        <v/>
      </c>
      <c r="EP39" s="128" t="str">
        <f t="shared" si="46"/>
        <v/>
      </c>
      <c r="EQ39" s="142" t="str">
        <f t="shared" si="47"/>
        <v/>
      </c>
      <c r="ER39" s="142" t="str">
        <f t="shared" si="48"/>
        <v/>
      </c>
      <c r="ES39" s="345" t="str">
        <f t="shared" si="49"/>
        <v/>
      </c>
      <c r="ET39" s="346" t="str">
        <f t="shared" si="50"/>
        <v/>
      </c>
      <c r="EU39" s="345" t="str">
        <f t="shared" si="51"/>
        <v/>
      </c>
      <c r="EV39" s="345" t="str">
        <f t="shared" si="52"/>
        <v/>
      </c>
      <c r="EW39" s="345" t="str">
        <f t="shared" si="53"/>
        <v/>
      </c>
      <c r="EX39" s="359" t="str">
        <f t="shared" si="54"/>
        <v/>
      </c>
      <c r="EY39" s="143" t="str">
        <f t="shared" si="116"/>
        <v/>
      </c>
      <c r="EZ39" s="143" t="str">
        <f t="shared" si="117"/>
        <v/>
      </c>
      <c r="FA39" s="143" t="str">
        <f t="shared" si="55"/>
        <v/>
      </c>
      <c r="FB39" s="143" t="str">
        <f t="shared" si="56"/>
        <v/>
      </c>
      <c r="FC39" s="144" t="str">
        <f t="shared" si="118"/>
        <v/>
      </c>
      <c r="FD39" s="143" t="str">
        <f t="shared" si="119"/>
        <v/>
      </c>
      <c r="FE39" s="145" t="str">
        <f>IF(ATTENDANCE!Q41="","",ATTENDANCE!Q41)</f>
        <v/>
      </c>
      <c r="FF39" s="146" t="str">
        <f t="shared" si="57"/>
        <v/>
      </c>
      <c r="FG39" s="143" t="str">
        <f t="shared" si="58"/>
        <v/>
      </c>
      <c r="FH39" s="144" t="str">
        <f t="shared" si="120"/>
        <v/>
      </c>
      <c r="FI39" s="311"/>
      <c r="FJ39" s="144"/>
      <c r="FK39" s="144"/>
      <c r="FL39" s="103"/>
    </row>
    <row r="40" spans="1:168" ht="15" customHeight="1" x14ac:dyDescent="0.25">
      <c r="A40" s="103"/>
      <c r="B40" s="131">
        <f>IF(DATA!B39="","",DATA!B39)</f>
        <v>35</v>
      </c>
      <c r="C40" s="131" t="str">
        <f>IF(DATA!C39="","",DATA!C39)</f>
        <v/>
      </c>
      <c r="D40" s="131" t="str">
        <f>IF(DATA!D39="","",DATA!D39)</f>
        <v/>
      </c>
      <c r="E40" s="447" t="str">
        <f>IF(DATA!E39="","",DATA!E39)</f>
        <v/>
      </c>
      <c r="F40" s="447" t="str">
        <f>IF(DATA!F39="","",DATA!F39)</f>
        <v/>
      </c>
      <c r="G40" s="447" t="str">
        <f>IF(DATA!G39="","",DATA!G39)</f>
        <v/>
      </c>
      <c r="H40" s="133" t="str">
        <f>IF(DATA!H39="","",DATA!H39)</f>
        <v/>
      </c>
      <c r="I40" s="132" t="str">
        <f>IF(DATA!I39="","",DATA!I39)</f>
        <v/>
      </c>
      <c r="J40" s="132" t="str">
        <f>IF(DATA!J39="","",DATA!J39)</f>
        <v/>
      </c>
      <c r="K40" s="132" t="str">
        <f>IF(DATA!K39="","",DATA!K39)</f>
        <v/>
      </c>
      <c r="L40" s="134" t="str">
        <f>IF(ENGLISH!E41="","",ENGLISH!E41)</f>
        <v/>
      </c>
      <c r="M40" s="135" t="str">
        <f t="shared" si="59"/>
        <v/>
      </c>
      <c r="N40" s="134" t="str">
        <f>IF(ENGLISH!F41="","",ENGLISH!F41)</f>
        <v/>
      </c>
      <c r="O40" s="135" t="str">
        <f t="shared" si="60"/>
        <v/>
      </c>
      <c r="P40" s="134" t="str">
        <f>IF(ENGLISH!G41="","",ENGLISH!G41)</f>
        <v/>
      </c>
      <c r="Q40" s="134" t="str">
        <f t="shared" si="61"/>
        <v/>
      </c>
      <c r="R40" s="135" t="str">
        <f>IFERROR(LARGE((M40,O40,Q40),1),"")</f>
        <v/>
      </c>
      <c r="S40" s="135" t="str">
        <f>IFERROR(LARGE((M40,O40,Q40),2),"")</f>
        <v/>
      </c>
      <c r="T40" s="134" t="str">
        <f t="shared" si="62"/>
        <v/>
      </c>
      <c r="U40" s="135" t="str">
        <f>IF(ENGLISH!H41="","",ENGLISH!H41)</f>
        <v/>
      </c>
      <c r="V40" s="134" t="str">
        <f>IF(ENGLISH!I41="","",ENGLISH!I41)</f>
        <v/>
      </c>
      <c r="W40" s="134" t="str">
        <f>IF(ENGLISH!J41="","",ENGLISH!J41)</f>
        <v/>
      </c>
      <c r="X40" s="134" t="str">
        <f t="shared" si="63"/>
        <v/>
      </c>
      <c r="Y40" s="135" t="str">
        <f>IF(ENGLISH!K41="","",ENGLISH!K41)</f>
        <v/>
      </c>
      <c r="Z40" s="135" t="str">
        <f t="shared" si="64"/>
        <v/>
      </c>
      <c r="AA40" s="136" t="str">
        <f t="shared" si="65"/>
        <v/>
      </c>
      <c r="AB40" s="134" t="str">
        <f t="shared" si="16"/>
        <v/>
      </c>
      <c r="AC40" s="134" t="str">
        <f>IF(ENGLISH!O41="","",ENGLISH!O41)</f>
        <v/>
      </c>
      <c r="AD40" s="134" t="str">
        <f t="shared" si="66"/>
        <v/>
      </c>
      <c r="AE40" s="134" t="str">
        <f t="shared" si="67"/>
        <v/>
      </c>
      <c r="AF40" s="134" t="str">
        <f t="shared" si="68"/>
        <v/>
      </c>
      <c r="AG40" s="137" t="str">
        <f>IF('HINDI-SKT'!E41="","",'HINDI-SKT'!E41)</f>
        <v/>
      </c>
      <c r="AH40" s="138" t="str">
        <f t="shared" si="17"/>
        <v/>
      </c>
      <c r="AI40" s="137" t="str">
        <f>IF('HINDI-SKT'!F41="","",'HINDI-SKT'!F41)</f>
        <v/>
      </c>
      <c r="AJ40" s="138" t="str">
        <f t="shared" si="18"/>
        <v/>
      </c>
      <c r="AK40" s="137" t="str">
        <f>IF('HINDI-SKT'!G41="","",'HINDI-SKT'!G41)</f>
        <v/>
      </c>
      <c r="AL40" s="137" t="str">
        <f t="shared" si="19"/>
        <v/>
      </c>
      <c r="AM40" s="138" t="str">
        <f>IFERROR(LARGE((AH40,AJ40,AL40),1),"")</f>
        <v/>
      </c>
      <c r="AN40" s="138" t="str">
        <f>IFERROR(LARGE((AH40,AJ40,AL40),2),"")</f>
        <v/>
      </c>
      <c r="AO40" s="137" t="str">
        <f t="shared" si="20"/>
        <v/>
      </c>
      <c r="AP40" s="138" t="str">
        <f>IF('HINDI-SKT'!H41="","",'HINDI-SKT'!H41)</f>
        <v/>
      </c>
      <c r="AQ40" s="137" t="str">
        <f>IF('HINDI-SKT'!I41="","",'HINDI-SKT'!I41)</f>
        <v/>
      </c>
      <c r="AR40" s="137" t="str">
        <f>IF('HINDI-SKT'!J41="","",'HINDI-SKT'!J41)</f>
        <v/>
      </c>
      <c r="AS40" s="137" t="str">
        <f t="shared" si="69"/>
        <v/>
      </c>
      <c r="AT40" s="137" t="str">
        <f>IF('HINDI-SKT'!K41="","",'HINDI-SKT'!K41)</f>
        <v/>
      </c>
      <c r="AU40" s="138" t="str">
        <f t="shared" si="70"/>
        <v/>
      </c>
      <c r="AV40" s="137" t="str">
        <f t="shared" si="71"/>
        <v/>
      </c>
      <c r="AW40" s="137" t="str">
        <f t="shared" si="72"/>
        <v/>
      </c>
      <c r="AX40" s="137" t="str">
        <f>IF('HINDI-SKT'!O41="","",'HINDI-SKT'!O41)</f>
        <v/>
      </c>
      <c r="AY40" s="137" t="str">
        <f t="shared" si="73"/>
        <v/>
      </c>
      <c r="AZ40" s="137" t="str">
        <f t="shared" si="74"/>
        <v/>
      </c>
      <c r="BA40" s="137" t="str">
        <f t="shared" si="75"/>
        <v/>
      </c>
      <c r="BB40" s="134" t="str">
        <f>IF(MATHS!E41="","",MATHS!E41)</f>
        <v/>
      </c>
      <c r="BC40" s="135" t="str">
        <f t="shared" si="23"/>
        <v/>
      </c>
      <c r="BD40" s="134" t="str">
        <f>IF(MATHS!F41="","",MATHS!F41)</f>
        <v/>
      </c>
      <c r="BE40" s="135" t="str">
        <f t="shared" si="24"/>
        <v/>
      </c>
      <c r="BF40" s="134" t="str">
        <f>IF(MATHS!G41="","",MATHS!G41)</f>
        <v/>
      </c>
      <c r="BG40" s="134" t="str">
        <f t="shared" si="25"/>
        <v/>
      </c>
      <c r="BH40" s="135" t="str">
        <f>IFERROR(LARGE((BC40,BE40,BG40),1),"")</f>
        <v/>
      </c>
      <c r="BI40" s="135" t="str">
        <f>IFERROR(LARGE((BC40,BE40,BG40),2),"")</f>
        <v/>
      </c>
      <c r="BJ40" s="134" t="str">
        <f t="shared" si="26"/>
        <v/>
      </c>
      <c r="BK40" s="135" t="str">
        <f>IF(MATHS!H41="","",MATHS!H41)</f>
        <v/>
      </c>
      <c r="BL40" s="134" t="str">
        <f>IF(MATHS!I41="","",MATHS!I41)</f>
        <v/>
      </c>
      <c r="BM40" s="134" t="str">
        <f>IF(MATHS!J41="","",MATHS!J41)</f>
        <v/>
      </c>
      <c r="BN40" s="134" t="str">
        <f t="shared" si="76"/>
        <v/>
      </c>
      <c r="BO40" s="134" t="str">
        <f>IF(MATHS!K41="","",MATHS!K41)</f>
        <v/>
      </c>
      <c r="BP40" s="135" t="str">
        <f t="shared" si="27"/>
        <v/>
      </c>
      <c r="BQ40" s="134" t="str">
        <f t="shared" si="77"/>
        <v/>
      </c>
      <c r="BR40" s="134" t="str">
        <f t="shared" si="28"/>
        <v/>
      </c>
      <c r="BS40" s="134" t="str">
        <f>IF(MATHS!O41="","",MATHS!O41)</f>
        <v/>
      </c>
      <c r="BT40" s="134" t="str">
        <f t="shared" si="78"/>
        <v/>
      </c>
      <c r="BU40" s="134" t="str">
        <f t="shared" si="79"/>
        <v/>
      </c>
      <c r="BV40" s="134"/>
      <c r="BW40" s="137" t="str">
        <f>IF(SCIENCE!E41="","",SCIENCE!E41)</f>
        <v/>
      </c>
      <c r="BX40" s="138" t="str">
        <f t="shared" si="29"/>
        <v/>
      </c>
      <c r="BY40" s="137" t="str">
        <f>IF(SCIENCE!F41="","",SCIENCE!F41)</f>
        <v/>
      </c>
      <c r="BZ40" s="138" t="str">
        <f t="shared" si="30"/>
        <v/>
      </c>
      <c r="CA40" s="137" t="str">
        <f>IF(SCIENCE!G41="","",SCIENCE!G41)</f>
        <v/>
      </c>
      <c r="CB40" s="137" t="str">
        <f t="shared" si="31"/>
        <v/>
      </c>
      <c r="CC40" s="138" t="str">
        <f>IFERROR(LARGE((BX40,BZ40,CB40),1),"")</f>
        <v/>
      </c>
      <c r="CD40" s="138" t="str">
        <f>IFERROR(LARGE((BX40,BZ40,CB40),2),"")</f>
        <v/>
      </c>
      <c r="CE40" s="137" t="str">
        <f t="shared" si="32"/>
        <v/>
      </c>
      <c r="CF40" s="138" t="str">
        <f>IF(SCIENCE!H41="","",SCIENCE!H41)</f>
        <v/>
      </c>
      <c r="CG40" s="138" t="str">
        <f>IF(SCIENCE!I41="","",SCIENCE!I41)</f>
        <v/>
      </c>
      <c r="CH40" s="138" t="str">
        <f>IF(SCIENCE!J41="","",SCIENCE!J41)</f>
        <v/>
      </c>
      <c r="CI40" s="138" t="str">
        <f t="shared" si="81"/>
        <v/>
      </c>
      <c r="CJ40" s="138" t="str">
        <f>IF(SCIENCE!K41="","",SCIENCE!K41)</f>
        <v/>
      </c>
      <c r="CK40" s="138" t="str">
        <f t="shared" si="33"/>
        <v/>
      </c>
      <c r="CL40" s="137" t="str">
        <f t="shared" si="82"/>
        <v/>
      </c>
      <c r="CM40" s="137" t="str">
        <f t="shared" si="34"/>
        <v/>
      </c>
      <c r="CN40" s="137" t="str">
        <f>IF(SCIENCE!O41="","",SCIENCE!O41)</f>
        <v/>
      </c>
      <c r="CO40" s="137" t="str">
        <f t="shared" si="83"/>
        <v/>
      </c>
      <c r="CP40" s="137" t="str">
        <f t="shared" si="84"/>
        <v/>
      </c>
      <c r="CQ40" s="137" t="str">
        <f t="shared" si="85"/>
        <v/>
      </c>
      <c r="CR40" s="134" t="str">
        <f>IF(SST!E41="","",SST!E41)</f>
        <v/>
      </c>
      <c r="CS40" s="135" t="str">
        <f t="shared" si="35"/>
        <v/>
      </c>
      <c r="CT40" s="134" t="str">
        <f>IF(SST!F41="","",SST!F41)</f>
        <v/>
      </c>
      <c r="CU40" s="135" t="str">
        <f t="shared" si="36"/>
        <v/>
      </c>
      <c r="CV40" s="134" t="str">
        <f>IF(SST!G41="","",SST!G41)</f>
        <v/>
      </c>
      <c r="CW40" s="134" t="str">
        <f t="shared" si="37"/>
        <v/>
      </c>
      <c r="CX40" s="135" t="str">
        <f>IFERROR(LARGE((CS40,CU40,CW40),1),"")</f>
        <v/>
      </c>
      <c r="CY40" s="135" t="str">
        <f>IFERROR(LARGE((CS40,CU40,CW40),2),"")</f>
        <v/>
      </c>
      <c r="CZ40" s="134" t="str">
        <f t="shared" si="38"/>
        <v/>
      </c>
      <c r="DA40" s="135" t="str">
        <f>IF(SST!H41="","",SST!H41)</f>
        <v/>
      </c>
      <c r="DB40" s="135" t="str">
        <f>IF(SST!I41="","",SST!I41)</f>
        <v/>
      </c>
      <c r="DC40" s="135" t="str">
        <f>IF(SST!J41="","",SST!J41)</f>
        <v/>
      </c>
      <c r="DD40" s="135" t="str">
        <f t="shared" si="86"/>
        <v/>
      </c>
      <c r="DE40" s="135" t="str">
        <f>IF(SST!K41="","",SST!K41)</f>
        <v/>
      </c>
      <c r="DF40" s="135" t="str">
        <f t="shared" si="39"/>
        <v/>
      </c>
      <c r="DG40" s="134" t="str">
        <f t="shared" si="87"/>
        <v/>
      </c>
      <c r="DH40" s="134" t="str">
        <f t="shared" si="40"/>
        <v/>
      </c>
      <c r="DI40" s="134" t="str">
        <f>IF(SST!O41="","",SST!O41)</f>
        <v/>
      </c>
      <c r="DJ40" s="134" t="str">
        <f t="shared" si="88"/>
        <v/>
      </c>
      <c r="DK40" s="134" t="str">
        <f t="shared" si="89"/>
        <v/>
      </c>
      <c r="DL40" s="134" t="str">
        <f t="shared" si="90"/>
        <v/>
      </c>
      <c r="DM40" s="139" t="str">
        <f t="shared" si="91"/>
        <v/>
      </c>
      <c r="DN40" s="139" t="str">
        <f t="shared" si="92"/>
        <v/>
      </c>
      <c r="DO40" s="139" t="str">
        <f t="shared" si="93"/>
        <v/>
      </c>
      <c r="DP40" s="139" t="str">
        <f t="shared" si="94"/>
        <v/>
      </c>
      <c r="DQ40" s="139" t="str">
        <f t="shared" si="95"/>
        <v/>
      </c>
      <c r="DR40" s="139" t="str">
        <f t="shared" si="96"/>
        <v/>
      </c>
      <c r="DS40" s="139" t="str">
        <f t="shared" si="97"/>
        <v/>
      </c>
      <c r="DT40" s="139" t="str">
        <f t="shared" si="98"/>
        <v/>
      </c>
      <c r="DU40" s="139" t="str">
        <f t="shared" si="99"/>
        <v/>
      </c>
      <c r="DV40" s="139" t="str">
        <f t="shared" si="100"/>
        <v/>
      </c>
      <c r="DW40" s="140" t="str">
        <f t="shared" si="101"/>
        <v/>
      </c>
      <c r="DX40" s="140" t="str">
        <f t="shared" si="102"/>
        <v/>
      </c>
      <c r="DY40" s="140" t="str">
        <f t="shared" si="103"/>
        <v/>
      </c>
      <c r="DZ40" s="140" t="str">
        <f t="shared" si="104"/>
        <v/>
      </c>
      <c r="EA40" s="140" t="str">
        <f t="shared" si="105"/>
        <v/>
      </c>
      <c r="EB40" s="141" t="str">
        <f t="shared" si="106"/>
        <v/>
      </c>
      <c r="EC40" s="141" t="str">
        <f t="shared" si="107"/>
        <v/>
      </c>
      <c r="ED40" s="141" t="str">
        <f t="shared" si="108"/>
        <v/>
      </c>
      <c r="EE40" s="141" t="str">
        <f t="shared" si="109"/>
        <v/>
      </c>
      <c r="EF40" s="141" t="str">
        <f t="shared" si="110"/>
        <v/>
      </c>
      <c r="EG40" s="127" t="str">
        <f t="shared" si="111"/>
        <v/>
      </c>
      <c r="EH40" s="127" t="str">
        <f t="shared" si="112"/>
        <v/>
      </c>
      <c r="EI40" s="127" t="str">
        <f t="shared" si="113"/>
        <v/>
      </c>
      <c r="EJ40" s="127" t="str">
        <f t="shared" si="114"/>
        <v/>
      </c>
      <c r="EK40" s="127" t="str">
        <f t="shared" si="115"/>
        <v/>
      </c>
      <c r="EL40" s="128" t="str">
        <f t="shared" si="42"/>
        <v/>
      </c>
      <c r="EM40" s="128" t="str">
        <f t="shared" si="43"/>
        <v/>
      </c>
      <c r="EN40" s="128" t="str">
        <f t="shared" si="44"/>
        <v/>
      </c>
      <c r="EO40" s="128" t="str">
        <f t="shared" si="45"/>
        <v/>
      </c>
      <c r="EP40" s="128" t="str">
        <f t="shared" si="46"/>
        <v/>
      </c>
      <c r="EQ40" s="142" t="str">
        <f t="shared" si="47"/>
        <v/>
      </c>
      <c r="ER40" s="142" t="str">
        <f t="shared" si="48"/>
        <v/>
      </c>
      <c r="ES40" s="345" t="str">
        <f t="shared" si="49"/>
        <v/>
      </c>
      <c r="ET40" s="346" t="str">
        <f t="shared" si="50"/>
        <v/>
      </c>
      <c r="EU40" s="345" t="str">
        <f t="shared" si="51"/>
        <v/>
      </c>
      <c r="EV40" s="345" t="str">
        <f t="shared" si="52"/>
        <v/>
      </c>
      <c r="EW40" s="345" t="str">
        <f t="shared" si="53"/>
        <v/>
      </c>
      <c r="EX40" s="359" t="str">
        <f t="shared" si="54"/>
        <v/>
      </c>
      <c r="EY40" s="143" t="str">
        <f t="shared" si="116"/>
        <v/>
      </c>
      <c r="EZ40" s="143" t="str">
        <f t="shared" si="117"/>
        <v/>
      </c>
      <c r="FA40" s="143" t="str">
        <f t="shared" si="55"/>
        <v/>
      </c>
      <c r="FB40" s="143" t="str">
        <f t="shared" si="56"/>
        <v/>
      </c>
      <c r="FC40" s="144" t="str">
        <f t="shared" si="118"/>
        <v/>
      </c>
      <c r="FD40" s="143" t="str">
        <f t="shared" si="119"/>
        <v/>
      </c>
      <c r="FE40" s="145" t="str">
        <f>IF(ATTENDANCE!Q42="","",ATTENDANCE!Q42)</f>
        <v/>
      </c>
      <c r="FF40" s="146" t="str">
        <f t="shared" si="57"/>
        <v/>
      </c>
      <c r="FG40" s="143" t="str">
        <f t="shared" si="58"/>
        <v/>
      </c>
      <c r="FH40" s="144" t="str">
        <f t="shared" si="120"/>
        <v/>
      </c>
      <c r="FI40" s="311"/>
      <c r="FJ40" s="144"/>
      <c r="FK40" s="144"/>
      <c r="FL40" s="103"/>
    </row>
    <row r="41" spans="1:168" ht="15.75" customHeight="1" x14ac:dyDescent="0.25">
      <c r="A41" s="103"/>
      <c r="B41" s="131">
        <f>IF(DATA!B40="","",DATA!B40)</f>
        <v>36</v>
      </c>
      <c r="C41" s="131" t="str">
        <f>IF(DATA!C40="","",DATA!C40)</f>
        <v/>
      </c>
      <c r="D41" s="131" t="str">
        <f>IF(DATA!D40="","",DATA!D40)</f>
        <v/>
      </c>
      <c r="E41" s="447" t="str">
        <f>IF(DATA!E40="","",DATA!E40)</f>
        <v/>
      </c>
      <c r="F41" s="447" t="str">
        <f>IF(DATA!F40="","",DATA!F40)</f>
        <v/>
      </c>
      <c r="G41" s="447" t="str">
        <f>IF(DATA!G40="","",DATA!G40)</f>
        <v/>
      </c>
      <c r="H41" s="133" t="str">
        <f>IF(DATA!H40="","",DATA!H40)</f>
        <v/>
      </c>
      <c r="I41" s="132" t="str">
        <f>IF(DATA!I40="","",DATA!I40)</f>
        <v/>
      </c>
      <c r="J41" s="132" t="str">
        <f>IF(DATA!J40="","",DATA!J40)</f>
        <v/>
      </c>
      <c r="K41" s="132" t="str">
        <f>IF(DATA!K40="","",DATA!K40)</f>
        <v/>
      </c>
      <c r="L41" s="134" t="str">
        <f>IF(ENGLISH!E42="","",ENGLISH!E42)</f>
        <v/>
      </c>
      <c r="M41" s="135" t="str">
        <f t="shared" si="59"/>
        <v/>
      </c>
      <c r="N41" s="134" t="str">
        <f>IF(ENGLISH!F42="","",ENGLISH!F42)</f>
        <v/>
      </c>
      <c r="O41" s="135" t="str">
        <f t="shared" si="60"/>
        <v/>
      </c>
      <c r="P41" s="134" t="str">
        <f>IF(ENGLISH!G42="","",ENGLISH!G42)</f>
        <v/>
      </c>
      <c r="Q41" s="134" t="str">
        <f t="shared" si="61"/>
        <v/>
      </c>
      <c r="R41" s="135" t="str">
        <f>IFERROR(LARGE((M41,O41,Q41),1),"")</f>
        <v/>
      </c>
      <c r="S41" s="135" t="str">
        <f>IFERROR(LARGE((M41,O41,Q41),2),"")</f>
        <v/>
      </c>
      <c r="T41" s="134" t="str">
        <f t="shared" si="62"/>
        <v/>
      </c>
      <c r="U41" s="135" t="str">
        <f>IF(ENGLISH!H42="","",ENGLISH!H42)</f>
        <v/>
      </c>
      <c r="V41" s="134" t="str">
        <f>IF(ENGLISH!I42="","",ENGLISH!I42)</f>
        <v/>
      </c>
      <c r="W41" s="134" t="str">
        <f>IF(ENGLISH!J42="","",ENGLISH!J42)</f>
        <v/>
      </c>
      <c r="X41" s="134" t="str">
        <f t="shared" si="63"/>
        <v/>
      </c>
      <c r="Y41" s="135" t="str">
        <f>IF(ENGLISH!K42="","",ENGLISH!K42)</f>
        <v/>
      </c>
      <c r="Z41" s="135" t="str">
        <f t="shared" si="64"/>
        <v/>
      </c>
      <c r="AA41" s="136" t="str">
        <f t="shared" si="65"/>
        <v/>
      </c>
      <c r="AB41" s="134" t="str">
        <f t="shared" si="16"/>
        <v/>
      </c>
      <c r="AC41" s="134" t="str">
        <f>IF(ENGLISH!O42="","",ENGLISH!O42)</f>
        <v/>
      </c>
      <c r="AD41" s="134" t="str">
        <f t="shared" si="66"/>
        <v/>
      </c>
      <c r="AE41" s="134" t="str">
        <f t="shared" si="67"/>
        <v/>
      </c>
      <c r="AF41" s="134" t="str">
        <f t="shared" si="68"/>
        <v/>
      </c>
      <c r="AG41" s="137" t="str">
        <f>IF('HINDI-SKT'!E42="","",'HINDI-SKT'!E42)</f>
        <v/>
      </c>
      <c r="AH41" s="138" t="str">
        <f t="shared" si="17"/>
        <v/>
      </c>
      <c r="AI41" s="137" t="str">
        <f>IF('HINDI-SKT'!F42="","",'HINDI-SKT'!F42)</f>
        <v/>
      </c>
      <c r="AJ41" s="138" t="str">
        <f t="shared" si="18"/>
        <v/>
      </c>
      <c r="AK41" s="137" t="str">
        <f>IF('HINDI-SKT'!G42="","",'HINDI-SKT'!G42)</f>
        <v/>
      </c>
      <c r="AL41" s="137" t="str">
        <f t="shared" si="19"/>
        <v/>
      </c>
      <c r="AM41" s="138" t="str">
        <f>IFERROR(LARGE((AH41,AJ41,AL41),1),"")</f>
        <v/>
      </c>
      <c r="AN41" s="138" t="str">
        <f>IFERROR(LARGE((AH41,AJ41,AL41),2),"")</f>
        <v/>
      </c>
      <c r="AO41" s="137" t="str">
        <f t="shared" si="20"/>
        <v/>
      </c>
      <c r="AP41" s="138" t="str">
        <f>IF('HINDI-SKT'!H42="","",'HINDI-SKT'!H42)</f>
        <v/>
      </c>
      <c r="AQ41" s="137" t="str">
        <f>IF('HINDI-SKT'!I42="","",'HINDI-SKT'!I42)</f>
        <v/>
      </c>
      <c r="AR41" s="137" t="str">
        <f>IF('HINDI-SKT'!J42="","",'HINDI-SKT'!J42)</f>
        <v/>
      </c>
      <c r="AS41" s="137" t="str">
        <f t="shared" si="69"/>
        <v/>
      </c>
      <c r="AT41" s="137" t="str">
        <f>IF('HINDI-SKT'!K42="","",'HINDI-SKT'!K42)</f>
        <v/>
      </c>
      <c r="AU41" s="138" t="str">
        <f t="shared" si="70"/>
        <v/>
      </c>
      <c r="AV41" s="137" t="str">
        <f t="shared" si="71"/>
        <v/>
      </c>
      <c r="AW41" s="137" t="str">
        <f t="shared" si="72"/>
        <v/>
      </c>
      <c r="AX41" s="137" t="str">
        <f>IF('HINDI-SKT'!O42="","",'HINDI-SKT'!O42)</f>
        <v/>
      </c>
      <c r="AY41" s="137" t="str">
        <f t="shared" si="73"/>
        <v/>
      </c>
      <c r="AZ41" s="137" t="str">
        <f t="shared" si="74"/>
        <v/>
      </c>
      <c r="BA41" s="137" t="str">
        <f t="shared" si="75"/>
        <v/>
      </c>
      <c r="BB41" s="134" t="str">
        <f>IF(MATHS!E42="","",MATHS!E42)</f>
        <v/>
      </c>
      <c r="BC41" s="135" t="str">
        <f t="shared" si="23"/>
        <v/>
      </c>
      <c r="BD41" s="134" t="str">
        <f>IF(MATHS!F42="","",MATHS!F42)</f>
        <v/>
      </c>
      <c r="BE41" s="135" t="str">
        <f t="shared" si="24"/>
        <v/>
      </c>
      <c r="BF41" s="134" t="str">
        <f>IF(MATHS!G42="","",MATHS!G42)</f>
        <v/>
      </c>
      <c r="BG41" s="134" t="str">
        <f t="shared" si="25"/>
        <v/>
      </c>
      <c r="BH41" s="135" t="str">
        <f>IFERROR(LARGE((BC41,BE41,BG41),1),"")</f>
        <v/>
      </c>
      <c r="BI41" s="135" t="str">
        <f>IFERROR(LARGE((BC41,BE41,BG41),2),"")</f>
        <v/>
      </c>
      <c r="BJ41" s="134" t="str">
        <f t="shared" si="26"/>
        <v/>
      </c>
      <c r="BK41" s="135" t="str">
        <f>IF(MATHS!H42="","",MATHS!H42)</f>
        <v/>
      </c>
      <c r="BL41" s="134" t="str">
        <f>IF(MATHS!I42="","",MATHS!I42)</f>
        <v/>
      </c>
      <c r="BM41" s="134" t="str">
        <f>IF(MATHS!J42="","",MATHS!J42)</f>
        <v/>
      </c>
      <c r="BN41" s="134" t="str">
        <f t="shared" si="76"/>
        <v/>
      </c>
      <c r="BO41" s="134" t="str">
        <f>IF(MATHS!K42="","",MATHS!K42)</f>
        <v/>
      </c>
      <c r="BP41" s="135" t="str">
        <f t="shared" si="27"/>
        <v/>
      </c>
      <c r="BQ41" s="134" t="str">
        <f t="shared" si="77"/>
        <v/>
      </c>
      <c r="BR41" s="134" t="str">
        <f t="shared" si="28"/>
        <v/>
      </c>
      <c r="BS41" s="134" t="str">
        <f>IF(MATHS!O42="","",MATHS!O42)</f>
        <v/>
      </c>
      <c r="BT41" s="134" t="str">
        <f t="shared" si="78"/>
        <v/>
      </c>
      <c r="BU41" s="134" t="str">
        <f t="shared" si="79"/>
        <v/>
      </c>
      <c r="BV41" s="134"/>
      <c r="BW41" s="137" t="str">
        <f>IF(SCIENCE!E42="","",SCIENCE!E42)</f>
        <v/>
      </c>
      <c r="BX41" s="138" t="str">
        <f t="shared" si="29"/>
        <v/>
      </c>
      <c r="BY41" s="137" t="str">
        <f>IF(SCIENCE!F42="","",SCIENCE!F42)</f>
        <v/>
      </c>
      <c r="BZ41" s="138" t="str">
        <f t="shared" si="30"/>
        <v/>
      </c>
      <c r="CA41" s="137" t="str">
        <f>IF(SCIENCE!G42="","",SCIENCE!G42)</f>
        <v/>
      </c>
      <c r="CB41" s="137" t="str">
        <f t="shared" si="31"/>
        <v/>
      </c>
      <c r="CC41" s="138" t="str">
        <f>IFERROR(LARGE((BX41,BZ41,CB41),1),"")</f>
        <v/>
      </c>
      <c r="CD41" s="138" t="str">
        <f>IFERROR(LARGE((BX41,BZ41,CB41),2),"")</f>
        <v/>
      </c>
      <c r="CE41" s="137" t="str">
        <f t="shared" si="32"/>
        <v/>
      </c>
      <c r="CF41" s="138" t="str">
        <f>IF(SCIENCE!H42="","",SCIENCE!H42)</f>
        <v/>
      </c>
      <c r="CG41" s="138" t="str">
        <f>IF(SCIENCE!I42="","",SCIENCE!I42)</f>
        <v/>
      </c>
      <c r="CH41" s="138" t="str">
        <f>IF(SCIENCE!J42="","",SCIENCE!J42)</f>
        <v/>
      </c>
      <c r="CI41" s="138" t="str">
        <f t="shared" si="81"/>
        <v/>
      </c>
      <c r="CJ41" s="138" t="str">
        <f>IF(SCIENCE!K42="","",SCIENCE!K42)</f>
        <v/>
      </c>
      <c r="CK41" s="138" t="str">
        <f t="shared" si="33"/>
        <v/>
      </c>
      <c r="CL41" s="137" t="str">
        <f t="shared" si="82"/>
        <v/>
      </c>
      <c r="CM41" s="137" t="str">
        <f t="shared" si="34"/>
        <v/>
      </c>
      <c r="CN41" s="137" t="str">
        <f>IF(SCIENCE!O42="","",SCIENCE!O42)</f>
        <v/>
      </c>
      <c r="CO41" s="137" t="str">
        <f t="shared" si="83"/>
        <v/>
      </c>
      <c r="CP41" s="137" t="str">
        <f t="shared" si="84"/>
        <v/>
      </c>
      <c r="CQ41" s="137" t="str">
        <f t="shared" si="85"/>
        <v/>
      </c>
      <c r="CR41" s="134" t="str">
        <f>IF(SST!E42="","",SST!E42)</f>
        <v/>
      </c>
      <c r="CS41" s="135" t="str">
        <f t="shared" si="35"/>
        <v/>
      </c>
      <c r="CT41" s="134" t="str">
        <f>IF(SST!F42="","",SST!F42)</f>
        <v/>
      </c>
      <c r="CU41" s="135" t="str">
        <f t="shared" si="36"/>
        <v/>
      </c>
      <c r="CV41" s="134" t="str">
        <f>IF(SST!G42="","",SST!G42)</f>
        <v/>
      </c>
      <c r="CW41" s="134" t="str">
        <f t="shared" si="37"/>
        <v/>
      </c>
      <c r="CX41" s="135" t="str">
        <f>IFERROR(LARGE((CS41,CU41,CW41),1),"")</f>
        <v/>
      </c>
      <c r="CY41" s="135" t="str">
        <f>IFERROR(LARGE((CS41,CU41,CW41),2),"")</f>
        <v/>
      </c>
      <c r="CZ41" s="134" t="str">
        <f t="shared" si="38"/>
        <v/>
      </c>
      <c r="DA41" s="135" t="str">
        <f>IF(SST!H42="","",SST!H42)</f>
        <v/>
      </c>
      <c r="DB41" s="135" t="str">
        <f>IF(SST!I42="","",SST!I42)</f>
        <v/>
      </c>
      <c r="DC41" s="135" t="str">
        <f>IF(SST!J42="","",SST!J42)</f>
        <v/>
      </c>
      <c r="DD41" s="135" t="str">
        <f t="shared" si="86"/>
        <v/>
      </c>
      <c r="DE41" s="135" t="str">
        <f>IF(SST!K42="","",SST!K42)</f>
        <v/>
      </c>
      <c r="DF41" s="135" t="str">
        <f t="shared" si="39"/>
        <v/>
      </c>
      <c r="DG41" s="134" t="str">
        <f t="shared" si="87"/>
        <v/>
      </c>
      <c r="DH41" s="134" t="str">
        <f t="shared" si="40"/>
        <v/>
      </c>
      <c r="DI41" s="134" t="str">
        <f>IF(SST!O42="","",SST!O42)</f>
        <v/>
      </c>
      <c r="DJ41" s="134" t="str">
        <f t="shared" si="88"/>
        <v/>
      </c>
      <c r="DK41" s="134" t="str">
        <f t="shared" si="89"/>
        <v/>
      </c>
      <c r="DL41" s="134" t="str">
        <f t="shared" si="90"/>
        <v/>
      </c>
      <c r="DM41" s="139" t="str">
        <f t="shared" si="91"/>
        <v/>
      </c>
      <c r="DN41" s="139" t="str">
        <f t="shared" si="92"/>
        <v/>
      </c>
      <c r="DO41" s="139" t="str">
        <f t="shared" si="93"/>
        <v/>
      </c>
      <c r="DP41" s="139" t="str">
        <f t="shared" si="94"/>
        <v/>
      </c>
      <c r="DQ41" s="139" t="str">
        <f t="shared" si="95"/>
        <v/>
      </c>
      <c r="DR41" s="139" t="str">
        <f t="shared" si="96"/>
        <v/>
      </c>
      <c r="DS41" s="139" t="str">
        <f t="shared" si="97"/>
        <v/>
      </c>
      <c r="DT41" s="139" t="str">
        <f t="shared" si="98"/>
        <v/>
      </c>
      <c r="DU41" s="139" t="str">
        <f t="shared" si="99"/>
        <v/>
      </c>
      <c r="DV41" s="139" t="str">
        <f t="shared" si="100"/>
        <v/>
      </c>
      <c r="DW41" s="140" t="str">
        <f t="shared" si="101"/>
        <v/>
      </c>
      <c r="DX41" s="140" t="str">
        <f t="shared" si="102"/>
        <v/>
      </c>
      <c r="DY41" s="140" t="str">
        <f t="shared" si="103"/>
        <v/>
      </c>
      <c r="DZ41" s="140" t="str">
        <f t="shared" si="104"/>
        <v/>
      </c>
      <c r="EA41" s="140" t="str">
        <f t="shared" si="105"/>
        <v/>
      </c>
      <c r="EB41" s="141" t="str">
        <f t="shared" si="106"/>
        <v/>
      </c>
      <c r="EC41" s="141" t="str">
        <f t="shared" si="107"/>
        <v/>
      </c>
      <c r="ED41" s="141" t="str">
        <f t="shared" si="108"/>
        <v/>
      </c>
      <c r="EE41" s="141" t="str">
        <f t="shared" si="109"/>
        <v/>
      </c>
      <c r="EF41" s="141" t="str">
        <f t="shared" si="110"/>
        <v/>
      </c>
      <c r="EG41" s="127" t="str">
        <f t="shared" si="111"/>
        <v/>
      </c>
      <c r="EH41" s="127" t="str">
        <f t="shared" si="112"/>
        <v/>
      </c>
      <c r="EI41" s="127" t="str">
        <f t="shared" si="113"/>
        <v/>
      </c>
      <c r="EJ41" s="127" t="str">
        <f t="shared" si="114"/>
        <v/>
      </c>
      <c r="EK41" s="127" t="str">
        <f t="shared" si="115"/>
        <v/>
      </c>
      <c r="EL41" s="128" t="str">
        <f t="shared" si="42"/>
        <v/>
      </c>
      <c r="EM41" s="128" t="str">
        <f t="shared" si="43"/>
        <v/>
      </c>
      <c r="EN41" s="128" t="str">
        <f t="shared" si="44"/>
        <v/>
      </c>
      <c r="EO41" s="128" t="str">
        <f t="shared" si="45"/>
        <v/>
      </c>
      <c r="EP41" s="128" t="str">
        <f t="shared" si="46"/>
        <v/>
      </c>
      <c r="EQ41" s="142" t="str">
        <f t="shared" si="47"/>
        <v/>
      </c>
      <c r="ER41" s="142" t="str">
        <f t="shared" si="48"/>
        <v/>
      </c>
      <c r="ES41" s="345" t="str">
        <f t="shared" si="49"/>
        <v/>
      </c>
      <c r="ET41" s="346" t="str">
        <f t="shared" si="50"/>
        <v/>
      </c>
      <c r="EU41" s="345" t="str">
        <f t="shared" si="51"/>
        <v/>
      </c>
      <c r="EV41" s="345" t="str">
        <f t="shared" si="52"/>
        <v/>
      </c>
      <c r="EW41" s="345" t="str">
        <f t="shared" si="53"/>
        <v/>
      </c>
      <c r="EX41" s="359" t="str">
        <f t="shared" si="54"/>
        <v/>
      </c>
      <c r="EY41" s="143" t="str">
        <f t="shared" si="116"/>
        <v/>
      </c>
      <c r="EZ41" s="143" t="str">
        <f t="shared" si="117"/>
        <v/>
      </c>
      <c r="FA41" s="143" t="str">
        <f t="shared" si="55"/>
        <v/>
      </c>
      <c r="FB41" s="143" t="str">
        <f t="shared" si="56"/>
        <v/>
      </c>
      <c r="FC41" s="144" t="str">
        <f t="shared" si="118"/>
        <v/>
      </c>
      <c r="FD41" s="143" t="str">
        <f t="shared" si="119"/>
        <v/>
      </c>
      <c r="FE41" s="145" t="str">
        <f>IF(ATTENDANCE!Q43="","",ATTENDANCE!Q43)</f>
        <v/>
      </c>
      <c r="FF41" s="146" t="str">
        <f t="shared" si="57"/>
        <v/>
      </c>
      <c r="FG41" s="143" t="str">
        <f t="shared" si="58"/>
        <v/>
      </c>
      <c r="FH41" s="144" t="str">
        <f t="shared" si="120"/>
        <v/>
      </c>
      <c r="FI41" s="311"/>
      <c r="FJ41" s="144"/>
      <c r="FK41" s="144"/>
      <c r="FL41" s="103"/>
    </row>
    <row r="42" spans="1:168" ht="17.25" customHeight="1" x14ac:dyDescent="0.25">
      <c r="A42" s="103"/>
      <c r="B42" s="131">
        <f>IF(DATA!B41="","",DATA!B41)</f>
        <v>37</v>
      </c>
      <c r="C42" s="131" t="str">
        <f>IF(DATA!C41="","",DATA!C41)</f>
        <v/>
      </c>
      <c r="D42" s="131" t="str">
        <f>IF(DATA!D41="","",DATA!D41)</f>
        <v/>
      </c>
      <c r="E42" s="447" t="str">
        <f>IF(DATA!E41="","",DATA!E41)</f>
        <v/>
      </c>
      <c r="F42" s="447" t="str">
        <f>IF(DATA!F41="","",DATA!F41)</f>
        <v/>
      </c>
      <c r="G42" s="447" t="str">
        <f>IF(DATA!G41="","",DATA!G41)</f>
        <v/>
      </c>
      <c r="H42" s="133" t="str">
        <f>IF(DATA!H41="","",DATA!H41)</f>
        <v/>
      </c>
      <c r="I42" s="132" t="str">
        <f>IF(DATA!I41="","",DATA!I41)</f>
        <v/>
      </c>
      <c r="J42" s="132" t="str">
        <f>IF(DATA!J41="","",DATA!J41)</f>
        <v/>
      </c>
      <c r="K42" s="132" t="str">
        <f>IF(DATA!K41="","",DATA!K41)</f>
        <v/>
      </c>
      <c r="L42" s="134" t="str">
        <f>IF(ENGLISH!E43="","",ENGLISH!E43)</f>
        <v/>
      </c>
      <c r="M42" s="135" t="str">
        <f t="shared" si="59"/>
        <v/>
      </c>
      <c r="N42" s="134" t="str">
        <f>IF(ENGLISH!F43="","",ENGLISH!F43)</f>
        <v/>
      </c>
      <c r="O42" s="135" t="str">
        <f t="shared" si="60"/>
        <v/>
      </c>
      <c r="P42" s="134" t="str">
        <f>IF(ENGLISH!G43="","",ENGLISH!G43)</f>
        <v/>
      </c>
      <c r="Q42" s="134" t="str">
        <f t="shared" si="61"/>
        <v/>
      </c>
      <c r="R42" s="135" t="str">
        <f>IFERROR(LARGE((M42,O42,Q42),1),"")</f>
        <v/>
      </c>
      <c r="S42" s="135" t="str">
        <f>IFERROR(LARGE((M42,O42,Q42),2),"")</f>
        <v/>
      </c>
      <c r="T42" s="134" t="str">
        <f t="shared" si="62"/>
        <v/>
      </c>
      <c r="U42" s="135" t="str">
        <f>IF(ENGLISH!H43="","",ENGLISH!H43)</f>
        <v/>
      </c>
      <c r="V42" s="134" t="str">
        <f>IF(ENGLISH!I43="","",ENGLISH!I43)</f>
        <v/>
      </c>
      <c r="W42" s="134" t="str">
        <f>IF(ENGLISH!J43="","",ENGLISH!J43)</f>
        <v/>
      </c>
      <c r="X42" s="134" t="str">
        <f t="shared" si="63"/>
        <v/>
      </c>
      <c r="Y42" s="135" t="str">
        <f>IF(ENGLISH!K43="","",ENGLISH!K43)</f>
        <v/>
      </c>
      <c r="Z42" s="135" t="str">
        <f t="shared" si="64"/>
        <v/>
      </c>
      <c r="AA42" s="136" t="str">
        <f t="shared" si="65"/>
        <v/>
      </c>
      <c r="AB42" s="134" t="str">
        <f t="shared" si="16"/>
        <v/>
      </c>
      <c r="AC42" s="134" t="str">
        <f>IF(ENGLISH!O43="","",ENGLISH!O43)</f>
        <v/>
      </c>
      <c r="AD42" s="134" t="str">
        <f t="shared" si="66"/>
        <v/>
      </c>
      <c r="AE42" s="134" t="str">
        <f t="shared" si="67"/>
        <v/>
      </c>
      <c r="AF42" s="134" t="str">
        <f t="shared" si="68"/>
        <v/>
      </c>
      <c r="AG42" s="137" t="str">
        <f>IF('HINDI-SKT'!E43="","",'HINDI-SKT'!E43)</f>
        <v/>
      </c>
      <c r="AH42" s="138" t="str">
        <f t="shared" si="17"/>
        <v/>
      </c>
      <c r="AI42" s="137" t="str">
        <f>IF('HINDI-SKT'!F43="","",'HINDI-SKT'!F43)</f>
        <v/>
      </c>
      <c r="AJ42" s="138" t="str">
        <f t="shared" si="18"/>
        <v/>
      </c>
      <c r="AK42" s="137" t="str">
        <f>IF('HINDI-SKT'!G43="","",'HINDI-SKT'!G43)</f>
        <v/>
      </c>
      <c r="AL42" s="137" t="str">
        <f t="shared" si="19"/>
        <v/>
      </c>
      <c r="AM42" s="138" t="str">
        <f>IFERROR(LARGE((AH42,AJ42,AL42),1),"")</f>
        <v/>
      </c>
      <c r="AN42" s="138" t="str">
        <f>IFERROR(LARGE((AH42,AJ42,AL42),2),"")</f>
        <v/>
      </c>
      <c r="AO42" s="137" t="str">
        <f t="shared" si="20"/>
        <v/>
      </c>
      <c r="AP42" s="138" t="str">
        <f>IF('HINDI-SKT'!H43="","",'HINDI-SKT'!H43)</f>
        <v/>
      </c>
      <c r="AQ42" s="137" t="str">
        <f>IF('HINDI-SKT'!I43="","",'HINDI-SKT'!I43)</f>
        <v/>
      </c>
      <c r="AR42" s="137" t="str">
        <f>IF('HINDI-SKT'!J43="","",'HINDI-SKT'!J43)</f>
        <v/>
      </c>
      <c r="AS42" s="137" t="str">
        <f t="shared" si="69"/>
        <v/>
      </c>
      <c r="AT42" s="137" t="str">
        <f>IF('HINDI-SKT'!K43="","",'HINDI-SKT'!K43)</f>
        <v/>
      </c>
      <c r="AU42" s="138" t="str">
        <f t="shared" si="70"/>
        <v/>
      </c>
      <c r="AV42" s="137" t="str">
        <f t="shared" si="71"/>
        <v/>
      </c>
      <c r="AW42" s="137" t="str">
        <f t="shared" si="72"/>
        <v/>
      </c>
      <c r="AX42" s="137" t="str">
        <f>IF('HINDI-SKT'!O43="","",'HINDI-SKT'!O43)</f>
        <v/>
      </c>
      <c r="AY42" s="137" t="str">
        <f t="shared" si="73"/>
        <v/>
      </c>
      <c r="AZ42" s="137" t="str">
        <f t="shared" si="74"/>
        <v/>
      </c>
      <c r="BA42" s="137" t="str">
        <f t="shared" si="75"/>
        <v/>
      </c>
      <c r="BB42" s="134" t="str">
        <f>IF(MATHS!E43="","",MATHS!E43)</f>
        <v/>
      </c>
      <c r="BC42" s="135" t="str">
        <f t="shared" si="23"/>
        <v/>
      </c>
      <c r="BD42" s="134" t="str">
        <f>IF(MATHS!F43="","",MATHS!F43)</f>
        <v/>
      </c>
      <c r="BE42" s="135" t="str">
        <f t="shared" si="24"/>
        <v/>
      </c>
      <c r="BF42" s="134" t="str">
        <f>IF(MATHS!G43="","",MATHS!G43)</f>
        <v/>
      </c>
      <c r="BG42" s="134" t="str">
        <f t="shared" si="25"/>
        <v/>
      </c>
      <c r="BH42" s="135" t="str">
        <f>IFERROR(LARGE((BC42,BE42,BG42),1),"")</f>
        <v/>
      </c>
      <c r="BI42" s="135" t="str">
        <f>IFERROR(LARGE((BC42,BE42,BG42),2),"")</f>
        <v/>
      </c>
      <c r="BJ42" s="134" t="str">
        <f t="shared" si="26"/>
        <v/>
      </c>
      <c r="BK42" s="135" t="str">
        <f>IF(MATHS!H43="","",MATHS!H43)</f>
        <v/>
      </c>
      <c r="BL42" s="134" t="str">
        <f>IF(MATHS!I43="","",MATHS!I43)</f>
        <v/>
      </c>
      <c r="BM42" s="134" t="str">
        <f>IF(MATHS!J43="","",MATHS!J43)</f>
        <v/>
      </c>
      <c r="BN42" s="134" t="str">
        <f t="shared" si="76"/>
        <v/>
      </c>
      <c r="BO42" s="134" t="str">
        <f>IF(MATHS!K43="","",MATHS!K43)</f>
        <v/>
      </c>
      <c r="BP42" s="135" t="str">
        <f t="shared" si="27"/>
        <v/>
      </c>
      <c r="BQ42" s="134" t="str">
        <f t="shared" si="77"/>
        <v/>
      </c>
      <c r="BR42" s="134" t="str">
        <f t="shared" si="28"/>
        <v/>
      </c>
      <c r="BS42" s="134" t="str">
        <f>IF(MATHS!O43="","",MATHS!O43)</f>
        <v/>
      </c>
      <c r="BT42" s="134" t="str">
        <f t="shared" si="78"/>
        <v/>
      </c>
      <c r="BU42" s="134" t="str">
        <f t="shared" si="79"/>
        <v/>
      </c>
      <c r="BV42" s="134"/>
      <c r="BW42" s="137" t="str">
        <f>IF(SCIENCE!E43="","",SCIENCE!E43)</f>
        <v/>
      </c>
      <c r="BX42" s="138" t="str">
        <f t="shared" si="29"/>
        <v/>
      </c>
      <c r="BY42" s="137" t="str">
        <f>IF(SCIENCE!F43="","",SCIENCE!F43)</f>
        <v/>
      </c>
      <c r="BZ42" s="138" t="str">
        <f t="shared" si="30"/>
        <v/>
      </c>
      <c r="CA42" s="137" t="str">
        <f>IF(SCIENCE!G43="","",SCIENCE!G43)</f>
        <v/>
      </c>
      <c r="CB42" s="137" t="str">
        <f t="shared" si="31"/>
        <v/>
      </c>
      <c r="CC42" s="138" t="str">
        <f>IFERROR(LARGE((BX42,BZ42,CB42),1),"")</f>
        <v/>
      </c>
      <c r="CD42" s="138" t="str">
        <f>IFERROR(LARGE((BX42,BZ42,CB42),2),"")</f>
        <v/>
      </c>
      <c r="CE42" s="137" t="str">
        <f t="shared" si="32"/>
        <v/>
      </c>
      <c r="CF42" s="138" t="str">
        <f>IF(SCIENCE!H43="","",SCIENCE!H43)</f>
        <v/>
      </c>
      <c r="CG42" s="138" t="str">
        <f>IF(SCIENCE!I43="","",SCIENCE!I43)</f>
        <v/>
      </c>
      <c r="CH42" s="138" t="str">
        <f>IF(SCIENCE!J43="","",SCIENCE!J43)</f>
        <v/>
      </c>
      <c r="CI42" s="138" t="str">
        <f t="shared" si="81"/>
        <v/>
      </c>
      <c r="CJ42" s="138" t="str">
        <f>IF(SCIENCE!K43="","",SCIENCE!K43)</f>
        <v/>
      </c>
      <c r="CK42" s="138" t="str">
        <f t="shared" si="33"/>
        <v/>
      </c>
      <c r="CL42" s="137" t="str">
        <f t="shared" si="82"/>
        <v/>
      </c>
      <c r="CM42" s="137" t="str">
        <f t="shared" si="34"/>
        <v/>
      </c>
      <c r="CN42" s="137" t="str">
        <f>IF(SCIENCE!O43="","",SCIENCE!O43)</f>
        <v/>
      </c>
      <c r="CO42" s="137" t="str">
        <f t="shared" si="83"/>
        <v/>
      </c>
      <c r="CP42" s="137" t="str">
        <f t="shared" si="84"/>
        <v/>
      </c>
      <c r="CQ42" s="137" t="str">
        <f t="shared" si="85"/>
        <v/>
      </c>
      <c r="CR42" s="134" t="str">
        <f>IF(SST!E43="","",SST!E43)</f>
        <v/>
      </c>
      <c r="CS42" s="135" t="str">
        <f t="shared" si="35"/>
        <v/>
      </c>
      <c r="CT42" s="134" t="str">
        <f>IF(SST!F43="","",SST!F43)</f>
        <v/>
      </c>
      <c r="CU42" s="135" t="str">
        <f t="shared" si="36"/>
        <v/>
      </c>
      <c r="CV42" s="134" t="str">
        <f>IF(SST!G43="","",SST!G43)</f>
        <v/>
      </c>
      <c r="CW42" s="134" t="str">
        <f t="shared" si="37"/>
        <v/>
      </c>
      <c r="CX42" s="135" t="str">
        <f>IFERROR(LARGE((CS42,CU42,CW42),1),"")</f>
        <v/>
      </c>
      <c r="CY42" s="135" t="str">
        <f>IFERROR(LARGE((CS42,CU42,CW42),2),"")</f>
        <v/>
      </c>
      <c r="CZ42" s="134" t="str">
        <f t="shared" si="38"/>
        <v/>
      </c>
      <c r="DA42" s="135" t="str">
        <f>IF(SST!H43="","",SST!H43)</f>
        <v/>
      </c>
      <c r="DB42" s="135" t="str">
        <f>IF(SST!I43="","",SST!I43)</f>
        <v/>
      </c>
      <c r="DC42" s="135" t="str">
        <f>IF(SST!J43="","",SST!J43)</f>
        <v/>
      </c>
      <c r="DD42" s="135" t="str">
        <f t="shared" si="86"/>
        <v/>
      </c>
      <c r="DE42" s="135" t="str">
        <f>IF(SST!K43="","",SST!K43)</f>
        <v/>
      </c>
      <c r="DF42" s="135" t="str">
        <f t="shared" si="39"/>
        <v/>
      </c>
      <c r="DG42" s="134" t="str">
        <f t="shared" si="87"/>
        <v/>
      </c>
      <c r="DH42" s="134" t="str">
        <f t="shared" si="40"/>
        <v/>
      </c>
      <c r="DI42" s="134" t="str">
        <f>IF(SST!O43="","",SST!O43)</f>
        <v/>
      </c>
      <c r="DJ42" s="134" t="str">
        <f t="shared" si="88"/>
        <v/>
      </c>
      <c r="DK42" s="134" t="str">
        <f t="shared" si="89"/>
        <v/>
      </c>
      <c r="DL42" s="134" t="str">
        <f t="shared" si="90"/>
        <v/>
      </c>
      <c r="DM42" s="139" t="str">
        <f t="shared" si="91"/>
        <v/>
      </c>
      <c r="DN42" s="139" t="str">
        <f t="shared" si="92"/>
        <v/>
      </c>
      <c r="DO42" s="139" t="str">
        <f t="shared" si="93"/>
        <v/>
      </c>
      <c r="DP42" s="139" t="str">
        <f t="shared" si="94"/>
        <v/>
      </c>
      <c r="DQ42" s="139" t="str">
        <f t="shared" si="95"/>
        <v/>
      </c>
      <c r="DR42" s="139" t="str">
        <f t="shared" si="96"/>
        <v/>
      </c>
      <c r="DS42" s="139" t="str">
        <f t="shared" si="97"/>
        <v/>
      </c>
      <c r="DT42" s="139" t="str">
        <f t="shared" si="98"/>
        <v/>
      </c>
      <c r="DU42" s="139" t="str">
        <f t="shared" si="99"/>
        <v/>
      </c>
      <c r="DV42" s="139" t="str">
        <f t="shared" si="100"/>
        <v/>
      </c>
      <c r="DW42" s="140" t="str">
        <f t="shared" si="101"/>
        <v/>
      </c>
      <c r="DX42" s="140" t="str">
        <f t="shared" si="102"/>
        <v/>
      </c>
      <c r="DY42" s="140" t="str">
        <f t="shared" si="103"/>
        <v/>
      </c>
      <c r="DZ42" s="140" t="str">
        <f t="shared" si="104"/>
        <v/>
      </c>
      <c r="EA42" s="140" t="str">
        <f t="shared" si="105"/>
        <v/>
      </c>
      <c r="EB42" s="141" t="str">
        <f t="shared" si="106"/>
        <v/>
      </c>
      <c r="EC42" s="141" t="str">
        <f t="shared" si="107"/>
        <v/>
      </c>
      <c r="ED42" s="141" t="str">
        <f t="shared" si="108"/>
        <v/>
      </c>
      <c r="EE42" s="141" t="str">
        <f t="shared" si="109"/>
        <v/>
      </c>
      <c r="EF42" s="141" t="str">
        <f t="shared" si="110"/>
        <v/>
      </c>
      <c r="EG42" s="127" t="str">
        <f t="shared" si="111"/>
        <v/>
      </c>
      <c r="EH42" s="127" t="str">
        <f t="shared" si="112"/>
        <v/>
      </c>
      <c r="EI42" s="127" t="str">
        <f t="shared" si="113"/>
        <v/>
      </c>
      <c r="EJ42" s="127" t="str">
        <f t="shared" si="114"/>
        <v/>
      </c>
      <c r="EK42" s="127" t="str">
        <f t="shared" si="115"/>
        <v/>
      </c>
      <c r="EL42" s="128" t="str">
        <f t="shared" si="42"/>
        <v/>
      </c>
      <c r="EM42" s="128" t="str">
        <f t="shared" si="43"/>
        <v/>
      </c>
      <c r="EN42" s="128" t="str">
        <f t="shared" si="44"/>
        <v/>
      </c>
      <c r="EO42" s="128" t="str">
        <f t="shared" si="45"/>
        <v/>
      </c>
      <c r="EP42" s="128" t="str">
        <f t="shared" si="46"/>
        <v/>
      </c>
      <c r="EQ42" s="142" t="str">
        <f t="shared" si="47"/>
        <v/>
      </c>
      <c r="ER42" s="142" t="str">
        <f t="shared" si="48"/>
        <v/>
      </c>
      <c r="ES42" s="345" t="str">
        <f t="shared" si="49"/>
        <v/>
      </c>
      <c r="ET42" s="346" t="str">
        <f t="shared" si="50"/>
        <v/>
      </c>
      <c r="EU42" s="345" t="str">
        <f t="shared" si="51"/>
        <v/>
      </c>
      <c r="EV42" s="345" t="str">
        <f t="shared" si="52"/>
        <v/>
      </c>
      <c r="EW42" s="345" t="str">
        <f t="shared" si="53"/>
        <v/>
      </c>
      <c r="EX42" s="359" t="str">
        <f t="shared" si="54"/>
        <v/>
      </c>
      <c r="EY42" s="143" t="str">
        <f t="shared" si="116"/>
        <v/>
      </c>
      <c r="EZ42" s="143" t="str">
        <f t="shared" si="117"/>
        <v/>
      </c>
      <c r="FA42" s="143" t="str">
        <f t="shared" si="55"/>
        <v/>
      </c>
      <c r="FB42" s="143" t="str">
        <f t="shared" si="56"/>
        <v/>
      </c>
      <c r="FC42" s="144" t="str">
        <f t="shared" si="118"/>
        <v/>
      </c>
      <c r="FD42" s="143" t="str">
        <f t="shared" si="119"/>
        <v/>
      </c>
      <c r="FE42" s="145" t="str">
        <f>IF(ATTENDANCE!Q44="","",ATTENDANCE!Q44)</f>
        <v/>
      </c>
      <c r="FF42" s="146" t="str">
        <f t="shared" si="57"/>
        <v/>
      </c>
      <c r="FG42" s="143" t="str">
        <f t="shared" si="58"/>
        <v/>
      </c>
      <c r="FH42" s="144" t="str">
        <f t="shared" si="120"/>
        <v/>
      </c>
      <c r="FI42" s="311"/>
      <c r="FJ42" s="144"/>
      <c r="FK42" s="144"/>
      <c r="FL42" s="103"/>
    </row>
    <row r="43" spans="1:168" ht="15" customHeight="1" x14ac:dyDescent="0.25">
      <c r="A43" s="103"/>
      <c r="B43" s="131">
        <f>IF(DATA!B42="","",DATA!B42)</f>
        <v>38</v>
      </c>
      <c r="C43" s="131" t="str">
        <f>IF(DATA!C42="","",DATA!C42)</f>
        <v/>
      </c>
      <c r="D43" s="131" t="str">
        <f>IF(DATA!D42="","",DATA!D42)</f>
        <v/>
      </c>
      <c r="E43" s="447" t="str">
        <f>IF(DATA!E42="","",DATA!E42)</f>
        <v/>
      </c>
      <c r="F43" s="447" t="str">
        <f>IF(DATA!F42="","",DATA!F42)</f>
        <v/>
      </c>
      <c r="G43" s="447" t="str">
        <f>IF(DATA!G42="","",DATA!G42)</f>
        <v/>
      </c>
      <c r="H43" s="133" t="str">
        <f>IF(DATA!H42="","",DATA!H42)</f>
        <v/>
      </c>
      <c r="I43" s="132" t="str">
        <f>IF(DATA!I42="","",DATA!I42)</f>
        <v/>
      </c>
      <c r="J43" s="132" t="str">
        <f>IF(DATA!J42="","",DATA!J42)</f>
        <v/>
      </c>
      <c r="K43" s="132" t="str">
        <f>IF(DATA!K42="","",DATA!K42)</f>
        <v/>
      </c>
      <c r="L43" s="134" t="str">
        <f>IF(ENGLISH!E44="","",ENGLISH!E44)</f>
        <v/>
      </c>
      <c r="M43" s="135" t="str">
        <f t="shared" si="59"/>
        <v/>
      </c>
      <c r="N43" s="134" t="str">
        <f>IF(ENGLISH!F44="","",ENGLISH!F44)</f>
        <v/>
      </c>
      <c r="O43" s="135" t="str">
        <f t="shared" si="60"/>
        <v/>
      </c>
      <c r="P43" s="134" t="str">
        <f>IF(ENGLISH!G44="","",ENGLISH!G44)</f>
        <v/>
      </c>
      <c r="Q43" s="134" t="str">
        <f t="shared" si="61"/>
        <v/>
      </c>
      <c r="R43" s="135" t="str">
        <f>IFERROR(LARGE((M43,O43,Q43),1),"")</f>
        <v/>
      </c>
      <c r="S43" s="135" t="str">
        <f>IFERROR(LARGE((M43,O43,Q43),2),"")</f>
        <v/>
      </c>
      <c r="T43" s="134" t="str">
        <f t="shared" si="62"/>
        <v/>
      </c>
      <c r="U43" s="135" t="str">
        <f>IF(ENGLISH!H44="","",ENGLISH!H44)</f>
        <v/>
      </c>
      <c r="V43" s="134" t="str">
        <f>IF(ENGLISH!I44="","",ENGLISH!I44)</f>
        <v/>
      </c>
      <c r="W43" s="134" t="str">
        <f>IF(ENGLISH!J44="","",ENGLISH!J44)</f>
        <v/>
      </c>
      <c r="X43" s="134" t="str">
        <f t="shared" si="63"/>
        <v/>
      </c>
      <c r="Y43" s="135" t="str">
        <f>IF(ENGLISH!K44="","",ENGLISH!K44)</f>
        <v/>
      </c>
      <c r="Z43" s="135" t="str">
        <f t="shared" si="64"/>
        <v/>
      </c>
      <c r="AA43" s="136" t="str">
        <f t="shared" si="65"/>
        <v/>
      </c>
      <c r="AB43" s="134" t="str">
        <f t="shared" si="16"/>
        <v/>
      </c>
      <c r="AC43" s="134" t="str">
        <f>IF(ENGLISH!O44="","",ENGLISH!O44)</f>
        <v/>
      </c>
      <c r="AD43" s="134" t="str">
        <f t="shared" si="66"/>
        <v/>
      </c>
      <c r="AE43" s="134" t="str">
        <f t="shared" si="67"/>
        <v/>
      </c>
      <c r="AF43" s="134" t="str">
        <f t="shared" si="68"/>
        <v/>
      </c>
      <c r="AG43" s="137" t="str">
        <f>IF('HINDI-SKT'!E44="","",'HINDI-SKT'!E44)</f>
        <v/>
      </c>
      <c r="AH43" s="138" t="str">
        <f t="shared" si="17"/>
        <v/>
      </c>
      <c r="AI43" s="137" t="str">
        <f>IF('HINDI-SKT'!F44="","",'HINDI-SKT'!F44)</f>
        <v/>
      </c>
      <c r="AJ43" s="138" t="str">
        <f t="shared" si="18"/>
        <v/>
      </c>
      <c r="AK43" s="137" t="str">
        <f>IF('HINDI-SKT'!G44="","",'HINDI-SKT'!G44)</f>
        <v/>
      </c>
      <c r="AL43" s="137" t="str">
        <f t="shared" si="19"/>
        <v/>
      </c>
      <c r="AM43" s="138" t="str">
        <f>IFERROR(LARGE((AH43,AJ43,AL43),1),"")</f>
        <v/>
      </c>
      <c r="AN43" s="138" t="str">
        <f>IFERROR(LARGE((AH43,AJ43,AL43),2),"")</f>
        <v/>
      </c>
      <c r="AO43" s="137" t="str">
        <f t="shared" si="20"/>
        <v/>
      </c>
      <c r="AP43" s="138" t="str">
        <f>IF('HINDI-SKT'!H44="","",'HINDI-SKT'!H44)</f>
        <v/>
      </c>
      <c r="AQ43" s="137" t="str">
        <f>IF('HINDI-SKT'!I44="","",'HINDI-SKT'!I44)</f>
        <v/>
      </c>
      <c r="AR43" s="137" t="str">
        <f>IF('HINDI-SKT'!J44="","",'HINDI-SKT'!J44)</f>
        <v/>
      </c>
      <c r="AS43" s="137" t="str">
        <f t="shared" si="69"/>
        <v/>
      </c>
      <c r="AT43" s="137" t="str">
        <f>IF('HINDI-SKT'!K44="","",'HINDI-SKT'!K44)</f>
        <v/>
      </c>
      <c r="AU43" s="138" t="str">
        <f t="shared" si="70"/>
        <v/>
      </c>
      <c r="AV43" s="137" t="str">
        <f t="shared" si="71"/>
        <v/>
      </c>
      <c r="AW43" s="137" t="str">
        <f t="shared" si="72"/>
        <v/>
      </c>
      <c r="AX43" s="137" t="str">
        <f>IF('HINDI-SKT'!O44="","",'HINDI-SKT'!O44)</f>
        <v/>
      </c>
      <c r="AY43" s="137" t="str">
        <f t="shared" si="73"/>
        <v/>
      </c>
      <c r="AZ43" s="137" t="str">
        <f t="shared" si="74"/>
        <v/>
      </c>
      <c r="BA43" s="137" t="str">
        <f t="shared" si="75"/>
        <v/>
      </c>
      <c r="BB43" s="134" t="str">
        <f>IF(MATHS!E44="","",MATHS!E44)</f>
        <v/>
      </c>
      <c r="BC43" s="135" t="str">
        <f t="shared" si="23"/>
        <v/>
      </c>
      <c r="BD43" s="134" t="str">
        <f>IF(MATHS!F44="","",MATHS!F44)</f>
        <v/>
      </c>
      <c r="BE43" s="135" t="str">
        <f t="shared" si="24"/>
        <v/>
      </c>
      <c r="BF43" s="134" t="str">
        <f>IF(MATHS!G44="","",MATHS!G44)</f>
        <v/>
      </c>
      <c r="BG43" s="134" t="str">
        <f t="shared" si="25"/>
        <v/>
      </c>
      <c r="BH43" s="135" t="str">
        <f>IFERROR(LARGE((BC43,BE43,BG43),1),"")</f>
        <v/>
      </c>
      <c r="BI43" s="135" t="str">
        <f>IFERROR(LARGE((BC43,BE43,BG43),2),"")</f>
        <v/>
      </c>
      <c r="BJ43" s="134" t="str">
        <f t="shared" si="26"/>
        <v/>
      </c>
      <c r="BK43" s="135" t="str">
        <f>IF(MATHS!H44="","",MATHS!H44)</f>
        <v/>
      </c>
      <c r="BL43" s="134" t="str">
        <f>IF(MATHS!I44="","",MATHS!I44)</f>
        <v/>
      </c>
      <c r="BM43" s="134" t="str">
        <f>IF(MATHS!J44="","",MATHS!J44)</f>
        <v/>
      </c>
      <c r="BN43" s="134" t="str">
        <f t="shared" si="76"/>
        <v/>
      </c>
      <c r="BO43" s="134" t="str">
        <f>IF(MATHS!K44="","",MATHS!K44)</f>
        <v/>
      </c>
      <c r="BP43" s="135" t="str">
        <f t="shared" si="27"/>
        <v/>
      </c>
      <c r="BQ43" s="134" t="str">
        <f t="shared" si="77"/>
        <v/>
      </c>
      <c r="BR43" s="134" t="str">
        <f t="shared" si="28"/>
        <v/>
      </c>
      <c r="BS43" s="134" t="str">
        <f>IF(MATHS!O44="","",MATHS!O44)</f>
        <v/>
      </c>
      <c r="BT43" s="134" t="str">
        <f t="shared" si="78"/>
        <v/>
      </c>
      <c r="BU43" s="134" t="str">
        <f t="shared" si="79"/>
        <v/>
      </c>
      <c r="BV43" s="134"/>
      <c r="BW43" s="137" t="str">
        <f>IF(SCIENCE!E44="","",SCIENCE!E44)</f>
        <v/>
      </c>
      <c r="BX43" s="138" t="str">
        <f t="shared" si="29"/>
        <v/>
      </c>
      <c r="BY43" s="137" t="str">
        <f>IF(SCIENCE!F44="","",SCIENCE!F44)</f>
        <v/>
      </c>
      <c r="BZ43" s="138" t="str">
        <f t="shared" si="30"/>
        <v/>
      </c>
      <c r="CA43" s="137" t="str">
        <f>IF(SCIENCE!G44="","",SCIENCE!G44)</f>
        <v/>
      </c>
      <c r="CB43" s="137" t="str">
        <f t="shared" si="31"/>
        <v/>
      </c>
      <c r="CC43" s="138" t="str">
        <f>IFERROR(LARGE((BX43,BZ43,CB43),1),"")</f>
        <v/>
      </c>
      <c r="CD43" s="138" t="str">
        <f>IFERROR(LARGE((BX43,BZ43,CB43),2),"")</f>
        <v/>
      </c>
      <c r="CE43" s="137" t="str">
        <f t="shared" si="32"/>
        <v/>
      </c>
      <c r="CF43" s="138" t="str">
        <f>IF(SCIENCE!H44="","",SCIENCE!H44)</f>
        <v/>
      </c>
      <c r="CG43" s="138" t="str">
        <f>IF(SCIENCE!I44="","",SCIENCE!I44)</f>
        <v/>
      </c>
      <c r="CH43" s="138" t="str">
        <f>IF(SCIENCE!J44="","",SCIENCE!J44)</f>
        <v/>
      </c>
      <c r="CI43" s="138" t="str">
        <f t="shared" si="81"/>
        <v/>
      </c>
      <c r="CJ43" s="138" t="str">
        <f>IF(SCIENCE!K44="","",SCIENCE!K44)</f>
        <v/>
      </c>
      <c r="CK43" s="138" t="str">
        <f t="shared" si="33"/>
        <v/>
      </c>
      <c r="CL43" s="137" t="str">
        <f t="shared" si="82"/>
        <v/>
      </c>
      <c r="CM43" s="137" t="str">
        <f t="shared" si="34"/>
        <v/>
      </c>
      <c r="CN43" s="137" t="str">
        <f>IF(SCIENCE!O44="","",SCIENCE!O44)</f>
        <v/>
      </c>
      <c r="CO43" s="137" t="str">
        <f t="shared" si="83"/>
        <v/>
      </c>
      <c r="CP43" s="137" t="str">
        <f t="shared" si="84"/>
        <v/>
      </c>
      <c r="CQ43" s="137" t="str">
        <f t="shared" si="85"/>
        <v/>
      </c>
      <c r="CR43" s="134" t="str">
        <f>IF(SST!E44="","",SST!E44)</f>
        <v/>
      </c>
      <c r="CS43" s="135" t="str">
        <f t="shared" si="35"/>
        <v/>
      </c>
      <c r="CT43" s="134" t="str">
        <f>IF(SST!F44="","",SST!F44)</f>
        <v/>
      </c>
      <c r="CU43" s="135" t="str">
        <f t="shared" si="36"/>
        <v/>
      </c>
      <c r="CV43" s="134" t="str">
        <f>IF(SST!G44="","",SST!G44)</f>
        <v/>
      </c>
      <c r="CW43" s="134" t="str">
        <f t="shared" si="37"/>
        <v/>
      </c>
      <c r="CX43" s="135" t="str">
        <f>IFERROR(LARGE((CS43,CU43,CW43),1),"")</f>
        <v/>
      </c>
      <c r="CY43" s="135" t="str">
        <f>IFERROR(LARGE((CS43,CU43,CW43),2),"")</f>
        <v/>
      </c>
      <c r="CZ43" s="134" t="str">
        <f t="shared" si="38"/>
        <v/>
      </c>
      <c r="DA43" s="135" t="str">
        <f>IF(SST!H44="","",SST!H44)</f>
        <v/>
      </c>
      <c r="DB43" s="135" t="str">
        <f>IF(SST!I44="","",SST!I44)</f>
        <v/>
      </c>
      <c r="DC43" s="135" t="str">
        <f>IF(SST!J44="","",SST!J44)</f>
        <v/>
      </c>
      <c r="DD43" s="135" t="str">
        <f t="shared" si="86"/>
        <v/>
      </c>
      <c r="DE43" s="135" t="str">
        <f>IF(SST!K44="","",SST!K44)</f>
        <v/>
      </c>
      <c r="DF43" s="135" t="str">
        <f t="shared" si="39"/>
        <v/>
      </c>
      <c r="DG43" s="134" t="str">
        <f t="shared" si="87"/>
        <v/>
      </c>
      <c r="DH43" s="134" t="str">
        <f t="shared" si="40"/>
        <v/>
      </c>
      <c r="DI43" s="134" t="str">
        <f>IF(SST!O44="","",SST!O44)</f>
        <v/>
      </c>
      <c r="DJ43" s="134" t="str">
        <f t="shared" si="88"/>
        <v/>
      </c>
      <c r="DK43" s="134" t="str">
        <f t="shared" si="89"/>
        <v/>
      </c>
      <c r="DL43" s="134" t="str">
        <f t="shared" si="90"/>
        <v/>
      </c>
      <c r="DM43" s="139" t="str">
        <f t="shared" si="91"/>
        <v/>
      </c>
      <c r="DN43" s="139" t="str">
        <f t="shared" si="92"/>
        <v/>
      </c>
      <c r="DO43" s="139" t="str">
        <f t="shared" si="93"/>
        <v/>
      </c>
      <c r="DP43" s="139" t="str">
        <f t="shared" si="94"/>
        <v/>
      </c>
      <c r="DQ43" s="139" t="str">
        <f t="shared" si="95"/>
        <v/>
      </c>
      <c r="DR43" s="139" t="str">
        <f t="shared" si="96"/>
        <v/>
      </c>
      <c r="DS43" s="139" t="str">
        <f t="shared" si="97"/>
        <v/>
      </c>
      <c r="DT43" s="139" t="str">
        <f t="shared" si="98"/>
        <v/>
      </c>
      <c r="DU43" s="139" t="str">
        <f t="shared" si="99"/>
        <v/>
      </c>
      <c r="DV43" s="139" t="str">
        <f t="shared" si="100"/>
        <v/>
      </c>
      <c r="DW43" s="140" t="str">
        <f t="shared" si="101"/>
        <v/>
      </c>
      <c r="DX43" s="140" t="str">
        <f t="shared" si="102"/>
        <v/>
      </c>
      <c r="DY43" s="140" t="str">
        <f t="shared" si="103"/>
        <v/>
      </c>
      <c r="DZ43" s="140" t="str">
        <f t="shared" si="104"/>
        <v/>
      </c>
      <c r="EA43" s="140" t="str">
        <f t="shared" si="105"/>
        <v/>
      </c>
      <c r="EB43" s="141" t="str">
        <f t="shared" si="106"/>
        <v/>
      </c>
      <c r="EC43" s="141" t="str">
        <f t="shared" si="107"/>
        <v/>
      </c>
      <c r="ED43" s="141" t="str">
        <f t="shared" si="108"/>
        <v/>
      </c>
      <c r="EE43" s="141" t="str">
        <f t="shared" si="109"/>
        <v/>
      </c>
      <c r="EF43" s="141" t="str">
        <f t="shared" si="110"/>
        <v/>
      </c>
      <c r="EG43" s="127" t="str">
        <f t="shared" si="111"/>
        <v/>
      </c>
      <c r="EH43" s="127" t="str">
        <f t="shared" si="112"/>
        <v/>
      </c>
      <c r="EI43" s="127" t="str">
        <f t="shared" si="113"/>
        <v/>
      </c>
      <c r="EJ43" s="127" t="str">
        <f t="shared" si="114"/>
        <v/>
      </c>
      <c r="EK43" s="127" t="str">
        <f t="shared" si="115"/>
        <v/>
      </c>
      <c r="EL43" s="128" t="str">
        <f t="shared" si="42"/>
        <v/>
      </c>
      <c r="EM43" s="128" t="str">
        <f t="shared" si="43"/>
        <v/>
      </c>
      <c r="EN43" s="128" t="str">
        <f t="shared" si="44"/>
        <v/>
      </c>
      <c r="EO43" s="128" t="str">
        <f t="shared" si="45"/>
        <v/>
      </c>
      <c r="EP43" s="128" t="str">
        <f t="shared" si="46"/>
        <v/>
      </c>
      <c r="EQ43" s="142" t="str">
        <f t="shared" si="47"/>
        <v/>
      </c>
      <c r="ER43" s="142" t="str">
        <f t="shared" si="48"/>
        <v/>
      </c>
      <c r="ES43" s="345" t="str">
        <f t="shared" si="49"/>
        <v/>
      </c>
      <c r="ET43" s="346" t="str">
        <f t="shared" si="50"/>
        <v/>
      </c>
      <c r="EU43" s="345" t="str">
        <f t="shared" si="51"/>
        <v/>
      </c>
      <c r="EV43" s="345" t="str">
        <f t="shared" si="52"/>
        <v/>
      </c>
      <c r="EW43" s="345" t="str">
        <f t="shared" si="53"/>
        <v/>
      </c>
      <c r="EX43" s="359" t="str">
        <f t="shared" si="54"/>
        <v/>
      </c>
      <c r="EY43" s="143" t="str">
        <f t="shared" si="116"/>
        <v/>
      </c>
      <c r="EZ43" s="143" t="str">
        <f t="shared" si="117"/>
        <v/>
      </c>
      <c r="FA43" s="143" t="str">
        <f t="shared" si="55"/>
        <v/>
      </c>
      <c r="FB43" s="143" t="str">
        <f t="shared" si="56"/>
        <v/>
      </c>
      <c r="FC43" s="144" t="str">
        <f t="shared" si="118"/>
        <v/>
      </c>
      <c r="FD43" s="143" t="str">
        <f t="shared" si="119"/>
        <v/>
      </c>
      <c r="FE43" s="145" t="str">
        <f>IF(ATTENDANCE!Q45="","",ATTENDANCE!Q45)</f>
        <v/>
      </c>
      <c r="FF43" s="146" t="str">
        <f t="shared" si="57"/>
        <v/>
      </c>
      <c r="FG43" s="143" t="str">
        <f t="shared" si="58"/>
        <v/>
      </c>
      <c r="FH43" s="144" t="str">
        <f t="shared" si="120"/>
        <v/>
      </c>
      <c r="FI43" s="311"/>
      <c r="FJ43" s="144"/>
      <c r="FK43" s="144"/>
      <c r="FL43" s="103"/>
    </row>
    <row r="44" spans="1:168" ht="15" customHeight="1" x14ac:dyDescent="0.25">
      <c r="A44" s="103"/>
      <c r="B44" s="131">
        <f>IF(DATA!B43="","",DATA!B43)</f>
        <v>39</v>
      </c>
      <c r="C44" s="131" t="str">
        <f>IF(DATA!C43="","",DATA!C43)</f>
        <v/>
      </c>
      <c r="D44" s="131" t="str">
        <f>IF(DATA!D43="","",DATA!D43)</f>
        <v/>
      </c>
      <c r="E44" s="447" t="str">
        <f>IF(DATA!E43="","",DATA!E43)</f>
        <v/>
      </c>
      <c r="F44" s="447" t="str">
        <f>IF(DATA!F43="","",DATA!F43)</f>
        <v/>
      </c>
      <c r="G44" s="447" t="str">
        <f>IF(DATA!G43="","",DATA!G43)</f>
        <v/>
      </c>
      <c r="H44" s="133" t="str">
        <f>IF(DATA!H43="","",DATA!H43)</f>
        <v/>
      </c>
      <c r="I44" s="132" t="str">
        <f>IF(DATA!I43="","",DATA!I43)</f>
        <v/>
      </c>
      <c r="J44" s="132" t="str">
        <f>IF(DATA!J43="","",DATA!J43)</f>
        <v/>
      </c>
      <c r="K44" s="132" t="str">
        <f>IF(DATA!K43="","",DATA!K43)</f>
        <v/>
      </c>
      <c r="L44" s="134" t="str">
        <f>IF(ENGLISH!E45="","",ENGLISH!E45)</f>
        <v/>
      </c>
      <c r="M44" s="135" t="str">
        <f t="shared" si="59"/>
        <v/>
      </c>
      <c r="N44" s="134" t="str">
        <f>IF(ENGLISH!F45="","",ENGLISH!F45)</f>
        <v/>
      </c>
      <c r="O44" s="135" t="str">
        <f t="shared" si="60"/>
        <v/>
      </c>
      <c r="P44" s="134" t="str">
        <f>IF(ENGLISH!G45="","",ENGLISH!G45)</f>
        <v/>
      </c>
      <c r="Q44" s="134" t="str">
        <f t="shared" si="61"/>
        <v/>
      </c>
      <c r="R44" s="135" t="str">
        <f>IFERROR(LARGE((M44,O44,Q44),1),"")</f>
        <v/>
      </c>
      <c r="S44" s="135" t="str">
        <f>IFERROR(LARGE((M44,O44,Q44),2),"")</f>
        <v/>
      </c>
      <c r="T44" s="134" t="str">
        <f t="shared" si="62"/>
        <v/>
      </c>
      <c r="U44" s="135" t="str">
        <f>IF(ENGLISH!H45="","",ENGLISH!H45)</f>
        <v/>
      </c>
      <c r="V44" s="134" t="str">
        <f>IF(ENGLISH!I45="","",ENGLISH!I45)</f>
        <v/>
      </c>
      <c r="W44" s="134" t="str">
        <f>IF(ENGLISH!J45="","",ENGLISH!J45)</f>
        <v/>
      </c>
      <c r="X44" s="134" t="str">
        <f t="shared" si="63"/>
        <v/>
      </c>
      <c r="Y44" s="135" t="str">
        <f>IF(ENGLISH!K45="","",ENGLISH!K45)</f>
        <v/>
      </c>
      <c r="Z44" s="135" t="str">
        <f t="shared" si="64"/>
        <v/>
      </c>
      <c r="AA44" s="136" t="str">
        <f t="shared" si="65"/>
        <v/>
      </c>
      <c r="AB44" s="134" t="str">
        <f t="shared" si="16"/>
        <v/>
      </c>
      <c r="AC44" s="134" t="str">
        <f>IF(ENGLISH!O45="","",ENGLISH!O45)</f>
        <v/>
      </c>
      <c r="AD44" s="134" t="str">
        <f t="shared" si="66"/>
        <v/>
      </c>
      <c r="AE44" s="134" t="str">
        <f t="shared" si="67"/>
        <v/>
      </c>
      <c r="AF44" s="134" t="str">
        <f t="shared" si="68"/>
        <v/>
      </c>
      <c r="AG44" s="137" t="str">
        <f>IF('HINDI-SKT'!E45="","",'HINDI-SKT'!E45)</f>
        <v/>
      </c>
      <c r="AH44" s="138" t="str">
        <f t="shared" si="17"/>
        <v/>
      </c>
      <c r="AI44" s="137" t="str">
        <f>IF('HINDI-SKT'!F45="","",'HINDI-SKT'!F45)</f>
        <v/>
      </c>
      <c r="AJ44" s="138" t="str">
        <f t="shared" si="18"/>
        <v/>
      </c>
      <c r="AK44" s="137" t="str">
        <f>IF('HINDI-SKT'!G45="","",'HINDI-SKT'!G45)</f>
        <v/>
      </c>
      <c r="AL44" s="137" t="str">
        <f t="shared" si="19"/>
        <v/>
      </c>
      <c r="AM44" s="138" t="str">
        <f>IFERROR(LARGE((AH44,AJ44,AL44),1),"")</f>
        <v/>
      </c>
      <c r="AN44" s="138" t="str">
        <f>IFERROR(LARGE((AH44,AJ44,AL44),2),"")</f>
        <v/>
      </c>
      <c r="AO44" s="137" t="str">
        <f t="shared" si="20"/>
        <v/>
      </c>
      <c r="AP44" s="138" t="str">
        <f>IF('HINDI-SKT'!H45="","",'HINDI-SKT'!H45)</f>
        <v/>
      </c>
      <c r="AQ44" s="137" t="str">
        <f>IF('HINDI-SKT'!I45="","",'HINDI-SKT'!I45)</f>
        <v/>
      </c>
      <c r="AR44" s="137" t="str">
        <f>IF('HINDI-SKT'!J45="","",'HINDI-SKT'!J45)</f>
        <v/>
      </c>
      <c r="AS44" s="137" t="str">
        <f t="shared" si="69"/>
        <v/>
      </c>
      <c r="AT44" s="137" t="str">
        <f>IF('HINDI-SKT'!K45="","",'HINDI-SKT'!K45)</f>
        <v/>
      </c>
      <c r="AU44" s="138" t="str">
        <f t="shared" si="70"/>
        <v/>
      </c>
      <c r="AV44" s="137" t="str">
        <f t="shared" si="71"/>
        <v/>
      </c>
      <c r="AW44" s="137" t="str">
        <f t="shared" si="72"/>
        <v/>
      </c>
      <c r="AX44" s="137" t="str">
        <f>IF('HINDI-SKT'!O45="","",'HINDI-SKT'!O45)</f>
        <v/>
      </c>
      <c r="AY44" s="137" t="str">
        <f t="shared" si="73"/>
        <v/>
      </c>
      <c r="AZ44" s="137" t="str">
        <f t="shared" si="74"/>
        <v/>
      </c>
      <c r="BA44" s="137" t="str">
        <f t="shared" si="75"/>
        <v/>
      </c>
      <c r="BB44" s="134" t="str">
        <f>IF(MATHS!E45="","",MATHS!E45)</f>
        <v/>
      </c>
      <c r="BC44" s="135" t="str">
        <f t="shared" si="23"/>
        <v/>
      </c>
      <c r="BD44" s="134" t="str">
        <f>IF(MATHS!F45="","",MATHS!F45)</f>
        <v/>
      </c>
      <c r="BE44" s="135" t="str">
        <f t="shared" si="24"/>
        <v/>
      </c>
      <c r="BF44" s="134" t="str">
        <f>IF(MATHS!G45="","",MATHS!G45)</f>
        <v/>
      </c>
      <c r="BG44" s="134" t="str">
        <f t="shared" si="25"/>
        <v/>
      </c>
      <c r="BH44" s="135" t="str">
        <f>IFERROR(LARGE((BC44,BE44,BG44),1),"")</f>
        <v/>
      </c>
      <c r="BI44" s="135" t="str">
        <f>IFERROR(LARGE((BC44,BE44,BG44),2),"")</f>
        <v/>
      </c>
      <c r="BJ44" s="134" t="str">
        <f t="shared" si="26"/>
        <v/>
      </c>
      <c r="BK44" s="135" t="str">
        <f>IF(MATHS!H45="","",MATHS!H45)</f>
        <v/>
      </c>
      <c r="BL44" s="134" t="str">
        <f>IF(MATHS!I45="","",MATHS!I45)</f>
        <v/>
      </c>
      <c r="BM44" s="134" t="str">
        <f>IF(MATHS!J45="","",MATHS!J45)</f>
        <v/>
      </c>
      <c r="BN44" s="134" t="str">
        <f t="shared" si="76"/>
        <v/>
      </c>
      <c r="BO44" s="134" t="str">
        <f>IF(MATHS!K45="","",MATHS!K45)</f>
        <v/>
      </c>
      <c r="BP44" s="135" t="str">
        <f t="shared" si="27"/>
        <v/>
      </c>
      <c r="BQ44" s="134" t="str">
        <f t="shared" si="77"/>
        <v/>
      </c>
      <c r="BR44" s="134" t="str">
        <f t="shared" si="28"/>
        <v/>
      </c>
      <c r="BS44" s="134" t="str">
        <f>IF(MATHS!O45="","",MATHS!O45)</f>
        <v/>
      </c>
      <c r="BT44" s="134" t="str">
        <f t="shared" si="78"/>
        <v/>
      </c>
      <c r="BU44" s="134" t="str">
        <f t="shared" si="79"/>
        <v/>
      </c>
      <c r="BV44" s="134"/>
      <c r="BW44" s="137" t="str">
        <f>IF(SCIENCE!E45="","",SCIENCE!E45)</f>
        <v/>
      </c>
      <c r="BX44" s="138" t="str">
        <f t="shared" si="29"/>
        <v/>
      </c>
      <c r="BY44" s="137" t="str">
        <f>IF(SCIENCE!F45="","",SCIENCE!F45)</f>
        <v/>
      </c>
      <c r="BZ44" s="138" t="str">
        <f t="shared" si="30"/>
        <v/>
      </c>
      <c r="CA44" s="137" t="str">
        <f>IF(SCIENCE!G45="","",SCIENCE!G45)</f>
        <v/>
      </c>
      <c r="CB44" s="137" t="str">
        <f t="shared" si="31"/>
        <v/>
      </c>
      <c r="CC44" s="138" t="str">
        <f>IFERROR(LARGE((BX44,BZ44,CB44),1),"")</f>
        <v/>
      </c>
      <c r="CD44" s="138" t="str">
        <f>IFERROR(LARGE((BX44,BZ44,CB44),2),"")</f>
        <v/>
      </c>
      <c r="CE44" s="137" t="str">
        <f t="shared" si="32"/>
        <v/>
      </c>
      <c r="CF44" s="138" t="str">
        <f>IF(SCIENCE!H45="","",SCIENCE!H45)</f>
        <v/>
      </c>
      <c r="CG44" s="138" t="str">
        <f>IF(SCIENCE!I45="","",SCIENCE!I45)</f>
        <v/>
      </c>
      <c r="CH44" s="138" t="str">
        <f>IF(SCIENCE!J45="","",SCIENCE!J45)</f>
        <v/>
      </c>
      <c r="CI44" s="138" t="str">
        <f t="shared" si="81"/>
        <v/>
      </c>
      <c r="CJ44" s="138" t="str">
        <f>IF(SCIENCE!K45="","",SCIENCE!K45)</f>
        <v/>
      </c>
      <c r="CK44" s="138" t="str">
        <f t="shared" si="33"/>
        <v/>
      </c>
      <c r="CL44" s="137" t="str">
        <f t="shared" si="82"/>
        <v/>
      </c>
      <c r="CM44" s="137" t="str">
        <f t="shared" si="34"/>
        <v/>
      </c>
      <c r="CN44" s="137" t="str">
        <f>IF(SCIENCE!O45="","",SCIENCE!O45)</f>
        <v/>
      </c>
      <c r="CO44" s="137" t="str">
        <f t="shared" si="83"/>
        <v/>
      </c>
      <c r="CP44" s="137" t="str">
        <f t="shared" si="84"/>
        <v/>
      </c>
      <c r="CQ44" s="137" t="str">
        <f t="shared" si="85"/>
        <v/>
      </c>
      <c r="CR44" s="134" t="str">
        <f>IF(SST!E45="","",SST!E45)</f>
        <v/>
      </c>
      <c r="CS44" s="135" t="str">
        <f t="shared" si="35"/>
        <v/>
      </c>
      <c r="CT44" s="134" t="str">
        <f>IF(SST!F45="","",SST!F45)</f>
        <v/>
      </c>
      <c r="CU44" s="135" t="str">
        <f t="shared" si="36"/>
        <v/>
      </c>
      <c r="CV44" s="134" t="str">
        <f>IF(SST!G45="","",SST!G45)</f>
        <v/>
      </c>
      <c r="CW44" s="134" t="str">
        <f t="shared" si="37"/>
        <v/>
      </c>
      <c r="CX44" s="135" t="str">
        <f>IFERROR(LARGE((CS44,CU44,CW44),1),"")</f>
        <v/>
      </c>
      <c r="CY44" s="135" t="str">
        <f>IFERROR(LARGE((CS44,CU44,CW44),2),"")</f>
        <v/>
      </c>
      <c r="CZ44" s="134" t="str">
        <f t="shared" si="38"/>
        <v/>
      </c>
      <c r="DA44" s="135" t="str">
        <f>IF(SST!H45="","",SST!H45)</f>
        <v/>
      </c>
      <c r="DB44" s="135" t="str">
        <f>IF(SST!I45="","",SST!I45)</f>
        <v/>
      </c>
      <c r="DC44" s="135" t="str">
        <f>IF(SST!J45="","",SST!J45)</f>
        <v/>
      </c>
      <c r="DD44" s="135" t="str">
        <f t="shared" si="86"/>
        <v/>
      </c>
      <c r="DE44" s="135" t="str">
        <f>IF(SST!K45="","",SST!K45)</f>
        <v/>
      </c>
      <c r="DF44" s="135" t="str">
        <f t="shared" si="39"/>
        <v/>
      </c>
      <c r="DG44" s="134" t="str">
        <f t="shared" si="87"/>
        <v/>
      </c>
      <c r="DH44" s="134" t="str">
        <f t="shared" si="40"/>
        <v/>
      </c>
      <c r="DI44" s="134" t="str">
        <f>IF(SST!O45="","",SST!O45)</f>
        <v/>
      </c>
      <c r="DJ44" s="134" t="str">
        <f t="shared" si="88"/>
        <v/>
      </c>
      <c r="DK44" s="134" t="str">
        <f t="shared" si="89"/>
        <v/>
      </c>
      <c r="DL44" s="134" t="str">
        <f t="shared" si="90"/>
        <v/>
      </c>
      <c r="DM44" s="139" t="str">
        <f t="shared" si="91"/>
        <v/>
      </c>
      <c r="DN44" s="139" t="str">
        <f t="shared" si="92"/>
        <v/>
      </c>
      <c r="DO44" s="139" t="str">
        <f t="shared" si="93"/>
        <v/>
      </c>
      <c r="DP44" s="139" t="str">
        <f t="shared" si="94"/>
        <v/>
      </c>
      <c r="DQ44" s="139" t="str">
        <f t="shared" si="95"/>
        <v/>
      </c>
      <c r="DR44" s="139" t="str">
        <f t="shared" si="96"/>
        <v/>
      </c>
      <c r="DS44" s="139" t="str">
        <f t="shared" si="97"/>
        <v/>
      </c>
      <c r="DT44" s="139" t="str">
        <f t="shared" si="98"/>
        <v/>
      </c>
      <c r="DU44" s="139" t="str">
        <f t="shared" si="99"/>
        <v/>
      </c>
      <c r="DV44" s="139" t="str">
        <f t="shared" si="100"/>
        <v/>
      </c>
      <c r="DW44" s="140" t="str">
        <f t="shared" si="101"/>
        <v/>
      </c>
      <c r="DX44" s="140" t="str">
        <f t="shared" si="102"/>
        <v/>
      </c>
      <c r="DY44" s="140" t="str">
        <f t="shared" si="103"/>
        <v/>
      </c>
      <c r="DZ44" s="140" t="str">
        <f t="shared" si="104"/>
        <v/>
      </c>
      <c r="EA44" s="140" t="str">
        <f t="shared" si="105"/>
        <v/>
      </c>
      <c r="EB44" s="141" t="str">
        <f t="shared" si="106"/>
        <v/>
      </c>
      <c r="EC44" s="141" t="str">
        <f t="shared" si="107"/>
        <v/>
      </c>
      <c r="ED44" s="141" t="str">
        <f t="shared" si="108"/>
        <v/>
      </c>
      <c r="EE44" s="141" t="str">
        <f t="shared" si="109"/>
        <v/>
      </c>
      <c r="EF44" s="141" t="str">
        <f t="shared" si="110"/>
        <v/>
      </c>
      <c r="EG44" s="127" t="str">
        <f t="shared" si="111"/>
        <v/>
      </c>
      <c r="EH44" s="127" t="str">
        <f t="shared" si="112"/>
        <v/>
      </c>
      <c r="EI44" s="127" t="str">
        <f t="shared" si="113"/>
        <v/>
      </c>
      <c r="EJ44" s="127" t="str">
        <f t="shared" si="114"/>
        <v/>
      </c>
      <c r="EK44" s="127" t="str">
        <f t="shared" si="115"/>
        <v/>
      </c>
      <c r="EL44" s="128" t="str">
        <f t="shared" si="42"/>
        <v/>
      </c>
      <c r="EM44" s="128" t="str">
        <f t="shared" si="43"/>
        <v/>
      </c>
      <c r="EN44" s="128" t="str">
        <f t="shared" si="44"/>
        <v/>
      </c>
      <c r="EO44" s="128" t="str">
        <f t="shared" si="45"/>
        <v/>
      </c>
      <c r="EP44" s="128" t="str">
        <f t="shared" si="46"/>
        <v/>
      </c>
      <c r="EQ44" s="142" t="str">
        <f t="shared" si="47"/>
        <v/>
      </c>
      <c r="ER44" s="142" t="str">
        <f t="shared" si="48"/>
        <v/>
      </c>
      <c r="ES44" s="345" t="str">
        <f t="shared" si="49"/>
        <v/>
      </c>
      <c r="ET44" s="346" t="str">
        <f t="shared" si="50"/>
        <v/>
      </c>
      <c r="EU44" s="345" t="str">
        <f t="shared" si="51"/>
        <v/>
      </c>
      <c r="EV44" s="345" t="str">
        <f t="shared" si="52"/>
        <v/>
      </c>
      <c r="EW44" s="345" t="str">
        <f t="shared" si="53"/>
        <v/>
      </c>
      <c r="EX44" s="359" t="str">
        <f t="shared" si="54"/>
        <v/>
      </c>
      <c r="EY44" s="143" t="str">
        <f t="shared" si="116"/>
        <v/>
      </c>
      <c r="EZ44" s="143" t="str">
        <f t="shared" si="117"/>
        <v/>
      </c>
      <c r="FA44" s="143" t="str">
        <f t="shared" si="55"/>
        <v/>
      </c>
      <c r="FB44" s="143" t="str">
        <f t="shared" si="56"/>
        <v/>
      </c>
      <c r="FC44" s="144" t="str">
        <f t="shared" si="118"/>
        <v/>
      </c>
      <c r="FD44" s="143" t="str">
        <f t="shared" si="119"/>
        <v/>
      </c>
      <c r="FE44" s="145" t="str">
        <f>IF(ATTENDANCE!Q46="","",ATTENDANCE!Q46)</f>
        <v/>
      </c>
      <c r="FF44" s="146" t="str">
        <f t="shared" si="57"/>
        <v/>
      </c>
      <c r="FG44" s="143" t="str">
        <f t="shared" si="58"/>
        <v/>
      </c>
      <c r="FH44" s="144" t="str">
        <f t="shared" si="120"/>
        <v/>
      </c>
      <c r="FI44" s="311"/>
      <c r="FJ44" s="144"/>
      <c r="FK44" s="144"/>
      <c r="FL44" s="103"/>
    </row>
    <row r="45" spans="1:168" ht="15" customHeight="1" x14ac:dyDescent="0.25">
      <c r="A45" s="103"/>
      <c r="B45" s="131">
        <f>IF(DATA!B44="","",DATA!B44)</f>
        <v>40</v>
      </c>
      <c r="C45" s="131" t="str">
        <f>IF(DATA!C44="","",DATA!C44)</f>
        <v/>
      </c>
      <c r="D45" s="131" t="str">
        <f>IF(DATA!D44="","",DATA!D44)</f>
        <v/>
      </c>
      <c r="E45" s="447" t="str">
        <f>IF(DATA!E44="","",DATA!E44)</f>
        <v/>
      </c>
      <c r="F45" s="447" t="str">
        <f>IF(DATA!F44="","",DATA!F44)</f>
        <v/>
      </c>
      <c r="G45" s="447" t="str">
        <f>IF(DATA!G44="","",DATA!G44)</f>
        <v/>
      </c>
      <c r="H45" s="133" t="str">
        <f>IF(DATA!H44="","",DATA!H44)</f>
        <v/>
      </c>
      <c r="I45" s="132" t="str">
        <f>IF(DATA!I44="","",DATA!I44)</f>
        <v/>
      </c>
      <c r="J45" s="132" t="str">
        <f>IF(DATA!J44="","",DATA!J44)</f>
        <v/>
      </c>
      <c r="K45" s="132" t="str">
        <f>IF(DATA!K44="","",DATA!K44)</f>
        <v/>
      </c>
      <c r="L45" s="134" t="str">
        <f>IF(ENGLISH!E46="","",ENGLISH!E46)</f>
        <v/>
      </c>
      <c r="M45" s="135" t="str">
        <f t="shared" si="59"/>
        <v/>
      </c>
      <c r="N45" s="134" t="str">
        <f>IF(ENGLISH!F46="","",ENGLISH!F46)</f>
        <v/>
      </c>
      <c r="O45" s="135" t="str">
        <f t="shared" si="60"/>
        <v/>
      </c>
      <c r="P45" s="134" t="str">
        <f>IF(ENGLISH!G46="","",ENGLISH!G46)</f>
        <v/>
      </c>
      <c r="Q45" s="134" t="str">
        <f t="shared" si="61"/>
        <v/>
      </c>
      <c r="R45" s="135" t="str">
        <f>IFERROR(LARGE((M45,O45,Q45),1),"")</f>
        <v/>
      </c>
      <c r="S45" s="135" t="str">
        <f>IFERROR(LARGE((M45,O45,Q45),2),"")</f>
        <v/>
      </c>
      <c r="T45" s="134" t="str">
        <f t="shared" si="62"/>
        <v/>
      </c>
      <c r="U45" s="135" t="str">
        <f>IF(ENGLISH!H46="","",ENGLISH!H46)</f>
        <v/>
      </c>
      <c r="V45" s="134" t="str">
        <f>IF(ENGLISH!I46="","",ENGLISH!I46)</f>
        <v/>
      </c>
      <c r="W45" s="134" t="str">
        <f>IF(ENGLISH!J46="","",ENGLISH!J46)</f>
        <v/>
      </c>
      <c r="X45" s="134" t="str">
        <f t="shared" si="63"/>
        <v/>
      </c>
      <c r="Y45" s="135" t="str">
        <f>IF(ENGLISH!K46="","",ENGLISH!K46)</f>
        <v/>
      </c>
      <c r="Z45" s="135" t="str">
        <f t="shared" si="64"/>
        <v/>
      </c>
      <c r="AA45" s="136" t="str">
        <f t="shared" si="65"/>
        <v/>
      </c>
      <c r="AB45" s="134" t="str">
        <f t="shared" si="16"/>
        <v/>
      </c>
      <c r="AC45" s="134" t="str">
        <f>IF(ENGLISH!O46="","",ENGLISH!O46)</f>
        <v/>
      </c>
      <c r="AD45" s="134" t="str">
        <f t="shared" si="66"/>
        <v/>
      </c>
      <c r="AE45" s="134" t="str">
        <f t="shared" si="67"/>
        <v/>
      </c>
      <c r="AF45" s="134" t="str">
        <f t="shared" si="68"/>
        <v/>
      </c>
      <c r="AG45" s="137" t="str">
        <f>IF('HINDI-SKT'!E46="","",'HINDI-SKT'!E46)</f>
        <v/>
      </c>
      <c r="AH45" s="138" t="str">
        <f t="shared" si="17"/>
        <v/>
      </c>
      <c r="AI45" s="137" t="str">
        <f>IF('HINDI-SKT'!F46="","",'HINDI-SKT'!F46)</f>
        <v/>
      </c>
      <c r="AJ45" s="138" t="str">
        <f t="shared" si="18"/>
        <v/>
      </c>
      <c r="AK45" s="137" t="str">
        <f>IF('HINDI-SKT'!G46="","",'HINDI-SKT'!G46)</f>
        <v/>
      </c>
      <c r="AL45" s="137" t="str">
        <f t="shared" si="19"/>
        <v/>
      </c>
      <c r="AM45" s="138" t="str">
        <f>IFERROR(LARGE((AH45,AJ45,AL45),1),"")</f>
        <v/>
      </c>
      <c r="AN45" s="138" t="str">
        <f>IFERROR(LARGE((AH45,AJ45,AL45),2),"")</f>
        <v/>
      </c>
      <c r="AO45" s="137" t="str">
        <f t="shared" si="20"/>
        <v/>
      </c>
      <c r="AP45" s="138" t="str">
        <f>IF('HINDI-SKT'!H46="","",'HINDI-SKT'!H46)</f>
        <v/>
      </c>
      <c r="AQ45" s="137" t="str">
        <f>IF('HINDI-SKT'!I46="","",'HINDI-SKT'!I46)</f>
        <v/>
      </c>
      <c r="AR45" s="137" t="str">
        <f>IF('HINDI-SKT'!J46="","",'HINDI-SKT'!J46)</f>
        <v/>
      </c>
      <c r="AS45" s="137" t="str">
        <f t="shared" si="69"/>
        <v/>
      </c>
      <c r="AT45" s="137" t="str">
        <f>IF('HINDI-SKT'!K46="","",'HINDI-SKT'!K46)</f>
        <v/>
      </c>
      <c r="AU45" s="138" t="str">
        <f t="shared" si="70"/>
        <v/>
      </c>
      <c r="AV45" s="137" t="str">
        <f t="shared" si="71"/>
        <v/>
      </c>
      <c r="AW45" s="137" t="str">
        <f t="shared" si="72"/>
        <v/>
      </c>
      <c r="AX45" s="137" t="str">
        <f>IF('HINDI-SKT'!O46="","",'HINDI-SKT'!O46)</f>
        <v/>
      </c>
      <c r="AY45" s="137" t="str">
        <f t="shared" si="73"/>
        <v/>
      </c>
      <c r="AZ45" s="137" t="str">
        <f t="shared" si="74"/>
        <v/>
      </c>
      <c r="BA45" s="137" t="str">
        <f t="shared" si="75"/>
        <v/>
      </c>
      <c r="BB45" s="134" t="str">
        <f>IF(MATHS!E46="","",MATHS!E46)</f>
        <v/>
      </c>
      <c r="BC45" s="135" t="str">
        <f t="shared" si="23"/>
        <v/>
      </c>
      <c r="BD45" s="134" t="str">
        <f>IF(MATHS!F46="","",MATHS!F46)</f>
        <v/>
      </c>
      <c r="BE45" s="135" t="str">
        <f t="shared" si="24"/>
        <v/>
      </c>
      <c r="BF45" s="134" t="str">
        <f>IF(MATHS!G46="","",MATHS!G46)</f>
        <v/>
      </c>
      <c r="BG45" s="134" t="str">
        <f t="shared" si="25"/>
        <v/>
      </c>
      <c r="BH45" s="135" t="str">
        <f>IFERROR(LARGE((BC45,BE45,BG45),1),"")</f>
        <v/>
      </c>
      <c r="BI45" s="135" t="str">
        <f>IFERROR(LARGE((BC45,BE45,BG45),2),"")</f>
        <v/>
      </c>
      <c r="BJ45" s="134" t="str">
        <f t="shared" si="26"/>
        <v/>
      </c>
      <c r="BK45" s="135" t="str">
        <f>IF(MATHS!H46="","",MATHS!H46)</f>
        <v/>
      </c>
      <c r="BL45" s="134" t="str">
        <f>IF(MATHS!I46="","",MATHS!I46)</f>
        <v/>
      </c>
      <c r="BM45" s="134" t="str">
        <f>IF(MATHS!J46="","",MATHS!J46)</f>
        <v/>
      </c>
      <c r="BN45" s="134" t="str">
        <f t="shared" si="76"/>
        <v/>
      </c>
      <c r="BO45" s="134" t="str">
        <f>IF(MATHS!K46="","",MATHS!K46)</f>
        <v/>
      </c>
      <c r="BP45" s="135" t="str">
        <f t="shared" si="27"/>
        <v/>
      </c>
      <c r="BQ45" s="134" t="str">
        <f t="shared" si="77"/>
        <v/>
      </c>
      <c r="BR45" s="134" t="str">
        <f t="shared" si="28"/>
        <v/>
      </c>
      <c r="BS45" s="134" t="str">
        <f>IF(MATHS!O46="","",MATHS!O46)</f>
        <v/>
      </c>
      <c r="BT45" s="134" t="str">
        <f t="shared" si="78"/>
        <v/>
      </c>
      <c r="BU45" s="134" t="str">
        <f t="shared" si="79"/>
        <v/>
      </c>
      <c r="BV45" s="134"/>
      <c r="BW45" s="137" t="str">
        <f>IF(SCIENCE!E46="","",SCIENCE!E46)</f>
        <v/>
      </c>
      <c r="BX45" s="138" t="str">
        <f t="shared" si="29"/>
        <v/>
      </c>
      <c r="BY45" s="137" t="str">
        <f>IF(SCIENCE!F46="","",SCIENCE!F46)</f>
        <v/>
      </c>
      <c r="BZ45" s="138" t="str">
        <f t="shared" si="30"/>
        <v/>
      </c>
      <c r="CA45" s="137" t="str">
        <f>IF(SCIENCE!G46="","",SCIENCE!G46)</f>
        <v/>
      </c>
      <c r="CB45" s="137" t="str">
        <f t="shared" si="31"/>
        <v/>
      </c>
      <c r="CC45" s="138" t="str">
        <f>IFERROR(LARGE((BX45,BZ45,CB45),1),"")</f>
        <v/>
      </c>
      <c r="CD45" s="138" t="str">
        <f>IFERROR(LARGE((BX45,BZ45,CB45),2),"")</f>
        <v/>
      </c>
      <c r="CE45" s="137" t="str">
        <f t="shared" si="32"/>
        <v/>
      </c>
      <c r="CF45" s="138" t="str">
        <f>IF(SCIENCE!H46="","",SCIENCE!H46)</f>
        <v/>
      </c>
      <c r="CG45" s="138" t="str">
        <f>IF(SCIENCE!I46="","",SCIENCE!I46)</f>
        <v/>
      </c>
      <c r="CH45" s="138" t="str">
        <f>IF(SCIENCE!J46="","",SCIENCE!J46)</f>
        <v/>
      </c>
      <c r="CI45" s="138" t="str">
        <f t="shared" si="81"/>
        <v/>
      </c>
      <c r="CJ45" s="138" t="str">
        <f>IF(SCIENCE!K46="","",SCIENCE!K46)</f>
        <v/>
      </c>
      <c r="CK45" s="138" t="str">
        <f t="shared" si="33"/>
        <v/>
      </c>
      <c r="CL45" s="137" t="str">
        <f t="shared" si="82"/>
        <v/>
      </c>
      <c r="CM45" s="137" t="str">
        <f t="shared" si="34"/>
        <v/>
      </c>
      <c r="CN45" s="137" t="str">
        <f>IF(SCIENCE!O46="","",SCIENCE!O46)</f>
        <v/>
      </c>
      <c r="CO45" s="137" t="str">
        <f t="shared" si="83"/>
        <v/>
      </c>
      <c r="CP45" s="137" t="str">
        <f t="shared" si="84"/>
        <v/>
      </c>
      <c r="CQ45" s="137" t="str">
        <f t="shared" si="85"/>
        <v/>
      </c>
      <c r="CR45" s="134" t="str">
        <f>IF(SST!E46="","",SST!E46)</f>
        <v/>
      </c>
      <c r="CS45" s="135" t="str">
        <f t="shared" si="35"/>
        <v/>
      </c>
      <c r="CT45" s="134" t="str">
        <f>IF(SST!F46="","",SST!F46)</f>
        <v/>
      </c>
      <c r="CU45" s="135" t="str">
        <f t="shared" si="36"/>
        <v/>
      </c>
      <c r="CV45" s="134" t="str">
        <f>IF(SST!G46="","",SST!G46)</f>
        <v/>
      </c>
      <c r="CW45" s="134" t="str">
        <f t="shared" si="37"/>
        <v/>
      </c>
      <c r="CX45" s="135" t="str">
        <f>IFERROR(LARGE((CS45,CU45,CW45),1),"")</f>
        <v/>
      </c>
      <c r="CY45" s="135" t="str">
        <f>IFERROR(LARGE((CS45,CU45,CW45),2),"")</f>
        <v/>
      </c>
      <c r="CZ45" s="134" t="str">
        <f t="shared" si="38"/>
        <v/>
      </c>
      <c r="DA45" s="135" t="str">
        <f>IF(SST!H46="","",SST!H46)</f>
        <v/>
      </c>
      <c r="DB45" s="135" t="str">
        <f>IF(SST!I46="","",SST!I46)</f>
        <v/>
      </c>
      <c r="DC45" s="135" t="str">
        <f>IF(SST!J46="","",SST!J46)</f>
        <v/>
      </c>
      <c r="DD45" s="135" t="str">
        <f t="shared" si="86"/>
        <v/>
      </c>
      <c r="DE45" s="135" t="str">
        <f>IF(SST!K46="","",SST!K46)</f>
        <v/>
      </c>
      <c r="DF45" s="135" t="str">
        <f t="shared" si="39"/>
        <v/>
      </c>
      <c r="DG45" s="134" t="str">
        <f t="shared" si="87"/>
        <v/>
      </c>
      <c r="DH45" s="134" t="str">
        <f t="shared" si="40"/>
        <v/>
      </c>
      <c r="DI45" s="134" t="str">
        <f>IF(SST!O46="","",SST!O46)</f>
        <v/>
      </c>
      <c r="DJ45" s="134" t="str">
        <f t="shared" si="88"/>
        <v/>
      </c>
      <c r="DK45" s="134" t="str">
        <f t="shared" si="89"/>
        <v/>
      </c>
      <c r="DL45" s="134" t="str">
        <f t="shared" si="90"/>
        <v/>
      </c>
      <c r="DM45" s="139" t="str">
        <f t="shared" si="91"/>
        <v/>
      </c>
      <c r="DN45" s="139" t="str">
        <f t="shared" si="92"/>
        <v/>
      </c>
      <c r="DO45" s="139" t="str">
        <f t="shared" si="93"/>
        <v/>
      </c>
      <c r="DP45" s="139" t="str">
        <f t="shared" si="94"/>
        <v/>
      </c>
      <c r="DQ45" s="139" t="str">
        <f t="shared" si="95"/>
        <v/>
      </c>
      <c r="DR45" s="139" t="str">
        <f t="shared" si="96"/>
        <v/>
      </c>
      <c r="DS45" s="139" t="str">
        <f t="shared" si="97"/>
        <v/>
      </c>
      <c r="DT45" s="139" t="str">
        <f t="shared" si="98"/>
        <v/>
      </c>
      <c r="DU45" s="139" t="str">
        <f t="shared" si="99"/>
        <v/>
      </c>
      <c r="DV45" s="139" t="str">
        <f t="shared" si="100"/>
        <v/>
      </c>
      <c r="DW45" s="140" t="str">
        <f t="shared" si="101"/>
        <v/>
      </c>
      <c r="DX45" s="140" t="str">
        <f t="shared" si="102"/>
        <v/>
      </c>
      <c r="DY45" s="140" t="str">
        <f t="shared" si="103"/>
        <v/>
      </c>
      <c r="DZ45" s="140" t="str">
        <f t="shared" si="104"/>
        <v/>
      </c>
      <c r="EA45" s="140" t="str">
        <f t="shared" si="105"/>
        <v/>
      </c>
      <c r="EB45" s="141" t="str">
        <f t="shared" si="106"/>
        <v/>
      </c>
      <c r="EC45" s="141" t="str">
        <f t="shared" si="107"/>
        <v/>
      </c>
      <c r="ED45" s="141" t="str">
        <f t="shared" si="108"/>
        <v/>
      </c>
      <c r="EE45" s="141" t="str">
        <f t="shared" si="109"/>
        <v/>
      </c>
      <c r="EF45" s="141" t="str">
        <f t="shared" si="110"/>
        <v/>
      </c>
      <c r="EG45" s="127" t="str">
        <f t="shared" si="111"/>
        <v/>
      </c>
      <c r="EH45" s="127" t="str">
        <f t="shared" si="112"/>
        <v/>
      </c>
      <c r="EI45" s="127" t="str">
        <f t="shared" si="113"/>
        <v/>
      </c>
      <c r="EJ45" s="127" t="str">
        <f t="shared" si="114"/>
        <v/>
      </c>
      <c r="EK45" s="127" t="str">
        <f t="shared" si="115"/>
        <v/>
      </c>
      <c r="EL45" s="128" t="str">
        <f t="shared" si="42"/>
        <v/>
      </c>
      <c r="EM45" s="128" t="str">
        <f t="shared" si="43"/>
        <v/>
      </c>
      <c r="EN45" s="128" t="str">
        <f t="shared" si="44"/>
        <v/>
      </c>
      <c r="EO45" s="128" t="str">
        <f t="shared" si="45"/>
        <v/>
      </c>
      <c r="EP45" s="128" t="str">
        <f t="shared" si="46"/>
        <v/>
      </c>
      <c r="EQ45" s="142" t="str">
        <f t="shared" si="47"/>
        <v/>
      </c>
      <c r="ER45" s="142" t="str">
        <f t="shared" si="48"/>
        <v/>
      </c>
      <c r="ES45" s="345" t="str">
        <f t="shared" si="49"/>
        <v/>
      </c>
      <c r="ET45" s="346" t="str">
        <f t="shared" si="50"/>
        <v/>
      </c>
      <c r="EU45" s="345" t="str">
        <f t="shared" si="51"/>
        <v/>
      </c>
      <c r="EV45" s="345" t="str">
        <f t="shared" si="52"/>
        <v/>
      </c>
      <c r="EW45" s="345" t="str">
        <f t="shared" si="53"/>
        <v/>
      </c>
      <c r="EX45" s="359" t="str">
        <f t="shared" si="54"/>
        <v/>
      </c>
      <c r="EY45" s="143" t="str">
        <f t="shared" si="116"/>
        <v/>
      </c>
      <c r="EZ45" s="143" t="str">
        <f t="shared" si="117"/>
        <v/>
      </c>
      <c r="FA45" s="143" t="str">
        <f t="shared" si="55"/>
        <v/>
      </c>
      <c r="FB45" s="143" t="str">
        <f t="shared" si="56"/>
        <v/>
      </c>
      <c r="FC45" s="144" t="str">
        <f t="shared" si="118"/>
        <v/>
      </c>
      <c r="FD45" s="143" t="str">
        <f t="shared" si="119"/>
        <v/>
      </c>
      <c r="FE45" s="145" t="str">
        <f>IF(ATTENDANCE!Q47="","",ATTENDANCE!Q47)</f>
        <v/>
      </c>
      <c r="FF45" s="146" t="str">
        <f>IF(FE45="","",ROUND((FE45*100/$FE$5),0)&amp;" %")</f>
        <v/>
      </c>
      <c r="FG45" s="143" t="str">
        <f t="shared" si="58"/>
        <v/>
      </c>
      <c r="FH45" s="144" t="str">
        <f t="shared" si="120"/>
        <v/>
      </c>
      <c r="FI45" s="311"/>
      <c r="FJ45" s="144"/>
      <c r="FK45" s="144"/>
      <c r="FL45" s="103"/>
    </row>
    <row r="46" spans="1:168" ht="15" customHeight="1" x14ac:dyDescent="0.25">
      <c r="A46" s="103"/>
      <c r="B46" s="131">
        <f>IF(DATA!B45="","",DATA!B45)</f>
        <v>41</v>
      </c>
      <c r="C46" s="131" t="str">
        <f>IF(DATA!C45="","",DATA!C45)</f>
        <v/>
      </c>
      <c r="D46" s="131" t="str">
        <f>IF(DATA!D45="","",DATA!D45)</f>
        <v/>
      </c>
      <c r="E46" s="447" t="str">
        <f>IF(DATA!E45="","",DATA!E45)</f>
        <v/>
      </c>
      <c r="F46" s="447" t="str">
        <f>IF(DATA!F45="","",DATA!F45)</f>
        <v/>
      </c>
      <c r="G46" s="447" t="str">
        <f>IF(DATA!G45="","",DATA!G45)</f>
        <v/>
      </c>
      <c r="H46" s="133" t="str">
        <f>IF(DATA!H45="","",DATA!H45)</f>
        <v/>
      </c>
      <c r="I46" s="132" t="str">
        <f>IF(DATA!I45="","",DATA!I45)</f>
        <v/>
      </c>
      <c r="J46" s="132" t="str">
        <f>IF(DATA!J45="","",DATA!J45)</f>
        <v/>
      </c>
      <c r="K46" s="132" t="str">
        <f>IF(DATA!K45="","",DATA!K45)</f>
        <v/>
      </c>
      <c r="L46" s="134" t="str">
        <f>IF(ENGLISH!E47="","",ENGLISH!E47)</f>
        <v/>
      </c>
      <c r="M46" s="135" t="str">
        <f t="shared" si="59"/>
        <v/>
      </c>
      <c r="N46" s="134" t="str">
        <f>IF(ENGLISH!F47="","",ENGLISH!F47)</f>
        <v/>
      </c>
      <c r="O46" s="135" t="str">
        <f t="shared" si="60"/>
        <v/>
      </c>
      <c r="P46" s="134" t="str">
        <f>IF(ENGLISH!G47="","",ENGLISH!G47)</f>
        <v/>
      </c>
      <c r="Q46" s="134" t="str">
        <f t="shared" si="61"/>
        <v/>
      </c>
      <c r="R46" s="135" t="str">
        <f>IFERROR(LARGE((M46,O46,Q46),1),"")</f>
        <v/>
      </c>
      <c r="S46" s="135" t="str">
        <f>IFERROR(LARGE((M46,O46,Q46),2),"")</f>
        <v/>
      </c>
      <c r="T46" s="134" t="str">
        <f t="shared" si="62"/>
        <v/>
      </c>
      <c r="U46" s="135" t="str">
        <f>IF(ENGLISH!H47="","",ENGLISH!H47)</f>
        <v/>
      </c>
      <c r="V46" s="134" t="str">
        <f>IF(ENGLISH!I47="","",ENGLISH!I47)</f>
        <v/>
      </c>
      <c r="W46" s="134" t="str">
        <f>IF(ENGLISH!J47="","",ENGLISH!J47)</f>
        <v/>
      </c>
      <c r="X46" s="134" t="str">
        <f t="shared" si="63"/>
        <v/>
      </c>
      <c r="Y46" s="135" t="str">
        <f>IF(ENGLISH!K47="","",ENGLISH!K47)</f>
        <v/>
      </c>
      <c r="Z46" s="135" t="str">
        <f t="shared" si="64"/>
        <v/>
      </c>
      <c r="AA46" s="136" t="str">
        <f t="shared" si="65"/>
        <v/>
      </c>
      <c r="AB46" s="134" t="str">
        <f t="shared" si="16"/>
        <v/>
      </c>
      <c r="AC46" s="134" t="str">
        <f>IF(ENGLISH!O47="","",ENGLISH!O47)</f>
        <v/>
      </c>
      <c r="AD46" s="134" t="str">
        <f t="shared" si="66"/>
        <v/>
      </c>
      <c r="AE46" s="134" t="str">
        <f t="shared" si="67"/>
        <v/>
      </c>
      <c r="AF46" s="134" t="str">
        <f t="shared" si="68"/>
        <v/>
      </c>
      <c r="AG46" s="137" t="str">
        <f>IF('HINDI-SKT'!E47="","",'HINDI-SKT'!E47)</f>
        <v/>
      </c>
      <c r="AH46" s="138" t="str">
        <f t="shared" si="17"/>
        <v/>
      </c>
      <c r="AI46" s="137" t="str">
        <f>IF('HINDI-SKT'!F47="","",'HINDI-SKT'!F47)</f>
        <v/>
      </c>
      <c r="AJ46" s="138" t="str">
        <f t="shared" si="18"/>
        <v/>
      </c>
      <c r="AK46" s="137" t="str">
        <f>IF('HINDI-SKT'!G47="","",'HINDI-SKT'!G47)</f>
        <v/>
      </c>
      <c r="AL46" s="137" t="str">
        <f t="shared" si="19"/>
        <v/>
      </c>
      <c r="AM46" s="138" t="str">
        <f>IFERROR(LARGE((AH46,AJ46,AL46),1),"")</f>
        <v/>
      </c>
      <c r="AN46" s="138" t="str">
        <f>IFERROR(LARGE((AH46,AJ46,AL46),2),"")</f>
        <v/>
      </c>
      <c r="AO46" s="137" t="str">
        <f t="shared" si="20"/>
        <v/>
      </c>
      <c r="AP46" s="138" t="str">
        <f>IF('HINDI-SKT'!H47="","",'HINDI-SKT'!H47)</f>
        <v/>
      </c>
      <c r="AQ46" s="137" t="str">
        <f>IF('HINDI-SKT'!I47="","",'HINDI-SKT'!I47)</f>
        <v/>
      </c>
      <c r="AR46" s="137" t="str">
        <f>IF('HINDI-SKT'!J47="","",'HINDI-SKT'!J47)</f>
        <v/>
      </c>
      <c r="AS46" s="137" t="str">
        <f t="shared" si="69"/>
        <v/>
      </c>
      <c r="AT46" s="137" t="str">
        <f>IF('HINDI-SKT'!K47="","",'HINDI-SKT'!K47)</f>
        <v/>
      </c>
      <c r="AU46" s="138" t="str">
        <f t="shared" si="70"/>
        <v/>
      </c>
      <c r="AV46" s="137" t="str">
        <f t="shared" si="71"/>
        <v/>
      </c>
      <c r="AW46" s="137" t="str">
        <f t="shared" si="72"/>
        <v/>
      </c>
      <c r="AX46" s="137" t="str">
        <f>IF('HINDI-SKT'!O47="","",'HINDI-SKT'!O47)</f>
        <v/>
      </c>
      <c r="AY46" s="137" t="str">
        <f t="shared" si="73"/>
        <v/>
      </c>
      <c r="AZ46" s="137" t="str">
        <f t="shared" si="74"/>
        <v/>
      </c>
      <c r="BA46" s="137" t="str">
        <f t="shared" si="75"/>
        <v/>
      </c>
      <c r="BB46" s="134" t="str">
        <f>IF(MATHS!E47="","",MATHS!E47)</f>
        <v/>
      </c>
      <c r="BC46" s="135" t="str">
        <f t="shared" si="23"/>
        <v/>
      </c>
      <c r="BD46" s="134" t="str">
        <f>IF(MATHS!F47="","",MATHS!F47)</f>
        <v/>
      </c>
      <c r="BE46" s="135" t="str">
        <f t="shared" si="24"/>
        <v/>
      </c>
      <c r="BF46" s="134" t="str">
        <f>IF(MATHS!G47="","",MATHS!G47)</f>
        <v/>
      </c>
      <c r="BG46" s="134" t="str">
        <f t="shared" si="25"/>
        <v/>
      </c>
      <c r="BH46" s="135" t="str">
        <f>IFERROR(LARGE((BC46,BE46,BG46),1),"")</f>
        <v/>
      </c>
      <c r="BI46" s="135" t="str">
        <f>IFERROR(LARGE((BC46,BE46,BG46),2),"")</f>
        <v/>
      </c>
      <c r="BJ46" s="134" t="str">
        <f t="shared" si="26"/>
        <v/>
      </c>
      <c r="BK46" s="135" t="str">
        <f>IF(MATHS!H47="","",MATHS!H47)</f>
        <v/>
      </c>
      <c r="BL46" s="134" t="str">
        <f>IF(MATHS!I47="","",MATHS!I47)</f>
        <v/>
      </c>
      <c r="BM46" s="134" t="str">
        <f>IF(MATHS!J47="","",MATHS!J47)</f>
        <v/>
      </c>
      <c r="BN46" s="134" t="str">
        <f t="shared" si="76"/>
        <v/>
      </c>
      <c r="BO46" s="134" t="str">
        <f>IF(MATHS!K47="","",MATHS!K47)</f>
        <v/>
      </c>
      <c r="BP46" s="135" t="str">
        <f t="shared" si="27"/>
        <v/>
      </c>
      <c r="BQ46" s="134" t="str">
        <f t="shared" si="77"/>
        <v/>
      </c>
      <c r="BR46" s="134" t="str">
        <f t="shared" si="28"/>
        <v/>
      </c>
      <c r="BS46" s="134" t="str">
        <f>IF(MATHS!O47="","",MATHS!O47)</f>
        <v/>
      </c>
      <c r="BT46" s="134" t="str">
        <f t="shared" si="78"/>
        <v/>
      </c>
      <c r="BU46" s="134" t="str">
        <f t="shared" si="79"/>
        <v/>
      </c>
      <c r="BV46" s="134"/>
      <c r="BW46" s="137" t="str">
        <f>IF(SCIENCE!E47="","",SCIENCE!E47)</f>
        <v/>
      </c>
      <c r="BX46" s="138" t="str">
        <f t="shared" si="29"/>
        <v/>
      </c>
      <c r="BY46" s="137" t="str">
        <f>IF(SCIENCE!F47="","",SCIENCE!F47)</f>
        <v/>
      </c>
      <c r="BZ46" s="138" t="str">
        <f t="shared" si="30"/>
        <v/>
      </c>
      <c r="CA46" s="137" t="str">
        <f>IF(SCIENCE!G47="","",SCIENCE!G47)</f>
        <v/>
      </c>
      <c r="CB46" s="137" t="str">
        <f t="shared" si="31"/>
        <v/>
      </c>
      <c r="CC46" s="138" t="str">
        <f>IFERROR(LARGE((BX46,BZ46,CB46),1),"")</f>
        <v/>
      </c>
      <c r="CD46" s="138" t="str">
        <f>IFERROR(LARGE((BX46,BZ46,CB46),2),"")</f>
        <v/>
      </c>
      <c r="CE46" s="137" t="str">
        <f t="shared" si="32"/>
        <v/>
      </c>
      <c r="CF46" s="138" t="str">
        <f>IF(SCIENCE!H47="","",SCIENCE!H47)</f>
        <v/>
      </c>
      <c r="CG46" s="138" t="str">
        <f>IF(SCIENCE!I47="","",SCIENCE!I47)</f>
        <v/>
      </c>
      <c r="CH46" s="138" t="str">
        <f>IF(SCIENCE!J47="","",SCIENCE!J47)</f>
        <v/>
      </c>
      <c r="CI46" s="138" t="str">
        <f t="shared" si="81"/>
        <v/>
      </c>
      <c r="CJ46" s="138" t="str">
        <f>IF(SCIENCE!K47="","",SCIENCE!K47)</f>
        <v/>
      </c>
      <c r="CK46" s="138" t="str">
        <f t="shared" si="33"/>
        <v/>
      </c>
      <c r="CL46" s="137" t="str">
        <f t="shared" si="82"/>
        <v/>
      </c>
      <c r="CM46" s="137" t="str">
        <f t="shared" si="34"/>
        <v/>
      </c>
      <c r="CN46" s="137" t="str">
        <f>IF(SCIENCE!O47="","",SCIENCE!O47)</f>
        <v/>
      </c>
      <c r="CO46" s="137" t="str">
        <f t="shared" si="83"/>
        <v/>
      </c>
      <c r="CP46" s="137" t="str">
        <f t="shared" si="84"/>
        <v/>
      </c>
      <c r="CQ46" s="137" t="str">
        <f t="shared" si="85"/>
        <v/>
      </c>
      <c r="CR46" s="134" t="str">
        <f>IF(SST!E47="","",SST!E47)</f>
        <v/>
      </c>
      <c r="CS46" s="135" t="str">
        <f t="shared" si="35"/>
        <v/>
      </c>
      <c r="CT46" s="134" t="str">
        <f>IF(SST!F47="","",SST!F47)</f>
        <v/>
      </c>
      <c r="CU46" s="135" t="str">
        <f t="shared" si="36"/>
        <v/>
      </c>
      <c r="CV46" s="134" t="str">
        <f>IF(SST!G47="","",SST!G47)</f>
        <v/>
      </c>
      <c r="CW46" s="134" t="str">
        <f t="shared" si="37"/>
        <v/>
      </c>
      <c r="CX46" s="135" t="str">
        <f>IFERROR(LARGE((CS46,CU46,CW46),1),"")</f>
        <v/>
      </c>
      <c r="CY46" s="135" t="str">
        <f>IFERROR(LARGE((CS46,CU46,CW46),2),"")</f>
        <v/>
      </c>
      <c r="CZ46" s="134" t="str">
        <f t="shared" si="38"/>
        <v/>
      </c>
      <c r="DA46" s="135" t="str">
        <f>IF(SST!H47="","",SST!H47)</f>
        <v/>
      </c>
      <c r="DB46" s="135" t="str">
        <f>IF(SST!I47="","",SST!I47)</f>
        <v/>
      </c>
      <c r="DC46" s="135" t="str">
        <f>IF(SST!J47="","",SST!J47)</f>
        <v/>
      </c>
      <c r="DD46" s="135" t="str">
        <f t="shared" si="86"/>
        <v/>
      </c>
      <c r="DE46" s="135" t="str">
        <f>IF(SST!K47="","",SST!K47)</f>
        <v/>
      </c>
      <c r="DF46" s="135" t="str">
        <f t="shared" si="39"/>
        <v/>
      </c>
      <c r="DG46" s="134" t="str">
        <f t="shared" si="87"/>
        <v/>
      </c>
      <c r="DH46" s="134" t="str">
        <f t="shared" si="40"/>
        <v/>
      </c>
      <c r="DI46" s="134" t="str">
        <f>IF(SST!O47="","",SST!O47)</f>
        <v/>
      </c>
      <c r="DJ46" s="134" t="str">
        <f t="shared" si="88"/>
        <v/>
      </c>
      <c r="DK46" s="134" t="str">
        <f t="shared" si="89"/>
        <v/>
      </c>
      <c r="DL46" s="134" t="str">
        <f t="shared" si="90"/>
        <v/>
      </c>
      <c r="DM46" s="139" t="str">
        <f t="shared" si="91"/>
        <v/>
      </c>
      <c r="DN46" s="139" t="str">
        <f t="shared" si="92"/>
        <v/>
      </c>
      <c r="DO46" s="139" t="str">
        <f t="shared" si="93"/>
        <v/>
      </c>
      <c r="DP46" s="139" t="str">
        <f t="shared" si="94"/>
        <v/>
      </c>
      <c r="DQ46" s="139" t="str">
        <f t="shared" si="95"/>
        <v/>
      </c>
      <c r="DR46" s="139" t="str">
        <f t="shared" si="96"/>
        <v/>
      </c>
      <c r="DS46" s="139" t="str">
        <f t="shared" si="97"/>
        <v/>
      </c>
      <c r="DT46" s="139" t="str">
        <f t="shared" si="98"/>
        <v/>
      </c>
      <c r="DU46" s="139" t="str">
        <f t="shared" si="99"/>
        <v/>
      </c>
      <c r="DV46" s="139" t="str">
        <f t="shared" si="100"/>
        <v/>
      </c>
      <c r="DW46" s="140" t="str">
        <f t="shared" si="101"/>
        <v/>
      </c>
      <c r="DX46" s="140" t="str">
        <f t="shared" si="102"/>
        <v/>
      </c>
      <c r="DY46" s="140" t="str">
        <f t="shared" si="103"/>
        <v/>
      </c>
      <c r="DZ46" s="140" t="str">
        <f t="shared" si="104"/>
        <v/>
      </c>
      <c r="EA46" s="140" t="str">
        <f t="shared" si="105"/>
        <v/>
      </c>
      <c r="EB46" s="141" t="str">
        <f t="shared" si="106"/>
        <v/>
      </c>
      <c r="EC46" s="141" t="str">
        <f t="shared" si="107"/>
        <v/>
      </c>
      <c r="ED46" s="141" t="str">
        <f t="shared" si="108"/>
        <v/>
      </c>
      <c r="EE46" s="141" t="str">
        <f t="shared" si="109"/>
        <v/>
      </c>
      <c r="EF46" s="141" t="str">
        <f t="shared" si="110"/>
        <v/>
      </c>
      <c r="EG46" s="127" t="str">
        <f t="shared" si="111"/>
        <v/>
      </c>
      <c r="EH46" s="127" t="str">
        <f t="shared" si="112"/>
        <v/>
      </c>
      <c r="EI46" s="127" t="str">
        <f t="shared" si="113"/>
        <v/>
      </c>
      <c r="EJ46" s="127" t="str">
        <f t="shared" si="114"/>
        <v/>
      </c>
      <c r="EK46" s="127" t="str">
        <f t="shared" si="115"/>
        <v/>
      </c>
      <c r="EL46" s="128" t="str">
        <f t="shared" si="42"/>
        <v/>
      </c>
      <c r="EM46" s="128" t="str">
        <f t="shared" si="43"/>
        <v/>
      </c>
      <c r="EN46" s="128" t="str">
        <f t="shared" si="44"/>
        <v/>
      </c>
      <c r="EO46" s="128" t="str">
        <f t="shared" si="45"/>
        <v/>
      </c>
      <c r="EP46" s="128" t="str">
        <f t="shared" si="46"/>
        <v/>
      </c>
      <c r="EQ46" s="142" t="str">
        <f t="shared" si="47"/>
        <v/>
      </c>
      <c r="ER46" s="142" t="str">
        <f t="shared" si="48"/>
        <v/>
      </c>
      <c r="ES46" s="345" t="str">
        <f t="shared" si="49"/>
        <v/>
      </c>
      <c r="ET46" s="346" t="str">
        <f t="shared" si="50"/>
        <v/>
      </c>
      <c r="EU46" s="345" t="str">
        <f t="shared" si="51"/>
        <v/>
      </c>
      <c r="EV46" s="345" t="str">
        <f t="shared" si="52"/>
        <v/>
      </c>
      <c r="EW46" s="345" t="str">
        <f t="shared" si="53"/>
        <v/>
      </c>
      <c r="EX46" s="359" t="str">
        <f t="shared" si="54"/>
        <v/>
      </c>
      <c r="EY46" s="143" t="str">
        <f t="shared" si="116"/>
        <v/>
      </c>
      <c r="EZ46" s="143" t="str">
        <f t="shared" si="117"/>
        <v/>
      </c>
      <c r="FA46" s="143" t="str">
        <f t="shared" si="55"/>
        <v/>
      </c>
      <c r="FB46" s="143" t="str">
        <f t="shared" si="56"/>
        <v/>
      </c>
      <c r="FC46" s="144" t="str">
        <f t="shared" si="118"/>
        <v/>
      </c>
      <c r="FD46" s="143" t="str">
        <f t="shared" si="119"/>
        <v/>
      </c>
      <c r="FE46" s="145" t="str">
        <f>IF(ATTENDANCE!Q48="","",ATTENDANCE!Q48)</f>
        <v/>
      </c>
      <c r="FF46" s="146" t="str">
        <f t="shared" si="57"/>
        <v/>
      </c>
      <c r="FG46" s="143" t="str">
        <f t="shared" si="58"/>
        <v/>
      </c>
      <c r="FH46" s="144" t="str">
        <f t="shared" si="120"/>
        <v/>
      </c>
      <c r="FI46" s="311"/>
      <c r="FJ46" s="144"/>
      <c r="FK46" s="144"/>
      <c r="FL46" s="103"/>
    </row>
    <row r="47" spans="1:168" ht="15" customHeight="1" x14ac:dyDescent="0.25">
      <c r="A47" s="103"/>
      <c r="B47" s="131">
        <f>IF(DATA!B46="","",DATA!B46)</f>
        <v>42</v>
      </c>
      <c r="C47" s="131" t="str">
        <f>IF(DATA!C46="","",DATA!C46)</f>
        <v/>
      </c>
      <c r="D47" s="131" t="str">
        <f>IF(DATA!D46="","",DATA!D46)</f>
        <v/>
      </c>
      <c r="E47" s="447" t="str">
        <f>IF(DATA!E46="","",DATA!E46)</f>
        <v/>
      </c>
      <c r="F47" s="447" t="str">
        <f>IF(DATA!F46="","",DATA!F46)</f>
        <v/>
      </c>
      <c r="G47" s="447" t="str">
        <f>IF(DATA!G46="","",DATA!G46)</f>
        <v/>
      </c>
      <c r="H47" s="133" t="str">
        <f>IF(DATA!H46="","",DATA!H46)</f>
        <v/>
      </c>
      <c r="I47" s="132" t="str">
        <f>IF(DATA!I46="","",DATA!I46)</f>
        <v/>
      </c>
      <c r="J47" s="132" t="str">
        <f>IF(DATA!J46="","",DATA!J46)</f>
        <v/>
      </c>
      <c r="K47" s="132" t="str">
        <f>IF(DATA!K46="","",DATA!K46)</f>
        <v/>
      </c>
      <c r="L47" s="134" t="str">
        <f>IF(ENGLISH!E48="","",ENGLISH!E48)</f>
        <v/>
      </c>
      <c r="M47" s="135" t="str">
        <f t="shared" si="59"/>
        <v/>
      </c>
      <c r="N47" s="134" t="str">
        <f>IF(ENGLISH!F48="","",ENGLISH!F48)</f>
        <v/>
      </c>
      <c r="O47" s="135" t="str">
        <f t="shared" si="60"/>
        <v/>
      </c>
      <c r="P47" s="134" t="str">
        <f>IF(ENGLISH!G48="","",ENGLISH!G48)</f>
        <v/>
      </c>
      <c r="Q47" s="134" t="str">
        <f t="shared" si="61"/>
        <v/>
      </c>
      <c r="R47" s="135" t="str">
        <f>IFERROR(LARGE((M47,O47,Q47),1),"")</f>
        <v/>
      </c>
      <c r="S47" s="135" t="str">
        <f>IFERROR(LARGE((M47,O47,Q47),2),"")</f>
        <v/>
      </c>
      <c r="T47" s="134" t="str">
        <f t="shared" si="62"/>
        <v/>
      </c>
      <c r="U47" s="135" t="str">
        <f>IF(ENGLISH!H48="","",ENGLISH!H48)</f>
        <v/>
      </c>
      <c r="V47" s="134" t="str">
        <f>IF(ENGLISH!I48="","",ENGLISH!I48)</f>
        <v/>
      </c>
      <c r="W47" s="134" t="str">
        <f>IF(ENGLISH!J48="","",ENGLISH!J48)</f>
        <v/>
      </c>
      <c r="X47" s="134" t="str">
        <f t="shared" si="63"/>
        <v/>
      </c>
      <c r="Y47" s="135" t="str">
        <f>IF(ENGLISH!K48="","",ENGLISH!K48)</f>
        <v/>
      </c>
      <c r="Z47" s="135" t="str">
        <f t="shared" si="64"/>
        <v/>
      </c>
      <c r="AA47" s="136" t="str">
        <f t="shared" si="65"/>
        <v/>
      </c>
      <c r="AB47" s="134" t="str">
        <f t="shared" si="16"/>
        <v/>
      </c>
      <c r="AC47" s="134" t="str">
        <f>IF(ENGLISH!O48="","",ENGLISH!O48)</f>
        <v/>
      </c>
      <c r="AD47" s="134" t="str">
        <f t="shared" si="66"/>
        <v/>
      </c>
      <c r="AE47" s="134" t="str">
        <f t="shared" si="67"/>
        <v/>
      </c>
      <c r="AF47" s="134" t="str">
        <f t="shared" si="68"/>
        <v/>
      </c>
      <c r="AG47" s="137" t="str">
        <f>IF('HINDI-SKT'!E48="","",'HINDI-SKT'!E48)</f>
        <v/>
      </c>
      <c r="AH47" s="138" t="str">
        <f t="shared" si="17"/>
        <v/>
      </c>
      <c r="AI47" s="137" t="str">
        <f>IF('HINDI-SKT'!F48="","",'HINDI-SKT'!F48)</f>
        <v/>
      </c>
      <c r="AJ47" s="138" t="str">
        <f t="shared" si="18"/>
        <v/>
      </c>
      <c r="AK47" s="137" t="str">
        <f>IF('HINDI-SKT'!G48="","",'HINDI-SKT'!G48)</f>
        <v/>
      </c>
      <c r="AL47" s="137" t="str">
        <f t="shared" si="19"/>
        <v/>
      </c>
      <c r="AM47" s="138" t="str">
        <f>IFERROR(LARGE((AH47,AJ47,AL47),1),"")</f>
        <v/>
      </c>
      <c r="AN47" s="138" t="str">
        <f>IFERROR(LARGE((AH47,AJ47,AL47),2),"")</f>
        <v/>
      </c>
      <c r="AO47" s="137" t="str">
        <f t="shared" si="20"/>
        <v/>
      </c>
      <c r="AP47" s="138" t="str">
        <f>IF('HINDI-SKT'!H48="","",'HINDI-SKT'!H48)</f>
        <v/>
      </c>
      <c r="AQ47" s="137" t="str">
        <f>IF('HINDI-SKT'!I48="","",'HINDI-SKT'!I48)</f>
        <v/>
      </c>
      <c r="AR47" s="137" t="str">
        <f>IF('HINDI-SKT'!J48="","",'HINDI-SKT'!J48)</f>
        <v/>
      </c>
      <c r="AS47" s="137" t="str">
        <f t="shared" si="69"/>
        <v/>
      </c>
      <c r="AT47" s="137" t="str">
        <f>IF('HINDI-SKT'!K48="","",'HINDI-SKT'!K48)</f>
        <v/>
      </c>
      <c r="AU47" s="138" t="str">
        <f t="shared" si="70"/>
        <v/>
      </c>
      <c r="AV47" s="137" t="str">
        <f t="shared" si="71"/>
        <v/>
      </c>
      <c r="AW47" s="137" t="str">
        <f t="shared" si="72"/>
        <v/>
      </c>
      <c r="AX47" s="137" t="str">
        <f>IF('HINDI-SKT'!O48="","",'HINDI-SKT'!O48)</f>
        <v/>
      </c>
      <c r="AY47" s="137" t="str">
        <f t="shared" si="73"/>
        <v/>
      </c>
      <c r="AZ47" s="137" t="str">
        <f t="shared" si="74"/>
        <v/>
      </c>
      <c r="BA47" s="137" t="str">
        <f t="shared" si="75"/>
        <v/>
      </c>
      <c r="BB47" s="134" t="str">
        <f>IF(MATHS!E48="","",MATHS!E48)</f>
        <v/>
      </c>
      <c r="BC47" s="135" t="str">
        <f t="shared" si="23"/>
        <v/>
      </c>
      <c r="BD47" s="134" t="str">
        <f>IF(MATHS!F48="","",MATHS!F48)</f>
        <v/>
      </c>
      <c r="BE47" s="135" t="str">
        <f t="shared" si="24"/>
        <v/>
      </c>
      <c r="BF47" s="134" t="str">
        <f>IF(MATHS!G48="","",MATHS!G48)</f>
        <v/>
      </c>
      <c r="BG47" s="134" t="str">
        <f t="shared" si="25"/>
        <v/>
      </c>
      <c r="BH47" s="135" t="str">
        <f>IFERROR(LARGE((BC47,BE47,BG47),1),"")</f>
        <v/>
      </c>
      <c r="BI47" s="135" t="str">
        <f>IFERROR(LARGE((BC47,BE47,BG47),2),"")</f>
        <v/>
      </c>
      <c r="BJ47" s="134" t="str">
        <f t="shared" si="26"/>
        <v/>
      </c>
      <c r="BK47" s="135" t="str">
        <f>IF(MATHS!H48="","",MATHS!H48)</f>
        <v/>
      </c>
      <c r="BL47" s="134" t="str">
        <f>IF(MATHS!I48="","",MATHS!I48)</f>
        <v/>
      </c>
      <c r="BM47" s="134" t="str">
        <f>IF(MATHS!J48="","",MATHS!J48)</f>
        <v/>
      </c>
      <c r="BN47" s="134" t="str">
        <f t="shared" si="76"/>
        <v/>
      </c>
      <c r="BO47" s="134" t="str">
        <f>IF(MATHS!K48="","",MATHS!K48)</f>
        <v/>
      </c>
      <c r="BP47" s="135" t="str">
        <f t="shared" si="27"/>
        <v/>
      </c>
      <c r="BQ47" s="134" t="str">
        <f t="shared" si="77"/>
        <v/>
      </c>
      <c r="BR47" s="134" t="str">
        <f t="shared" si="28"/>
        <v/>
      </c>
      <c r="BS47" s="134" t="str">
        <f>IF(MATHS!O48="","",MATHS!O48)</f>
        <v/>
      </c>
      <c r="BT47" s="134" t="str">
        <f t="shared" si="78"/>
        <v/>
      </c>
      <c r="BU47" s="134" t="str">
        <f t="shared" si="79"/>
        <v/>
      </c>
      <c r="BV47" s="134"/>
      <c r="BW47" s="137" t="str">
        <f>IF(SCIENCE!E48="","",SCIENCE!E48)</f>
        <v/>
      </c>
      <c r="BX47" s="138" t="str">
        <f t="shared" si="29"/>
        <v/>
      </c>
      <c r="BY47" s="137" t="str">
        <f>IF(SCIENCE!F48="","",SCIENCE!F48)</f>
        <v/>
      </c>
      <c r="BZ47" s="138" t="str">
        <f t="shared" si="30"/>
        <v/>
      </c>
      <c r="CA47" s="137" t="str">
        <f>IF(SCIENCE!G48="","",SCIENCE!G48)</f>
        <v/>
      </c>
      <c r="CB47" s="137" t="str">
        <f t="shared" si="31"/>
        <v/>
      </c>
      <c r="CC47" s="138" t="str">
        <f>IFERROR(LARGE((BX47,BZ47,CB47),1),"")</f>
        <v/>
      </c>
      <c r="CD47" s="138" t="str">
        <f>IFERROR(LARGE((BX47,BZ47,CB47),2),"")</f>
        <v/>
      </c>
      <c r="CE47" s="137" t="str">
        <f t="shared" si="32"/>
        <v/>
      </c>
      <c r="CF47" s="138" t="str">
        <f>IF(SCIENCE!H48="","",SCIENCE!H48)</f>
        <v/>
      </c>
      <c r="CG47" s="138" t="str">
        <f>IF(SCIENCE!I48="","",SCIENCE!I48)</f>
        <v/>
      </c>
      <c r="CH47" s="138" t="str">
        <f>IF(SCIENCE!J48="","",SCIENCE!J48)</f>
        <v/>
      </c>
      <c r="CI47" s="138" t="str">
        <f t="shared" si="81"/>
        <v/>
      </c>
      <c r="CJ47" s="138" t="str">
        <f>IF(SCIENCE!K48="","",SCIENCE!K48)</f>
        <v/>
      </c>
      <c r="CK47" s="138" t="str">
        <f t="shared" si="33"/>
        <v/>
      </c>
      <c r="CL47" s="137" t="str">
        <f t="shared" si="82"/>
        <v/>
      </c>
      <c r="CM47" s="137" t="str">
        <f t="shared" si="34"/>
        <v/>
      </c>
      <c r="CN47" s="137" t="str">
        <f>IF(SCIENCE!O48="","",SCIENCE!O48)</f>
        <v/>
      </c>
      <c r="CO47" s="137" t="str">
        <f t="shared" si="83"/>
        <v/>
      </c>
      <c r="CP47" s="137" t="str">
        <f t="shared" si="84"/>
        <v/>
      </c>
      <c r="CQ47" s="137" t="str">
        <f t="shared" si="85"/>
        <v/>
      </c>
      <c r="CR47" s="134" t="str">
        <f>IF(SST!E48="","",SST!E48)</f>
        <v/>
      </c>
      <c r="CS47" s="135" t="str">
        <f t="shared" si="35"/>
        <v/>
      </c>
      <c r="CT47" s="134" t="str">
        <f>IF(SST!F48="","",SST!F48)</f>
        <v/>
      </c>
      <c r="CU47" s="135" t="str">
        <f t="shared" si="36"/>
        <v/>
      </c>
      <c r="CV47" s="134" t="str">
        <f>IF(SST!G48="","",SST!G48)</f>
        <v/>
      </c>
      <c r="CW47" s="134" t="str">
        <f t="shared" si="37"/>
        <v/>
      </c>
      <c r="CX47" s="135" t="str">
        <f>IFERROR(LARGE((CS47,CU47,CW47),1),"")</f>
        <v/>
      </c>
      <c r="CY47" s="135" t="str">
        <f>IFERROR(LARGE((CS47,CU47,CW47),2),"")</f>
        <v/>
      </c>
      <c r="CZ47" s="134" t="str">
        <f t="shared" si="38"/>
        <v/>
      </c>
      <c r="DA47" s="135" t="str">
        <f>IF(SST!H48="","",SST!H48)</f>
        <v/>
      </c>
      <c r="DB47" s="135" t="str">
        <f>IF(SST!I48="","",SST!I48)</f>
        <v/>
      </c>
      <c r="DC47" s="135" t="str">
        <f>IF(SST!J48="","",SST!J48)</f>
        <v/>
      </c>
      <c r="DD47" s="135" t="str">
        <f t="shared" si="86"/>
        <v/>
      </c>
      <c r="DE47" s="135" t="str">
        <f>IF(SST!K48="","",SST!K48)</f>
        <v/>
      </c>
      <c r="DF47" s="135" t="str">
        <f t="shared" si="39"/>
        <v/>
      </c>
      <c r="DG47" s="134" t="str">
        <f t="shared" si="87"/>
        <v/>
      </c>
      <c r="DH47" s="134" t="str">
        <f t="shared" si="40"/>
        <v/>
      </c>
      <c r="DI47" s="134" t="str">
        <f>IF(SST!O48="","",SST!O48)</f>
        <v/>
      </c>
      <c r="DJ47" s="134" t="str">
        <f t="shared" si="88"/>
        <v/>
      </c>
      <c r="DK47" s="134" t="str">
        <f t="shared" si="89"/>
        <v/>
      </c>
      <c r="DL47" s="134" t="str">
        <f t="shared" si="90"/>
        <v/>
      </c>
      <c r="DM47" s="139" t="str">
        <f t="shared" si="91"/>
        <v/>
      </c>
      <c r="DN47" s="139" t="str">
        <f t="shared" si="92"/>
        <v/>
      </c>
      <c r="DO47" s="139" t="str">
        <f t="shared" si="93"/>
        <v/>
      </c>
      <c r="DP47" s="139" t="str">
        <f t="shared" si="94"/>
        <v/>
      </c>
      <c r="DQ47" s="139" t="str">
        <f t="shared" si="95"/>
        <v/>
      </c>
      <c r="DR47" s="139" t="str">
        <f t="shared" si="96"/>
        <v/>
      </c>
      <c r="DS47" s="139" t="str">
        <f t="shared" si="97"/>
        <v/>
      </c>
      <c r="DT47" s="139" t="str">
        <f t="shared" si="98"/>
        <v/>
      </c>
      <c r="DU47" s="139" t="str">
        <f t="shared" si="99"/>
        <v/>
      </c>
      <c r="DV47" s="139" t="str">
        <f t="shared" si="100"/>
        <v/>
      </c>
      <c r="DW47" s="140" t="str">
        <f t="shared" si="101"/>
        <v/>
      </c>
      <c r="DX47" s="140" t="str">
        <f t="shared" si="102"/>
        <v/>
      </c>
      <c r="DY47" s="140" t="str">
        <f t="shared" si="103"/>
        <v/>
      </c>
      <c r="DZ47" s="140" t="str">
        <f t="shared" si="104"/>
        <v/>
      </c>
      <c r="EA47" s="140" t="str">
        <f t="shared" si="105"/>
        <v/>
      </c>
      <c r="EB47" s="141" t="str">
        <f t="shared" si="106"/>
        <v/>
      </c>
      <c r="EC47" s="141" t="str">
        <f t="shared" si="107"/>
        <v/>
      </c>
      <c r="ED47" s="141" t="str">
        <f t="shared" si="108"/>
        <v/>
      </c>
      <c r="EE47" s="141" t="str">
        <f t="shared" si="109"/>
        <v/>
      </c>
      <c r="EF47" s="141" t="str">
        <f t="shared" si="110"/>
        <v/>
      </c>
      <c r="EG47" s="127" t="str">
        <f t="shared" si="111"/>
        <v/>
      </c>
      <c r="EH47" s="127" t="str">
        <f t="shared" si="112"/>
        <v/>
      </c>
      <c r="EI47" s="127" t="str">
        <f t="shared" si="113"/>
        <v/>
      </c>
      <c r="EJ47" s="127" t="str">
        <f t="shared" si="114"/>
        <v/>
      </c>
      <c r="EK47" s="127" t="str">
        <f t="shared" si="115"/>
        <v/>
      </c>
      <c r="EL47" s="128" t="str">
        <f t="shared" si="42"/>
        <v/>
      </c>
      <c r="EM47" s="128" t="str">
        <f t="shared" si="43"/>
        <v/>
      </c>
      <c r="EN47" s="128" t="str">
        <f t="shared" si="44"/>
        <v/>
      </c>
      <c r="EO47" s="128" t="str">
        <f t="shared" si="45"/>
        <v/>
      </c>
      <c r="EP47" s="128" t="str">
        <f t="shared" si="46"/>
        <v/>
      </c>
      <c r="EQ47" s="142" t="str">
        <f t="shared" si="47"/>
        <v/>
      </c>
      <c r="ER47" s="142" t="str">
        <f t="shared" si="48"/>
        <v/>
      </c>
      <c r="ES47" s="345" t="str">
        <f t="shared" si="49"/>
        <v/>
      </c>
      <c r="ET47" s="346" t="str">
        <f t="shared" si="50"/>
        <v/>
      </c>
      <c r="EU47" s="345" t="str">
        <f t="shared" si="51"/>
        <v/>
      </c>
      <c r="EV47" s="345" t="str">
        <f t="shared" si="52"/>
        <v/>
      </c>
      <c r="EW47" s="345" t="str">
        <f t="shared" si="53"/>
        <v/>
      </c>
      <c r="EX47" s="359" t="str">
        <f t="shared" si="54"/>
        <v/>
      </c>
      <c r="EY47" s="143" t="str">
        <f t="shared" si="116"/>
        <v/>
      </c>
      <c r="EZ47" s="143" t="str">
        <f t="shared" si="117"/>
        <v/>
      </c>
      <c r="FA47" s="143" t="str">
        <f t="shared" si="55"/>
        <v/>
      </c>
      <c r="FB47" s="143" t="str">
        <f t="shared" si="56"/>
        <v/>
      </c>
      <c r="FC47" s="144" t="str">
        <f t="shared" si="118"/>
        <v/>
      </c>
      <c r="FD47" s="143" t="str">
        <f t="shared" si="119"/>
        <v/>
      </c>
      <c r="FE47" s="145" t="str">
        <f>IF(ATTENDANCE!Q49="","",ATTENDANCE!Q49)</f>
        <v/>
      </c>
      <c r="FF47" s="146" t="str">
        <f t="shared" si="57"/>
        <v/>
      </c>
      <c r="FG47" s="143" t="str">
        <f t="shared" si="58"/>
        <v/>
      </c>
      <c r="FH47" s="144" t="str">
        <f t="shared" si="120"/>
        <v/>
      </c>
      <c r="FI47" s="311"/>
      <c r="FJ47" s="144"/>
      <c r="FK47" s="144"/>
      <c r="FL47" s="103"/>
    </row>
    <row r="48" spans="1:168" ht="15" customHeight="1" x14ac:dyDescent="0.25">
      <c r="A48" s="103"/>
      <c r="B48" s="131">
        <f>IF(DATA!B47="","",DATA!B47)</f>
        <v>43</v>
      </c>
      <c r="C48" s="131" t="str">
        <f>IF(DATA!C47="","",DATA!C47)</f>
        <v/>
      </c>
      <c r="D48" s="131" t="str">
        <f>IF(DATA!D47="","",DATA!D47)</f>
        <v/>
      </c>
      <c r="E48" s="447" t="str">
        <f>IF(DATA!E47="","",DATA!E47)</f>
        <v/>
      </c>
      <c r="F48" s="447" t="str">
        <f>IF(DATA!F47="","",DATA!F47)</f>
        <v/>
      </c>
      <c r="G48" s="447" t="str">
        <f>IF(DATA!G47="","",DATA!G47)</f>
        <v/>
      </c>
      <c r="H48" s="133" t="str">
        <f>IF(DATA!H47="","",DATA!H47)</f>
        <v/>
      </c>
      <c r="I48" s="132" t="str">
        <f>IF(DATA!I47="","",DATA!I47)</f>
        <v/>
      </c>
      <c r="J48" s="132" t="str">
        <f>IF(DATA!J47="","",DATA!J47)</f>
        <v/>
      </c>
      <c r="K48" s="132" t="str">
        <f>IF(DATA!K47="","",DATA!K47)</f>
        <v/>
      </c>
      <c r="L48" s="134" t="str">
        <f>IF(ENGLISH!E49="","",ENGLISH!E49)</f>
        <v/>
      </c>
      <c r="M48" s="135" t="str">
        <f t="shared" si="59"/>
        <v/>
      </c>
      <c r="N48" s="134" t="str">
        <f>IF(ENGLISH!F49="","",ENGLISH!F49)</f>
        <v/>
      </c>
      <c r="O48" s="135" t="str">
        <f t="shared" si="60"/>
        <v/>
      </c>
      <c r="P48" s="134" t="str">
        <f>IF(ENGLISH!G49="","",ENGLISH!G49)</f>
        <v/>
      </c>
      <c r="Q48" s="134" t="str">
        <f t="shared" si="61"/>
        <v/>
      </c>
      <c r="R48" s="135" t="str">
        <f>IFERROR(LARGE((M48,O48,Q48),1),"")</f>
        <v/>
      </c>
      <c r="S48" s="135" t="str">
        <f>IFERROR(LARGE((M48,O48,Q48),2),"")</f>
        <v/>
      </c>
      <c r="T48" s="134" t="str">
        <f t="shared" si="62"/>
        <v/>
      </c>
      <c r="U48" s="135" t="str">
        <f>IF(ENGLISH!H49="","",ENGLISH!H49)</f>
        <v/>
      </c>
      <c r="V48" s="134" t="str">
        <f>IF(ENGLISH!I49="","",ENGLISH!I49)</f>
        <v/>
      </c>
      <c r="W48" s="134" t="str">
        <f>IF(ENGLISH!J49="","",ENGLISH!J49)</f>
        <v/>
      </c>
      <c r="X48" s="134" t="str">
        <f t="shared" si="63"/>
        <v/>
      </c>
      <c r="Y48" s="135" t="str">
        <f>IF(ENGLISH!K49="","",ENGLISH!K49)</f>
        <v/>
      </c>
      <c r="Z48" s="135" t="str">
        <f t="shared" si="64"/>
        <v/>
      </c>
      <c r="AA48" s="136" t="str">
        <f t="shared" si="65"/>
        <v/>
      </c>
      <c r="AB48" s="134" t="str">
        <f t="shared" si="16"/>
        <v/>
      </c>
      <c r="AC48" s="134" t="str">
        <f>IF(ENGLISH!O49="","",ENGLISH!O49)</f>
        <v/>
      </c>
      <c r="AD48" s="134" t="str">
        <f t="shared" si="66"/>
        <v/>
      </c>
      <c r="AE48" s="134" t="str">
        <f t="shared" si="67"/>
        <v/>
      </c>
      <c r="AF48" s="134" t="str">
        <f t="shared" si="68"/>
        <v/>
      </c>
      <c r="AG48" s="137" t="str">
        <f>IF('HINDI-SKT'!E49="","",'HINDI-SKT'!E49)</f>
        <v/>
      </c>
      <c r="AH48" s="138" t="str">
        <f t="shared" si="17"/>
        <v/>
      </c>
      <c r="AI48" s="137" t="str">
        <f>IF('HINDI-SKT'!F49="","",'HINDI-SKT'!F49)</f>
        <v/>
      </c>
      <c r="AJ48" s="138" t="str">
        <f t="shared" si="18"/>
        <v/>
      </c>
      <c r="AK48" s="137" t="str">
        <f>IF('HINDI-SKT'!G49="","",'HINDI-SKT'!G49)</f>
        <v/>
      </c>
      <c r="AL48" s="137" t="str">
        <f t="shared" si="19"/>
        <v/>
      </c>
      <c r="AM48" s="138" t="str">
        <f>IFERROR(LARGE((AH48,AJ48,AL48),1),"")</f>
        <v/>
      </c>
      <c r="AN48" s="138" t="str">
        <f>IFERROR(LARGE((AH48,AJ48,AL48),2),"")</f>
        <v/>
      </c>
      <c r="AO48" s="137" t="str">
        <f t="shared" si="20"/>
        <v/>
      </c>
      <c r="AP48" s="138" t="str">
        <f>IF('HINDI-SKT'!H49="","",'HINDI-SKT'!H49)</f>
        <v/>
      </c>
      <c r="AQ48" s="137" t="str">
        <f>IF('HINDI-SKT'!I49="","",'HINDI-SKT'!I49)</f>
        <v/>
      </c>
      <c r="AR48" s="137" t="str">
        <f>IF('HINDI-SKT'!J49="","",'HINDI-SKT'!J49)</f>
        <v/>
      </c>
      <c r="AS48" s="137" t="str">
        <f t="shared" si="69"/>
        <v/>
      </c>
      <c r="AT48" s="137" t="str">
        <f>IF('HINDI-SKT'!K49="","",'HINDI-SKT'!K49)</f>
        <v/>
      </c>
      <c r="AU48" s="138" t="str">
        <f t="shared" si="70"/>
        <v/>
      </c>
      <c r="AV48" s="137" t="str">
        <f t="shared" si="71"/>
        <v/>
      </c>
      <c r="AW48" s="137" t="str">
        <f t="shared" si="72"/>
        <v/>
      </c>
      <c r="AX48" s="137" t="str">
        <f>IF('HINDI-SKT'!O49="","",'HINDI-SKT'!O49)</f>
        <v/>
      </c>
      <c r="AY48" s="137" t="str">
        <f t="shared" si="73"/>
        <v/>
      </c>
      <c r="AZ48" s="137" t="str">
        <f t="shared" si="74"/>
        <v/>
      </c>
      <c r="BA48" s="137" t="str">
        <f t="shared" si="75"/>
        <v/>
      </c>
      <c r="BB48" s="134" t="str">
        <f>IF(MATHS!E49="","",MATHS!E49)</f>
        <v/>
      </c>
      <c r="BC48" s="135" t="str">
        <f t="shared" si="23"/>
        <v/>
      </c>
      <c r="BD48" s="134" t="str">
        <f>IF(MATHS!F49="","",MATHS!F49)</f>
        <v/>
      </c>
      <c r="BE48" s="135" t="str">
        <f t="shared" si="24"/>
        <v/>
      </c>
      <c r="BF48" s="134" t="str">
        <f>IF(MATHS!G49="","",MATHS!G49)</f>
        <v/>
      </c>
      <c r="BG48" s="134" t="str">
        <f t="shared" si="25"/>
        <v/>
      </c>
      <c r="BH48" s="135" t="str">
        <f>IFERROR(LARGE((BC48,BE48,BG48),1),"")</f>
        <v/>
      </c>
      <c r="BI48" s="135" t="str">
        <f>IFERROR(LARGE((BC48,BE48,BG48),2),"")</f>
        <v/>
      </c>
      <c r="BJ48" s="134" t="str">
        <f t="shared" si="26"/>
        <v/>
      </c>
      <c r="BK48" s="135" t="str">
        <f>IF(MATHS!H49="","",MATHS!H49)</f>
        <v/>
      </c>
      <c r="BL48" s="134" t="str">
        <f>IF(MATHS!I49="","",MATHS!I49)</f>
        <v/>
      </c>
      <c r="BM48" s="134" t="str">
        <f>IF(MATHS!J49="","",MATHS!J49)</f>
        <v/>
      </c>
      <c r="BN48" s="134" t="str">
        <f t="shared" si="76"/>
        <v/>
      </c>
      <c r="BO48" s="134" t="str">
        <f>IF(MATHS!K49="","",MATHS!K49)</f>
        <v/>
      </c>
      <c r="BP48" s="135" t="str">
        <f t="shared" si="27"/>
        <v/>
      </c>
      <c r="BQ48" s="134" t="str">
        <f t="shared" si="77"/>
        <v/>
      </c>
      <c r="BR48" s="134" t="str">
        <f t="shared" si="28"/>
        <v/>
      </c>
      <c r="BS48" s="134" t="str">
        <f>IF(MATHS!O49="","",MATHS!O49)</f>
        <v/>
      </c>
      <c r="BT48" s="134" t="str">
        <f t="shared" si="78"/>
        <v/>
      </c>
      <c r="BU48" s="134" t="str">
        <f t="shared" si="79"/>
        <v/>
      </c>
      <c r="BV48" s="134"/>
      <c r="BW48" s="137" t="str">
        <f>IF(SCIENCE!E49="","",SCIENCE!E49)</f>
        <v/>
      </c>
      <c r="BX48" s="138" t="str">
        <f t="shared" si="29"/>
        <v/>
      </c>
      <c r="BY48" s="137" t="str">
        <f>IF(SCIENCE!F49="","",SCIENCE!F49)</f>
        <v/>
      </c>
      <c r="BZ48" s="138" t="str">
        <f t="shared" si="30"/>
        <v/>
      </c>
      <c r="CA48" s="137" t="str">
        <f>IF(SCIENCE!G49="","",SCIENCE!G49)</f>
        <v/>
      </c>
      <c r="CB48" s="137" t="str">
        <f t="shared" si="31"/>
        <v/>
      </c>
      <c r="CC48" s="138" t="str">
        <f>IFERROR(LARGE((BX48,BZ48,CB48),1),"")</f>
        <v/>
      </c>
      <c r="CD48" s="138" t="str">
        <f>IFERROR(LARGE((BX48,BZ48,CB48),2),"")</f>
        <v/>
      </c>
      <c r="CE48" s="137" t="str">
        <f t="shared" si="32"/>
        <v/>
      </c>
      <c r="CF48" s="138" t="str">
        <f>IF(SCIENCE!H49="","",SCIENCE!H49)</f>
        <v/>
      </c>
      <c r="CG48" s="138" t="str">
        <f>IF(SCIENCE!I49="","",SCIENCE!I49)</f>
        <v/>
      </c>
      <c r="CH48" s="138" t="str">
        <f>IF(SCIENCE!J49="","",SCIENCE!J49)</f>
        <v/>
      </c>
      <c r="CI48" s="138" t="str">
        <f t="shared" si="81"/>
        <v/>
      </c>
      <c r="CJ48" s="138" t="str">
        <f>IF(SCIENCE!K49="","",SCIENCE!K49)</f>
        <v/>
      </c>
      <c r="CK48" s="138" t="str">
        <f t="shared" si="33"/>
        <v/>
      </c>
      <c r="CL48" s="137" t="str">
        <f t="shared" si="82"/>
        <v/>
      </c>
      <c r="CM48" s="137" t="str">
        <f t="shared" si="34"/>
        <v/>
      </c>
      <c r="CN48" s="137" t="str">
        <f>IF(SCIENCE!O49="","",SCIENCE!O49)</f>
        <v/>
      </c>
      <c r="CO48" s="137" t="str">
        <f t="shared" si="83"/>
        <v/>
      </c>
      <c r="CP48" s="137" t="str">
        <f t="shared" si="84"/>
        <v/>
      </c>
      <c r="CQ48" s="137" t="str">
        <f t="shared" si="85"/>
        <v/>
      </c>
      <c r="CR48" s="134" t="str">
        <f>IF(SST!E49="","",SST!E49)</f>
        <v/>
      </c>
      <c r="CS48" s="135" t="str">
        <f t="shared" si="35"/>
        <v/>
      </c>
      <c r="CT48" s="134" t="str">
        <f>IF(SST!F49="","",SST!F49)</f>
        <v/>
      </c>
      <c r="CU48" s="135" t="str">
        <f t="shared" si="36"/>
        <v/>
      </c>
      <c r="CV48" s="134" t="str">
        <f>IF(SST!G49="","",SST!G49)</f>
        <v/>
      </c>
      <c r="CW48" s="134" t="str">
        <f t="shared" si="37"/>
        <v/>
      </c>
      <c r="CX48" s="135" t="str">
        <f>IFERROR(LARGE((CS48,CU48,CW48),1),"")</f>
        <v/>
      </c>
      <c r="CY48" s="135" t="str">
        <f>IFERROR(LARGE((CS48,CU48,CW48),2),"")</f>
        <v/>
      </c>
      <c r="CZ48" s="134" t="str">
        <f t="shared" si="38"/>
        <v/>
      </c>
      <c r="DA48" s="135" t="str">
        <f>IF(SST!H49="","",SST!H49)</f>
        <v/>
      </c>
      <c r="DB48" s="135" t="str">
        <f>IF(SST!I49="","",SST!I49)</f>
        <v/>
      </c>
      <c r="DC48" s="135" t="str">
        <f>IF(SST!J49="","",SST!J49)</f>
        <v/>
      </c>
      <c r="DD48" s="135" t="str">
        <f t="shared" si="86"/>
        <v/>
      </c>
      <c r="DE48" s="135" t="str">
        <f>IF(SST!K49="","",SST!K49)</f>
        <v/>
      </c>
      <c r="DF48" s="135" t="str">
        <f t="shared" si="39"/>
        <v/>
      </c>
      <c r="DG48" s="134" t="str">
        <f t="shared" si="87"/>
        <v/>
      </c>
      <c r="DH48" s="134" t="str">
        <f t="shared" si="40"/>
        <v/>
      </c>
      <c r="DI48" s="134" t="str">
        <f>IF(SST!O49="","",SST!O49)</f>
        <v/>
      </c>
      <c r="DJ48" s="134" t="str">
        <f t="shared" si="88"/>
        <v/>
      </c>
      <c r="DK48" s="134" t="str">
        <f t="shared" si="89"/>
        <v/>
      </c>
      <c r="DL48" s="134" t="str">
        <f t="shared" si="90"/>
        <v/>
      </c>
      <c r="DM48" s="139" t="str">
        <f t="shared" si="91"/>
        <v/>
      </c>
      <c r="DN48" s="139" t="str">
        <f t="shared" si="92"/>
        <v/>
      </c>
      <c r="DO48" s="139" t="str">
        <f t="shared" si="93"/>
        <v/>
      </c>
      <c r="DP48" s="139" t="str">
        <f t="shared" si="94"/>
        <v/>
      </c>
      <c r="DQ48" s="139" t="str">
        <f t="shared" si="95"/>
        <v/>
      </c>
      <c r="DR48" s="139" t="str">
        <f t="shared" si="96"/>
        <v/>
      </c>
      <c r="DS48" s="139" t="str">
        <f t="shared" si="97"/>
        <v/>
      </c>
      <c r="DT48" s="139" t="str">
        <f t="shared" si="98"/>
        <v/>
      </c>
      <c r="DU48" s="139" t="str">
        <f t="shared" si="99"/>
        <v/>
      </c>
      <c r="DV48" s="139" t="str">
        <f t="shared" si="100"/>
        <v/>
      </c>
      <c r="DW48" s="140" t="str">
        <f t="shared" si="101"/>
        <v/>
      </c>
      <c r="DX48" s="140" t="str">
        <f t="shared" si="102"/>
        <v/>
      </c>
      <c r="DY48" s="140" t="str">
        <f t="shared" si="103"/>
        <v/>
      </c>
      <c r="DZ48" s="140" t="str">
        <f t="shared" si="104"/>
        <v/>
      </c>
      <c r="EA48" s="140" t="str">
        <f t="shared" si="105"/>
        <v/>
      </c>
      <c r="EB48" s="141" t="str">
        <f t="shared" si="106"/>
        <v/>
      </c>
      <c r="EC48" s="141" t="str">
        <f t="shared" si="107"/>
        <v/>
      </c>
      <c r="ED48" s="141" t="str">
        <f t="shared" si="108"/>
        <v/>
      </c>
      <c r="EE48" s="141" t="str">
        <f t="shared" si="109"/>
        <v/>
      </c>
      <c r="EF48" s="141" t="str">
        <f t="shared" si="110"/>
        <v/>
      </c>
      <c r="EG48" s="127" t="str">
        <f t="shared" si="111"/>
        <v/>
      </c>
      <c r="EH48" s="127" t="str">
        <f t="shared" si="112"/>
        <v/>
      </c>
      <c r="EI48" s="127" t="str">
        <f t="shared" si="113"/>
        <v/>
      </c>
      <c r="EJ48" s="127" t="str">
        <f t="shared" si="114"/>
        <v/>
      </c>
      <c r="EK48" s="127" t="str">
        <f t="shared" si="115"/>
        <v/>
      </c>
      <c r="EL48" s="128" t="str">
        <f t="shared" si="42"/>
        <v/>
      </c>
      <c r="EM48" s="128" t="str">
        <f t="shared" si="43"/>
        <v/>
      </c>
      <c r="EN48" s="128" t="str">
        <f t="shared" si="44"/>
        <v/>
      </c>
      <c r="EO48" s="128" t="str">
        <f t="shared" si="45"/>
        <v/>
      </c>
      <c r="EP48" s="128" t="str">
        <f t="shared" si="46"/>
        <v/>
      </c>
      <c r="EQ48" s="142" t="str">
        <f t="shared" si="47"/>
        <v/>
      </c>
      <c r="ER48" s="142" t="str">
        <f t="shared" si="48"/>
        <v/>
      </c>
      <c r="ES48" s="345" t="str">
        <f t="shared" si="49"/>
        <v/>
      </c>
      <c r="ET48" s="346" t="str">
        <f t="shared" si="50"/>
        <v/>
      </c>
      <c r="EU48" s="345" t="str">
        <f t="shared" si="51"/>
        <v/>
      </c>
      <c r="EV48" s="345" t="str">
        <f t="shared" si="52"/>
        <v/>
      </c>
      <c r="EW48" s="345" t="str">
        <f t="shared" si="53"/>
        <v/>
      </c>
      <c r="EX48" s="359" t="str">
        <f t="shared" si="54"/>
        <v/>
      </c>
      <c r="EY48" s="143" t="str">
        <f t="shared" si="116"/>
        <v/>
      </c>
      <c r="EZ48" s="143" t="str">
        <f t="shared" si="117"/>
        <v/>
      </c>
      <c r="FA48" s="143" t="str">
        <f t="shared" si="55"/>
        <v/>
      </c>
      <c r="FB48" s="143" t="str">
        <f t="shared" si="56"/>
        <v/>
      </c>
      <c r="FC48" s="144" t="str">
        <f t="shared" si="118"/>
        <v/>
      </c>
      <c r="FD48" s="143" t="str">
        <f t="shared" si="119"/>
        <v/>
      </c>
      <c r="FE48" s="145" t="str">
        <f>IF(ATTENDANCE!Q50="","",ATTENDANCE!Q50)</f>
        <v/>
      </c>
      <c r="FF48" s="146" t="str">
        <f t="shared" si="57"/>
        <v/>
      </c>
      <c r="FG48" s="143" t="str">
        <f t="shared" si="58"/>
        <v/>
      </c>
      <c r="FH48" s="144" t="str">
        <f t="shared" si="120"/>
        <v/>
      </c>
      <c r="FI48" s="311"/>
      <c r="FJ48" s="144"/>
      <c r="FK48" s="144"/>
      <c r="FL48" s="103"/>
    </row>
    <row r="49" spans="1:168" ht="15" customHeight="1" x14ac:dyDescent="0.25">
      <c r="A49" s="103"/>
      <c r="B49" s="131">
        <f>IF(DATA!B48="","",DATA!B48)</f>
        <v>44</v>
      </c>
      <c r="C49" s="131" t="str">
        <f>IF(DATA!C48="","",DATA!C48)</f>
        <v/>
      </c>
      <c r="D49" s="131" t="str">
        <f>IF(DATA!D48="","",DATA!D48)</f>
        <v/>
      </c>
      <c r="E49" s="447" t="str">
        <f>IF(DATA!E48="","",DATA!E48)</f>
        <v/>
      </c>
      <c r="F49" s="447" t="str">
        <f>IF(DATA!F48="","",DATA!F48)</f>
        <v/>
      </c>
      <c r="G49" s="447" t="str">
        <f>IF(DATA!G48="","",DATA!G48)</f>
        <v/>
      </c>
      <c r="H49" s="132" t="str">
        <f>IF(DATA!H48="","",DATA!H48)</f>
        <v/>
      </c>
      <c r="I49" s="132" t="str">
        <f>IF(DATA!I48="","",DATA!I48)</f>
        <v/>
      </c>
      <c r="J49" s="132" t="str">
        <f>IF(DATA!J48="","",DATA!J48)</f>
        <v/>
      </c>
      <c r="K49" s="132" t="str">
        <f>IF(DATA!K48="","",DATA!K48)</f>
        <v/>
      </c>
      <c r="L49" s="134" t="str">
        <f>IF(ENGLISH!E50="","",ENGLISH!E50)</f>
        <v/>
      </c>
      <c r="M49" s="135" t="str">
        <f t="shared" si="59"/>
        <v/>
      </c>
      <c r="N49" s="134" t="str">
        <f>IF(ENGLISH!F50="","",ENGLISH!F50)</f>
        <v/>
      </c>
      <c r="O49" s="135" t="str">
        <f t="shared" si="60"/>
        <v/>
      </c>
      <c r="P49" s="134" t="str">
        <f>IF(ENGLISH!G50="","",ENGLISH!G50)</f>
        <v/>
      </c>
      <c r="Q49" s="134" t="str">
        <f t="shared" si="61"/>
        <v/>
      </c>
      <c r="R49" s="135" t="str">
        <f>IFERROR(LARGE((M49,O49,Q49),1),"")</f>
        <v/>
      </c>
      <c r="S49" s="135" t="str">
        <f>IFERROR(LARGE((M49,O49,Q49),2),"")</f>
        <v/>
      </c>
      <c r="T49" s="134" t="str">
        <f t="shared" si="62"/>
        <v/>
      </c>
      <c r="U49" s="135" t="str">
        <f>IF(ENGLISH!H50="","",ENGLISH!H50)</f>
        <v/>
      </c>
      <c r="V49" s="134" t="str">
        <f>IF(ENGLISH!I50="","",ENGLISH!I50)</f>
        <v/>
      </c>
      <c r="W49" s="134" t="str">
        <f>IF(ENGLISH!J50="","",ENGLISH!J50)</f>
        <v/>
      </c>
      <c r="X49" s="134" t="str">
        <f t="shared" si="63"/>
        <v/>
      </c>
      <c r="Y49" s="135" t="str">
        <f>IF(ENGLISH!K50="","",ENGLISH!K50)</f>
        <v/>
      </c>
      <c r="Z49" s="135" t="str">
        <f t="shared" si="64"/>
        <v/>
      </c>
      <c r="AA49" s="136" t="str">
        <f t="shared" si="65"/>
        <v/>
      </c>
      <c r="AB49" s="134" t="str">
        <f t="shared" si="16"/>
        <v/>
      </c>
      <c r="AC49" s="134" t="str">
        <f>IF(ENGLISH!O50="","",ENGLISH!O50)</f>
        <v/>
      </c>
      <c r="AD49" s="134" t="str">
        <f t="shared" si="66"/>
        <v/>
      </c>
      <c r="AE49" s="134" t="str">
        <f t="shared" si="67"/>
        <v/>
      </c>
      <c r="AF49" s="134" t="str">
        <f t="shared" si="68"/>
        <v/>
      </c>
      <c r="AG49" s="148" t="str">
        <f>IF('HINDI-SKT'!E50="","",'HINDI-SKT'!E50)</f>
        <v/>
      </c>
      <c r="AH49" s="149" t="str">
        <f t="shared" ref="AH49:AH74" si="121">IF(AG49="","",ROUNDUP((AG49/$L$5)*10,1))</f>
        <v/>
      </c>
      <c r="AI49" s="148" t="str">
        <f>IF('HINDI-SKT'!F50="","",'HINDI-SKT'!F50)</f>
        <v/>
      </c>
      <c r="AJ49" s="149" t="str">
        <f t="shared" ref="AJ49:AJ74" si="122">IF(AI49="","",ROUNDUP((AI49/$N$5)*10,1))</f>
        <v/>
      </c>
      <c r="AK49" s="148" t="str">
        <f>IF('HINDI-SKT'!G50="","",'HINDI-SKT'!G50)</f>
        <v/>
      </c>
      <c r="AL49" s="148" t="str">
        <f t="shared" ref="AL49:AL74" si="123">IF(AK49="","",ROUNDUP((AK49/$P$5)*10,1))</f>
        <v/>
      </c>
      <c r="AM49" s="138" t="str">
        <f>IFERROR(LARGE((AH49,AJ49,AL49),1),"")</f>
        <v/>
      </c>
      <c r="AN49" s="138" t="str">
        <f>IFERROR(LARGE((AH49,AJ49,AL49),2),"")</f>
        <v/>
      </c>
      <c r="AO49" s="148" t="str">
        <f t="shared" ref="AO49:AO74" si="124">IF(AND(AM49="",AN49=""),"",SUM(AM49:AN49)/2)</f>
        <v/>
      </c>
      <c r="AP49" s="149" t="str">
        <f>IF('HINDI-SKT'!H50="","",'HINDI-SKT'!H50)</f>
        <v/>
      </c>
      <c r="AQ49" s="148" t="str">
        <f>IF('HINDI-SKT'!I50="","",'HINDI-SKT'!I50)</f>
        <v/>
      </c>
      <c r="AR49" s="150" t="str">
        <f>IF('HINDI-SKT'!J50="","",'HINDI-SKT'!J50)</f>
        <v/>
      </c>
      <c r="AS49" s="137" t="str">
        <f t="shared" si="69"/>
        <v/>
      </c>
      <c r="AT49" s="137" t="str">
        <f>IF('HINDI-SKT'!K50="","",'HINDI-SKT'!K50)</f>
        <v/>
      </c>
      <c r="AU49" s="138" t="str">
        <f t="shared" si="70"/>
        <v/>
      </c>
      <c r="AV49" s="137" t="str">
        <f t="shared" si="71"/>
        <v/>
      </c>
      <c r="AW49" s="137" t="str">
        <f t="shared" si="72"/>
        <v/>
      </c>
      <c r="AX49" s="137" t="str">
        <f>IF('HINDI-SKT'!O50="","",'HINDI-SKT'!O50)</f>
        <v/>
      </c>
      <c r="AY49" s="137" t="str">
        <f t="shared" si="73"/>
        <v/>
      </c>
      <c r="AZ49" s="137" t="str">
        <f t="shared" si="74"/>
        <v/>
      </c>
      <c r="BA49" s="137" t="str">
        <f t="shared" si="75"/>
        <v/>
      </c>
      <c r="BB49" s="152" t="str">
        <f>IF(MATHS!E50="","",MATHS!E50)</f>
        <v/>
      </c>
      <c r="BC49" s="153" t="str">
        <f t="shared" ref="BC49:BC74" si="125">IF(BB49="","",ROUNDUP((BB49/$BB$5)*5,1))</f>
        <v/>
      </c>
      <c r="BD49" s="152" t="str">
        <f>IF(MATHS!F50="","",MATHS!F50)</f>
        <v/>
      </c>
      <c r="BE49" s="153" t="str">
        <f t="shared" ref="BE49:BE74" si="126">IF(BD49="","",ROUNDUP((BD49/$BD$5)*5,1))</f>
        <v/>
      </c>
      <c r="BF49" s="152" t="str">
        <f>IF(MATHS!G50="","",MATHS!G50)</f>
        <v/>
      </c>
      <c r="BG49" s="152" t="str">
        <f t="shared" ref="BG49:BG74" si="127">IF(BF49="","",ROUNDUP((BF49/$BF$5)*5,1))</f>
        <v/>
      </c>
      <c r="BH49" s="135" t="str">
        <f>IFERROR(LARGE((BC49,BE49,BG49),1),"")</f>
        <v/>
      </c>
      <c r="BI49" s="135" t="str">
        <f>IFERROR(LARGE((BC49,BE49,BG49),2),"")</f>
        <v/>
      </c>
      <c r="BJ49" s="152" t="str">
        <f t="shared" ref="BJ49:BJ74" si="128">IF(AND(BH49="",BI49=""),"",SUM(BH49:BI49)/2)</f>
        <v/>
      </c>
      <c r="BK49" s="135" t="str">
        <f>IF(MATHS!H50="","",MATHS!H50)</f>
        <v/>
      </c>
      <c r="BL49" s="134" t="str">
        <f>IF(MATHS!I50="","",MATHS!I50)</f>
        <v/>
      </c>
      <c r="BM49" s="134" t="str">
        <f>IF(MATHS!J50="","",MATHS!J50)</f>
        <v/>
      </c>
      <c r="BN49" s="134" t="str">
        <f t="shared" si="76"/>
        <v/>
      </c>
      <c r="BO49" s="134" t="str">
        <f>IF(MATHS!K50="","",MATHS!K50)</f>
        <v/>
      </c>
      <c r="BP49" s="135" t="str">
        <f t="shared" ref="BP49:BP74" si="129">IF(BO49="","",(BO49/$BO$5)*80)</f>
        <v/>
      </c>
      <c r="BQ49" s="134" t="str">
        <f t="shared" si="77"/>
        <v/>
      </c>
      <c r="BR49" s="134" t="str">
        <f t="shared" ref="BR49:BR74" si="130">IF(BQ49="","",IF(BQ49&lt;33,"E",IF(AND(BQ49&gt;=33,BQ49&lt;41),"D",IF(AND(BQ49&gt;=41,BQ49&lt;51),"C2",IF(AND(BQ49&gt;=51,BQ49&lt;61),"C1",IF(AND(BQ49&gt;=61,BQ49&lt;71),"B2",IF(AND(BQ49&gt;=71,BQ49&lt;81),"B1",IF(AND(BQ49&gt;=81,BQ49&lt;91),"A2",IF(AND(BQ49&gt;=91,BQ49&lt;=100),"A1")))))))))</f>
        <v/>
      </c>
      <c r="BS49" s="134" t="str">
        <f>IF(MATHS!O50="","",MATHS!O50)</f>
        <v/>
      </c>
      <c r="BT49" s="134" t="str">
        <f t="shared" si="78"/>
        <v/>
      </c>
      <c r="BU49" s="134" t="str">
        <f t="shared" si="79"/>
        <v/>
      </c>
      <c r="BV49" s="134"/>
      <c r="BW49" s="137" t="str">
        <f>IF(SCIENCE!E50="","",SCIENCE!E50)</f>
        <v/>
      </c>
      <c r="BX49" s="138" t="str">
        <f t="shared" ref="BX49:BX74" si="131">IF(BW49="","",ROUNDUP((BW49/$BW$5)*5,1))</f>
        <v/>
      </c>
      <c r="BY49" s="137" t="str">
        <f>IF(SCIENCE!F50="","",SCIENCE!F50)</f>
        <v/>
      </c>
      <c r="BZ49" s="138" t="str">
        <f t="shared" ref="BZ49:BZ74" si="132">IF(BY49="","",ROUNDUP((BY49/$BY$5)*5,1))</f>
        <v/>
      </c>
      <c r="CA49" s="137" t="str">
        <f>IF(SCIENCE!G50="","",SCIENCE!G50)</f>
        <v/>
      </c>
      <c r="CB49" s="137" t="str">
        <f t="shared" ref="CB49:CB74" si="133">IF(CA49="","",ROUNDUP((CA49/$CA$5)*5,1))</f>
        <v/>
      </c>
      <c r="CC49" s="138" t="str">
        <f>IFERROR(LARGE((BX49,BZ49,CB49),1),"")</f>
        <v/>
      </c>
      <c r="CD49" s="138" t="str">
        <f>IFERROR(LARGE((BX49,BZ49,CB49),2),"")</f>
        <v/>
      </c>
      <c r="CE49" s="137" t="str">
        <f t="shared" ref="CE49:CE74" si="134">IF(AND(CC49="",CD49=""),"",SUM(CC49:CD49)/2)</f>
        <v/>
      </c>
      <c r="CF49" s="138" t="str">
        <f>IF(SCIENCE!H50="","",SCIENCE!H50)</f>
        <v/>
      </c>
      <c r="CG49" s="138" t="str">
        <f>IF(SCIENCE!I50="","",SCIENCE!I50)</f>
        <v/>
      </c>
      <c r="CH49" s="138" t="str">
        <f>IF(SCIENCE!J50="","",SCIENCE!J50)</f>
        <v/>
      </c>
      <c r="CI49" s="138" t="str">
        <f t="shared" si="81"/>
        <v/>
      </c>
      <c r="CJ49" s="138" t="str">
        <f>IF(SCIENCE!K50="","",SCIENCE!K50)</f>
        <v/>
      </c>
      <c r="CK49" s="138" t="str">
        <f t="shared" ref="CK49" si="135">IF(CJ49="","",(CJ49/$CJ$5)*80)</f>
        <v/>
      </c>
      <c r="CL49" s="137" t="str">
        <f t="shared" si="82"/>
        <v/>
      </c>
      <c r="CM49" s="137" t="str">
        <f t="shared" ref="CM49" si="136">IF(CL49="","",IF(CL49&lt;33,"E",IF(AND(CL49&gt;=33,CL49&lt;41),"D",IF(AND(CL49&gt;=41,CL49&lt;51),"C2",IF(AND(CL49&gt;=51,CL49&lt;61),"C1",IF(AND(CL49&gt;=61,CL49&lt;71),"B2",IF(AND(CL49&gt;=71,CL49&lt;81),"B1",IF(AND(CL49&gt;=81,CL49&lt;91),"A2",IF(AND(CL49&gt;=91,CL49&lt;=100),"A1")))))))))</f>
        <v/>
      </c>
      <c r="CN49" s="137" t="str">
        <f>IF(SCIENCE!O50="","",SCIENCE!O50)</f>
        <v/>
      </c>
      <c r="CO49" s="137" t="str">
        <f t="shared" si="83"/>
        <v/>
      </c>
      <c r="CP49" s="137" t="str">
        <f t="shared" si="84"/>
        <v/>
      </c>
      <c r="CQ49" s="137" t="str">
        <f t="shared" si="85"/>
        <v/>
      </c>
      <c r="CR49" s="134" t="str">
        <f>IF(SST!E50="","",SST!E50)</f>
        <v/>
      </c>
      <c r="CS49" s="135" t="str">
        <f t="shared" ref="CS49" si="137">IF(CR49="","",ROUNDUP((CR49/$CR$5)*5,1))</f>
        <v/>
      </c>
      <c r="CT49" s="134" t="str">
        <f>IF(SST!F50="","",SST!F50)</f>
        <v/>
      </c>
      <c r="CU49" s="135" t="str">
        <f t="shared" ref="CU49" si="138">IF(CT49="","",ROUNDUP((CT49/$CT$5)*5,1))</f>
        <v/>
      </c>
      <c r="CV49" s="134" t="str">
        <f>IF(SST!G50="","",SST!G50)</f>
        <v/>
      </c>
      <c r="CW49" s="134" t="str">
        <f t="shared" ref="CW49" si="139">IF(CV49="","",ROUNDUP((CV49/$CV$5)*5,1))</f>
        <v/>
      </c>
      <c r="CX49" s="135" t="str">
        <f>IFERROR(LARGE((CS49,CU49,CW49),1),"")</f>
        <v/>
      </c>
      <c r="CY49" s="135" t="str">
        <f>IFERROR(LARGE((CS49,CU49,CW49),2),"")</f>
        <v/>
      </c>
      <c r="CZ49" s="134" t="str">
        <f t="shared" ref="CZ49" si="140">IF(AND(CX49="",CY49=""),"",SUM(CX49:CY49)/2)</f>
        <v/>
      </c>
      <c r="DA49" s="135" t="str">
        <f>IF(SST!H50="","",SST!H50)</f>
        <v/>
      </c>
      <c r="DB49" s="135" t="str">
        <f>IF(SST!I50="","",SST!I50)</f>
        <v/>
      </c>
      <c r="DC49" s="135" t="str">
        <f>IF(SST!J50="","",SST!J50)</f>
        <v/>
      </c>
      <c r="DD49" s="135" t="str">
        <f t="shared" si="86"/>
        <v/>
      </c>
      <c r="DE49" s="135" t="str">
        <f>IF(SST!K50="","",SST!K50)</f>
        <v/>
      </c>
      <c r="DF49" s="135" t="str">
        <f t="shared" ref="DF49" si="141">IF(DE49="","",(DE49/$DE$5)*80)</f>
        <v/>
      </c>
      <c r="DG49" s="134" t="str">
        <f t="shared" si="87"/>
        <v/>
      </c>
      <c r="DH49" s="134" t="str">
        <f t="shared" ref="DH49" si="142">IF(DG49="","",IF(DG49&lt;33,"E",IF(AND(DG49&gt;=33,DG49&lt;41),"D",IF(AND(DG49&gt;=41,DG49&lt;51),"C2",IF(AND(DG49&gt;=51,DG49&lt;61),"C1",IF(AND(DG49&gt;=61,DG49&lt;71),"B2",IF(AND(DG49&gt;=71,DG49&lt;81),"B1",IF(AND(DG49&gt;=81,DG49&lt;91),"A2",IF(AND(DG49&gt;=91,DG49&lt;=100),"A1")))))))))</f>
        <v/>
      </c>
      <c r="DI49" s="134" t="str">
        <f>IF(SST!O50="","",SST!O50)</f>
        <v/>
      </c>
      <c r="DJ49" s="134" t="str">
        <f t="shared" si="88"/>
        <v/>
      </c>
      <c r="DK49" s="134" t="str">
        <f t="shared" si="89"/>
        <v/>
      </c>
      <c r="DL49" s="134" t="str">
        <f t="shared" si="90"/>
        <v/>
      </c>
      <c r="DM49" s="139" t="str">
        <f t="shared" si="91"/>
        <v/>
      </c>
      <c r="DN49" s="139" t="str">
        <f t="shared" si="92"/>
        <v/>
      </c>
      <c r="DO49" s="139" t="str">
        <f t="shared" si="93"/>
        <v/>
      </c>
      <c r="DP49" s="139" t="str">
        <f t="shared" si="94"/>
        <v/>
      </c>
      <c r="DQ49" s="139" t="str">
        <f t="shared" si="95"/>
        <v/>
      </c>
      <c r="DR49" s="139" t="str">
        <f t="shared" si="96"/>
        <v/>
      </c>
      <c r="DS49" s="139" t="str">
        <f t="shared" si="97"/>
        <v/>
      </c>
      <c r="DT49" s="139" t="str">
        <f t="shared" si="98"/>
        <v/>
      </c>
      <c r="DU49" s="139" t="str">
        <f t="shared" si="99"/>
        <v/>
      </c>
      <c r="DV49" s="139" t="str">
        <f t="shared" si="100"/>
        <v/>
      </c>
      <c r="DW49" s="140" t="str">
        <f t="shared" si="101"/>
        <v/>
      </c>
      <c r="DX49" s="140" t="str">
        <f t="shared" si="102"/>
        <v/>
      </c>
      <c r="DY49" s="140" t="str">
        <f t="shared" si="103"/>
        <v/>
      </c>
      <c r="DZ49" s="140" t="str">
        <f t="shared" si="104"/>
        <v/>
      </c>
      <c r="EA49" s="140" t="str">
        <f t="shared" si="105"/>
        <v/>
      </c>
      <c r="EB49" s="141" t="str">
        <f t="shared" si="106"/>
        <v/>
      </c>
      <c r="EC49" s="141" t="str">
        <f t="shared" si="107"/>
        <v/>
      </c>
      <c r="ED49" s="141" t="str">
        <f t="shared" si="108"/>
        <v/>
      </c>
      <c r="EE49" s="141" t="str">
        <f t="shared" si="109"/>
        <v/>
      </c>
      <c r="EF49" s="141" t="str">
        <f t="shared" si="110"/>
        <v/>
      </c>
      <c r="EG49" s="127" t="str">
        <f t="shared" si="111"/>
        <v/>
      </c>
      <c r="EH49" s="127" t="str">
        <f t="shared" si="112"/>
        <v/>
      </c>
      <c r="EI49" s="127" t="str">
        <f t="shared" si="113"/>
        <v/>
      </c>
      <c r="EJ49" s="127" t="str">
        <f t="shared" si="114"/>
        <v/>
      </c>
      <c r="EK49" s="127" t="str">
        <f t="shared" si="115"/>
        <v/>
      </c>
      <c r="EL49" s="128" t="str">
        <f t="shared" si="42"/>
        <v/>
      </c>
      <c r="EM49" s="128" t="str">
        <f t="shared" si="43"/>
        <v/>
      </c>
      <c r="EN49" s="128" t="str">
        <f t="shared" si="44"/>
        <v/>
      </c>
      <c r="EO49" s="128" t="str">
        <f t="shared" si="45"/>
        <v/>
      </c>
      <c r="EP49" s="128" t="str">
        <f t="shared" si="46"/>
        <v/>
      </c>
      <c r="EQ49" s="142" t="str">
        <f t="shared" si="47"/>
        <v/>
      </c>
      <c r="ER49" s="142" t="str">
        <f t="shared" si="48"/>
        <v/>
      </c>
      <c r="ES49" s="345" t="str">
        <f t="shared" si="49"/>
        <v/>
      </c>
      <c r="ET49" s="346" t="str">
        <f t="shared" si="50"/>
        <v/>
      </c>
      <c r="EU49" s="345" t="str">
        <f t="shared" si="51"/>
        <v/>
      </c>
      <c r="EV49" s="345" t="str">
        <f t="shared" si="52"/>
        <v/>
      </c>
      <c r="EW49" s="345" t="str">
        <f t="shared" si="53"/>
        <v/>
      </c>
      <c r="EX49" s="359" t="str">
        <f t="shared" si="54"/>
        <v/>
      </c>
      <c r="EY49" s="143" t="str">
        <f t="shared" si="116"/>
        <v/>
      </c>
      <c r="EZ49" s="143" t="str">
        <f t="shared" si="117"/>
        <v/>
      </c>
      <c r="FA49" s="143" t="str">
        <f t="shared" si="55"/>
        <v/>
      </c>
      <c r="FB49" s="143" t="str">
        <f t="shared" si="56"/>
        <v/>
      </c>
      <c r="FC49" s="144" t="str">
        <f t="shared" si="118"/>
        <v/>
      </c>
      <c r="FD49" s="143" t="str">
        <f t="shared" si="119"/>
        <v/>
      </c>
      <c r="FE49" s="145" t="str">
        <f>IF(ATTENDANCE!Q51="","",ATTENDANCE!Q51)</f>
        <v/>
      </c>
      <c r="FF49" s="146" t="str">
        <f t="shared" si="57"/>
        <v/>
      </c>
      <c r="FG49" s="143" t="str">
        <f t="shared" si="58"/>
        <v/>
      </c>
      <c r="FH49" s="144" t="str">
        <f t="shared" si="120"/>
        <v/>
      </c>
      <c r="FI49" s="311"/>
      <c r="FJ49" s="144"/>
      <c r="FK49" s="144"/>
      <c r="FL49" s="103"/>
    </row>
    <row r="50" spans="1:168" ht="15" customHeight="1" thickBot="1" x14ac:dyDescent="0.3">
      <c r="A50" s="103"/>
      <c r="B50" s="131">
        <f>IF(DATA!B49="","",DATA!B49)</f>
        <v>45</v>
      </c>
      <c r="C50" s="131" t="str">
        <f>IF(DATA!C49="","",DATA!C49)</f>
        <v/>
      </c>
      <c r="D50" s="131" t="str">
        <f>IF(DATA!D49="","",DATA!D49)</f>
        <v/>
      </c>
      <c r="E50" s="447" t="str">
        <f>IF(DATA!E49="","",DATA!E49)</f>
        <v/>
      </c>
      <c r="F50" s="447" t="str">
        <f>IF(DATA!F49="","",DATA!F49)</f>
        <v/>
      </c>
      <c r="G50" s="447" t="str">
        <f>IF(DATA!G49="","",DATA!G49)</f>
        <v/>
      </c>
      <c r="H50" s="132" t="str">
        <f>IF(DATA!H49="","",DATA!H49)</f>
        <v/>
      </c>
      <c r="I50" s="132" t="str">
        <f>IF(DATA!I49="","",DATA!I49)</f>
        <v/>
      </c>
      <c r="J50" s="132" t="str">
        <f>IF(DATA!J49="","",DATA!J49)</f>
        <v/>
      </c>
      <c r="K50" s="132" t="str">
        <f>IF(DATA!K49="","",DATA!K49)</f>
        <v/>
      </c>
      <c r="L50" s="134" t="str">
        <f>IF(ENGLISH!E51="","",ENGLISH!E51)</f>
        <v/>
      </c>
      <c r="M50" s="135" t="str">
        <f t="shared" ref="M50" si="143">IF(L50="","",ROUNDUP((L50/$L$5)*5,1))</f>
        <v/>
      </c>
      <c r="N50" s="134" t="str">
        <f>IF(ENGLISH!F51="","",ENGLISH!F51)</f>
        <v/>
      </c>
      <c r="O50" s="135" t="str">
        <f t="shared" ref="O50" si="144">IF(N50="","",ROUNDUP((N50/$N$5)*5,1))</f>
        <v/>
      </c>
      <c r="P50" s="134" t="str">
        <f>IF(ENGLISH!G51="","",ENGLISH!G51)</f>
        <v/>
      </c>
      <c r="Q50" s="134" t="str">
        <f t="shared" ref="Q50" si="145">IF(P50="","",ROUNDUP((P50/$P$5)*5,1))</f>
        <v/>
      </c>
      <c r="R50" s="135" t="str">
        <f>IFERROR(LARGE((M50,O50,Q50),1),"")</f>
        <v/>
      </c>
      <c r="S50" s="135" t="str">
        <f>IFERROR(LARGE((M50,O50,Q50),2),"")</f>
        <v/>
      </c>
      <c r="T50" s="134" t="str">
        <f t="shared" ref="T50" si="146">IF(AND(R50="",S50=""),"",SUM(R50:S50)/2)</f>
        <v/>
      </c>
      <c r="U50" s="135" t="str">
        <f>IF(ENGLISH!H51="","",ENGLISH!H51)</f>
        <v/>
      </c>
      <c r="V50" s="134" t="str">
        <f>IF(ENGLISH!I51="","",ENGLISH!I51)</f>
        <v/>
      </c>
      <c r="W50" s="134" t="str">
        <f>IF(ENGLISH!J51="","",ENGLISH!J51)</f>
        <v/>
      </c>
      <c r="X50" s="134" t="str">
        <f t="shared" ref="X50" si="147">IF(AND(T50="",U50="",V50="",W50=""),"",SUM(T50:W50))</f>
        <v/>
      </c>
      <c r="Y50" s="135" t="str">
        <f>IF(ENGLISH!K51="","",ENGLISH!K51)</f>
        <v/>
      </c>
      <c r="Z50" s="135" t="str">
        <f t="shared" ref="Z50" si="148">IF(Y50="","",(Y50/$Y$5)*80)</f>
        <v/>
      </c>
      <c r="AA50" s="136" t="str">
        <f t="shared" ref="AA50" si="149">IF(C50="TC","",IF(AND(T50="",U50="",V50="",Z50="",W50=""),"",ROUNDUP(SUM(T50,U50,V50,Z50,W50)*100/SUM($T$5,$U$5,$V$5,$Z$5,$W$5),0)))</f>
        <v/>
      </c>
      <c r="AB50" s="134" t="str">
        <f t="shared" ref="AB50" si="150">IF(AA50="","",IF(AA50&lt;33,"E",IF(AND(AA50&gt;=33,AA50&lt;41),"D",IF(AND(AA50&gt;=41,AA50&lt;51),"C2",IF(AND(AA50&gt;=51,AA50&lt;61),"C1",IF(AND(AA50&gt;=61,AA50&lt;71),"B2",IF(AND(AA50&gt;=71,AA50&lt;81),"B1",IF(AND(AA50&gt;=81,AA50&lt;91),"A2",IF(AND(AA50&gt;=91,AA50&lt;=100),"A1")))))))))</f>
        <v/>
      </c>
      <c r="AC50" s="134" t="str">
        <f>IF(ENGLISH!O51="","",ENGLISH!O51)</f>
        <v/>
      </c>
      <c r="AD50" s="134" t="str">
        <f t="shared" ref="AD50" si="151">IF(AC50="","",(AC50*80/$AC$5))</f>
        <v/>
      </c>
      <c r="AE50" s="134" t="str">
        <f t="shared" ref="AE50" si="152">IF(AB50="","",IF(AB50="E",SUM(X50,AD50),""))</f>
        <v/>
      </c>
      <c r="AF50" s="134" t="str">
        <f t="shared" ref="AF50" si="153">IF(AE50="","",IF(AE50&lt;33,"E",IF(AND(AE50&gt;=33,AE50&lt;41),"D",IF(AND(AE50&gt;=41,AE50&lt;51),"C2",IF(AND(AE50&gt;=51,AE50&lt;61),"C1",IF(AND(AE50&gt;=61,AE50&lt;71),"B2",IF(AND(AE50&gt;=71,AE50&lt;81),"B1",IF(AND(AE50&gt;=81,AE50&lt;91),"A2",IF(AND(AE50&gt;=91,AE50&lt;=100),"A1")))))))))</f>
        <v/>
      </c>
      <c r="AG50" s="148" t="str">
        <f>IF('HINDI-SKT'!E51="","",'HINDI-SKT'!E51)</f>
        <v/>
      </c>
      <c r="AH50" s="149" t="str">
        <f t="shared" ref="AH50" si="154">IF(AG50="","",ROUNDUP((AG50/$L$5)*10,1))</f>
        <v/>
      </c>
      <c r="AI50" s="148" t="str">
        <f>IF('HINDI-SKT'!F51="","",'HINDI-SKT'!F51)</f>
        <v/>
      </c>
      <c r="AJ50" s="149" t="str">
        <f t="shared" ref="AJ50" si="155">IF(AI50="","",ROUNDUP((AI50/$N$5)*10,1))</f>
        <v/>
      </c>
      <c r="AK50" s="148" t="str">
        <f>IF('HINDI-SKT'!G51="","",'HINDI-SKT'!G51)</f>
        <v/>
      </c>
      <c r="AL50" s="148" t="str">
        <f t="shared" ref="AL50" si="156">IF(AK50="","",ROUNDUP((AK50/$P$5)*10,1))</f>
        <v/>
      </c>
      <c r="AM50" s="138" t="str">
        <f>IFERROR(LARGE((AH50,AJ50,AL50),1),"")</f>
        <v/>
      </c>
      <c r="AN50" s="138" t="str">
        <f>IFERROR(LARGE((AH50,AJ50,AL50),2),"")</f>
        <v/>
      </c>
      <c r="AO50" s="148" t="str">
        <f t="shared" ref="AO50" si="157">IF(AND(AM50="",AN50=""),"",SUM(AM50:AN50)/2)</f>
        <v/>
      </c>
      <c r="AP50" s="149" t="str">
        <f>IF('HINDI-SKT'!H51="","",'HINDI-SKT'!H51)</f>
        <v/>
      </c>
      <c r="AQ50" s="148" t="str">
        <f>IF('HINDI-SKT'!I51="","",'HINDI-SKT'!I51)</f>
        <v/>
      </c>
      <c r="AR50" s="150" t="str">
        <f>IF('HINDI-SKT'!J51="","",'HINDI-SKT'!J51)</f>
        <v/>
      </c>
      <c r="AS50" s="137" t="str">
        <f t="shared" ref="AS50" si="158">IF(C50="TC","",IF(AND(AO50="",AP50="",AQ50="",AR50=""),"",SUM(AO50:AR50)))</f>
        <v/>
      </c>
      <c r="AT50" s="149" t="str">
        <f>IF('HINDI-SKT'!K51="","",'HINDI-SKT'!K51)</f>
        <v/>
      </c>
      <c r="AU50" s="151" t="str">
        <f t="shared" ref="AU50" si="159">IF(AT50="","",(AT50/$AT$5)*80)</f>
        <v/>
      </c>
      <c r="AV50" s="137" t="str">
        <f t="shared" ref="AV50" si="160">IF(C50="TC","",IF(AND(AO50="",AP50="",AQ50="",AU50="",AR50),"",ROUNDUP(SUM(AO50,AP50,AQ50,AU50,AR50),0)))</f>
        <v/>
      </c>
      <c r="AW50" s="148" t="str">
        <f t="shared" ref="AW50" si="161">IF(AV50="","",IF(AV50&lt;33,"E",IF(AND(AV50&gt;=33,AV50&lt;41),"D",IF(AND(AV50&gt;=41,AV50&lt;51),"C2",IF(AND(AV50&gt;=51,AV50&lt;61),"C1",IF(AND(AV50&gt;=61,AV50&lt;71),"B2",IF(AND(AV50&gt;=71,AV50&lt;81),"B1",IF(AND(AV50&gt;=81,AV50&lt;91),"A2",IF(AND(AV50&gt;=91,AV50&lt;=100),"A1")))))))))</f>
        <v/>
      </c>
      <c r="AX50" s="137" t="str">
        <f>IF('HINDI-SKT'!O51="","",'HINDI-SKT'!O51)</f>
        <v/>
      </c>
      <c r="AY50" s="137" t="str">
        <f t="shared" ref="AY50" si="162">IF(AX50="","",(AX50*80/$AX$5))</f>
        <v/>
      </c>
      <c r="AZ50" s="137" t="str">
        <f t="shared" si="74"/>
        <v/>
      </c>
      <c r="BA50" s="137" t="str">
        <f t="shared" ref="BA50" si="163">IF(AZ50="","",IF(AZ50&lt;33,"E",IF(AND(AZ50&gt;=33,AZ50&lt;41),"D",IF(AND(AZ50&gt;=41,AZ50&lt;51),"C2",IF(AND(AZ50&gt;=51,AZ50&lt;61),"C1",IF(AND(AZ50&gt;=61,AZ50&lt;71),"B2",IF(AND(AZ50&gt;=71,AZ50&lt;81),"B1",IF(AND(AZ50&gt;=81,AZ50&lt;91),"A2",IF(AND(AZ50&gt;=91,AZ50&lt;=100),"A1")))))))))</f>
        <v/>
      </c>
      <c r="BB50" s="152" t="str">
        <f>IF(MATHS!E51="","",MATHS!E51)</f>
        <v/>
      </c>
      <c r="BC50" s="153" t="str">
        <f t="shared" ref="BC50" si="164">IF(BB50="","",ROUNDUP((BB50/$BB$5)*5,1))</f>
        <v/>
      </c>
      <c r="BD50" s="152" t="str">
        <f>IF(MATHS!F51="","",MATHS!F51)</f>
        <v/>
      </c>
      <c r="BE50" s="153" t="str">
        <f t="shared" ref="BE50" si="165">IF(BD50="","",ROUNDUP((BD50/$BD$5)*5,1))</f>
        <v/>
      </c>
      <c r="BF50" s="152" t="str">
        <f>IF(MATHS!G51="","",MATHS!G51)</f>
        <v/>
      </c>
      <c r="BG50" s="152" t="str">
        <f t="shared" ref="BG50" si="166">IF(BF50="","",ROUNDUP((BF50/$BF$5)*5,1))</f>
        <v/>
      </c>
      <c r="BH50" s="135" t="str">
        <f>IFERROR(LARGE((BC50,BE50,BG50),1),"")</f>
        <v/>
      </c>
      <c r="BI50" s="135" t="str">
        <f>IFERROR(LARGE((BC50,BE50,BG50),2),"")</f>
        <v/>
      </c>
      <c r="BJ50" s="152" t="str">
        <f t="shared" ref="BJ50" si="167">IF(AND(BH50="",BI50=""),"",SUM(BH50:BI50)/2)</f>
        <v/>
      </c>
      <c r="BK50" s="135" t="str">
        <f>IF(MATHS!H51="","",MATHS!H51)</f>
        <v/>
      </c>
      <c r="BL50" s="134" t="str">
        <f>IF(MATHS!I51="","",MATHS!I51)</f>
        <v/>
      </c>
      <c r="BM50" s="134" t="str">
        <f>IF(MATHS!J51="","",MATHS!J51)</f>
        <v/>
      </c>
      <c r="BN50" s="134" t="str">
        <f t="shared" ref="BN50" si="168">IF(C50="TC","",IF(AND(BJ50="",BK50="",BL50="",BM50=""),"",SUM(BJ50:BM50)))</f>
        <v/>
      </c>
      <c r="BO50" s="134" t="str">
        <f>IF(MATHS!K51="","",MATHS!K51)</f>
        <v/>
      </c>
      <c r="BP50" s="135" t="str">
        <f t="shared" ref="BP50" si="169">IF(BO50="","",(BO50/$BO$5)*80)</f>
        <v/>
      </c>
      <c r="BQ50" s="134" t="str">
        <f t="shared" ref="BQ50" si="170">IF(C50="TC","",IF(AND(BJ50="",BK50="",BL50="",BM50="",BP50=""),"",ROUNDUP(SUM(BJ50,BK50,BL50,BM50,BP50),0)))</f>
        <v/>
      </c>
      <c r="BR50" s="134" t="str">
        <f t="shared" ref="BR50" si="171">IF(BQ50="","",IF(BQ50&lt;33,"E",IF(AND(BQ50&gt;=33,BQ50&lt;41),"D",IF(AND(BQ50&gt;=41,BQ50&lt;51),"C2",IF(AND(BQ50&gt;=51,BQ50&lt;61),"C1",IF(AND(BQ50&gt;=61,BQ50&lt;71),"B2",IF(AND(BQ50&gt;=71,BQ50&lt;81),"B1",IF(AND(BQ50&gt;=81,BQ50&lt;91),"A2",IF(AND(BQ50&gt;=91,BQ50&lt;=100),"A1")))))))))</f>
        <v/>
      </c>
      <c r="BS50" s="134" t="str">
        <f>IF(MATHS!O51="","",MATHS!O51)</f>
        <v/>
      </c>
      <c r="BT50" s="134" t="str">
        <f t="shared" ref="BT50" si="172">IF(BS50="","",(BS50*80/$BS$5))</f>
        <v/>
      </c>
      <c r="BU50" s="134" t="str">
        <f t="shared" si="79"/>
        <v/>
      </c>
      <c r="BV50" s="134"/>
      <c r="BW50" s="137" t="str">
        <f>IF(SCIENCE!E51="","",SCIENCE!E51)</f>
        <v/>
      </c>
      <c r="BX50" s="138" t="str">
        <f t="shared" ref="BX50" si="173">IF(BW50="","",ROUNDUP((BW50/$BW$5)*5,1))</f>
        <v/>
      </c>
      <c r="BY50" s="137" t="str">
        <f>IF(SCIENCE!F51="","",SCIENCE!F51)</f>
        <v/>
      </c>
      <c r="BZ50" s="138" t="str">
        <f t="shared" ref="BZ50" si="174">IF(BY50="","",ROUNDUP((BY50/$BY$5)*5,1))</f>
        <v/>
      </c>
      <c r="CA50" s="137" t="str">
        <f>IF(SCIENCE!G51="","",SCIENCE!G51)</f>
        <v/>
      </c>
      <c r="CB50" s="137" t="str">
        <f t="shared" ref="CB50" si="175">IF(CA50="","",ROUNDUP((CA50/$CA$5)*5,1))</f>
        <v/>
      </c>
      <c r="CC50" s="138" t="str">
        <f>IFERROR(LARGE((BX50,BZ50,CB50),1),"")</f>
        <v/>
      </c>
      <c r="CD50" s="138" t="str">
        <f>IFERROR(LARGE((BX50,BZ50,CB50),2),"")</f>
        <v/>
      </c>
      <c r="CE50" s="137" t="str">
        <f t="shared" ref="CE50" si="176">IF(AND(CC50="",CD50=""),"",SUM(CC50:CD50)/2)</f>
        <v/>
      </c>
      <c r="CF50" s="138" t="str">
        <f>IF(SCIENCE!H51="","",SCIENCE!H51)</f>
        <v/>
      </c>
      <c r="CG50" s="138" t="str">
        <f>IF(SCIENCE!I51="","",SCIENCE!I51)</f>
        <v/>
      </c>
      <c r="CH50" s="138" t="str">
        <f>IF(SCIENCE!J51="","",SCIENCE!J51)</f>
        <v/>
      </c>
      <c r="CI50" s="138" t="str">
        <f t="shared" ref="CI50" si="177">IF(C50="TC","",IF(AND(CE50="",CF50="",CG50="",CH50=""),"",SUM(CE50:CH50)))</f>
        <v/>
      </c>
      <c r="CJ50" s="138" t="str">
        <f>IF(SCIENCE!K51="","",SCIENCE!K51)</f>
        <v/>
      </c>
      <c r="CK50" s="138" t="str">
        <f t="shared" ref="CK50" si="178">IF(CJ50="","",(CJ50/$CJ$5)*80)</f>
        <v/>
      </c>
      <c r="CL50" s="137" t="str">
        <f t="shared" ref="CL50" si="179">IF(C50="TC","",IF(AND(CE50="",CF50="",CG50="",CH50="",CK50=""),"",ROUNDUP(SUM(CE50,CF50,CG50,CH50,CK50),0)))</f>
        <v/>
      </c>
      <c r="CM50" s="137" t="str">
        <f t="shared" ref="CM50" si="180">IF(CL50="","",IF(CL50&lt;33,"E",IF(AND(CL50&gt;=33,CL50&lt;41),"D",IF(AND(CL50&gt;=41,CL50&lt;51),"C2",IF(AND(CL50&gt;=51,CL50&lt;61),"C1",IF(AND(CL50&gt;=61,CL50&lt;71),"B2",IF(AND(CL50&gt;=71,CL50&lt;81),"B1",IF(AND(CL50&gt;=81,CL50&lt;91),"A2",IF(AND(CL50&gt;=91,CL50&lt;=100),"A1")))))))))</f>
        <v/>
      </c>
      <c r="CN50" s="137" t="str">
        <f>IF(SCIENCE!O51="","",SCIENCE!O51)</f>
        <v/>
      </c>
      <c r="CO50" s="137" t="str">
        <f t="shared" ref="CO50" si="181">IF(CN50="","",(CN50*80/$CN$5))</f>
        <v/>
      </c>
      <c r="CP50" s="137" t="str">
        <f t="shared" ref="CP50" si="182">IF(CN50="","",IF(CM50="E",ROUNDUP(SUM(CI50,CO50),0),""))</f>
        <v/>
      </c>
      <c r="CQ50" s="137" t="str">
        <f t="shared" ref="CQ50" si="183">IF(CP50="","",IF(CP50&lt;33,"E",IF(AND(CP50&gt;=33,CP50&lt;41),"D",IF(AND(CP50&gt;=41,CP50&lt;51),"C2",IF(AND(CP50&gt;=51,CP50&lt;61),"C1",IF(AND(CP50&gt;=61,CP50&lt;71),"B2",IF(AND(CP50&gt;=71,CP50&lt;81),"B1",IF(AND(CP50&gt;=81,CP50&lt;91),"A2",IF(AND(CP50&gt;=91,CP50&lt;=100),"A1")))))))))</f>
        <v/>
      </c>
      <c r="CR50" s="134" t="str">
        <f>IF(SST!E51="","",SST!E51)</f>
        <v/>
      </c>
      <c r="CS50" s="135" t="str">
        <f t="shared" ref="CS50" si="184">IF(CR50="","",ROUNDUP((CR50/$CR$5)*5,1))</f>
        <v/>
      </c>
      <c r="CT50" s="134" t="str">
        <f>IF(SST!F51="","",SST!F51)</f>
        <v/>
      </c>
      <c r="CU50" s="135" t="str">
        <f t="shared" ref="CU50" si="185">IF(CT50="","",ROUNDUP((CT50/$CT$5)*5,1))</f>
        <v/>
      </c>
      <c r="CV50" s="134" t="str">
        <f>IF(SST!G51="","",SST!G51)</f>
        <v/>
      </c>
      <c r="CW50" s="134" t="str">
        <f t="shared" ref="CW50" si="186">IF(CV50="","",ROUNDUP((CV50/$CV$5)*5,1))</f>
        <v/>
      </c>
      <c r="CX50" s="135" t="str">
        <f>IFERROR(LARGE((CS50,CU50,CW50),1),"")</f>
        <v/>
      </c>
      <c r="CY50" s="135" t="str">
        <f>IFERROR(LARGE((CS50,CU50,CW50),2),"")</f>
        <v/>
      </c>
      <c r="CZ50" s="134" t="str">
        <f t="shared" ref="CZ50" si="187">IF(AND(CX50="",CY50=""),"",SUM(CX50:CY50)/2)</f>
        <v/>
      </c>
      <c r="DA50" s="135" t="str">
        <f>IF(SST!H51="","",SST!H51)</f>
        <v/>
      </c>
      <c r="DB50" s="135" t="str">
        <f>IF(SST!I51="","",SST!I51)</f>
        <v/>
      </c>
      <c r="DC50" s="135" t="str">
        <f>IF(SST!J51="","",SST!J51)</f>
        <v/>
      </c>
      <c r="DD50" s="135" t="str">
        <f t="shared" ref="DD50" si="188">IF(C50="TC","",IF(AND(CZ50="",DA50="",DB50="",DC50=""),"",SUM(CZ50:DC50)))</f>
        <v/>
      </c>
      <c r="DE50" s="135" t="str">
        <f>IF(SST!K51="","",SST!K51)</f>
        <v/>
      </c>
      <c r="DF50" s="135" t="str">
        <f t="shared" ref="DF50" si="189">IF(DE50="","",(DE50/$DE$5)*80)</f>
        <v/>
      </c>
      <c r="DG50" s="134" t="str">
        <f t="shared" ref="DG50" si="190">IF(C50="TC","",IF(AND(CZ50="",DA50="",DC50="",DB50="",DF50=""),"",ROUNDUP(SUM(CZ50,DA50,DC50,DB50,DF50),0)))</f>
        <v/>
      </c>
      <c r="DH50" s="134" t="str">
        <f t="shared" ref="DH50" si="191">IF(DG50="","",IF(DG50&lt;33,"E",IF(AND(DG50&gt;=33,DG50&lt;41),"D",IF(AND(DG50&gt;=41,DG50&lt;51),"C2",IF(AND(DG50&gt;=51,DG50&lt;61),"C1",IF(AND(DG50&gt;=61,DG50&lt;71),"B2",IF(AND(DG50&gt;=71,DG50&lt;81),"B1",IF(AND(DG50&gt;=81,DG50&lt;91),"A2",IF(AND(DG50&gt;=91,DG50&lt;=100),"A1")))))))))</f>
        <v/>
      </c>
      <c r="DI50" s="134" t="str">
        <f>IF(SST!O51="","",SST!O51)</f>
        <v/>
      </c>
      <c r="DJ50" s="134" t="str">
        <f t="shared" ref="DJ50" si="192">IF(DI50="","",(DI50*80/$DI$5))</f>
        <v/>
      </c>
      <c r="DK50" s="134" t="str">
        <f t="shared" si="89"/>
        <v/>
      </c>
      <c r="DL50" s="134" t="str">
        <f t="shared" ref="DL50" si="193">IF(DK50="","",IF(DK50&lt;33,"E",IF(AND(DK50&gt;=33,DK50&lt;41),"D",IF(AND(DK50&gt;=41,DK50&lt;51),"C2",IF(AND(DK50&gt;=51,DK50&lt;61),"C1",IF(AND(DK50&gt;=61,DK50&lt;71),"B2",IF(AND(DK50&gt;=71,DK50&lt;81),"B1",IF(AND(DK50&gt;=81,DK50&lt;91),"A2",IF(AND(DK50&gt;=91,DK50&lt;=100),"A1")))))))))</f>
        <v/>
      </c>
      <c r="DM50" s="139" t="str">
        <f t="shared" ref="DM50" si="194">IF(C50="TC","",IF(AA50="","",AA50))</f>
        <v/>
      </c>
      <c r="DN50" s="139" t="str">
        <f t="shared" ref="DN50" si="195">IF(C50="TC","",IF(AV50="","",AV50))</f>
        <v/>
      </c>
      <c r="DO50" s="139" t="str">
        <f t="shared" ref="DO50" si="196">IF(C50="TC","",IF(BQ50="","",BQ50))</f>
        <v/>
      </c>
      <c r="DP50" s="139" t="str">
        <f t="shared" ref="DP50" si="197">IF(C50="TC","",IF(CL50="","",CL50))</f>
        <v/>
      </c>
      <c r="DQ50" s="139" t="str">
        <f t="shared" ref="DQ50" si="198">IF(C50="TC","",IF(DG50="","",DG50))</f>
        <v/>
      </c>
      <c r="DR50" s="139" t="str">
        <f t="shared" ref="DR50" si="199">IF(C50="TC","",IF(AE50="","",AE50))</f>
        <v/>
      </c>
      <c r="DS50" s="139" t="str">
        <f t="shared" ref="DS50" si="200">IF(C50="TC","",IF(AZ50="","",AZ50))</f>
        <v/>
      </c>
      <c r="DT50" s="139" t="str">
        <f t="shared" ref="DT50" si="201">IF(C50="TC","",IF(BU50="","",BU50))</f>
        <v/>
      </c>
      <c r="DU50" s="139" t="str">
        <f t="shared" ref="DU50" si="202">IF(C50="TC","",IF(CP50="","",CP50))</f>
        <v/>
      </c>
      <c r="DV50" s="139" t="str">
        <f t="shared" ref="DV50" si="203">IF(C50="TC","",IF(DK50="","",DK50))</f>
        <v/>
      </c>
      <c r="DW50" s="140" t="str">
        <f t="shared" ref="DW50" si="204">IF(DM50&gt;=33,"",$DW$4&amp;",")</f>
        <v/>
      </c>
      <c r="DX50" s="140" t="str">
        <f t="shared" ref="DX50" si="205">IF(DN50&gt;=33,"",$DX$4&amp;",")</f>
        <v/>
      </c>
      <c r="DY50" s="140" t="str">
        <f t="shared" ref="DY50" si="206">IF(DO50&gt;=33,"",$DY$4&amp;",")</f>
        <v/>
      </c>
      <c r="DZ50" s="140" t="str">
        <f t="shared" ref="DZ50" si="207">IF(DP50&gt;=33,"",$DZ$4&amp;",")</f>
        <v/>
      </c>
      <c r="EA50" s="140" t="str">
        <f t="shared" ref="EA50" si="208">IF(DQ50&gt;=33,"",$EA$4&amp;",")</f>
        <v/>
      </c>
      <c r="EB50" s="141" t="str">
        <f t="shared" ref="EB50" si="209">IF(DR50&gt;=33,"",$EB$4)</f>
        <v/>
      </c>
      <c r="EC50" s="141" t="str">
        <f t="shared" ref="EC50" si="210">IF(DS50&gt;=33,"",$EC$4)</f>
        <v/>
      </c>
      <c r="ED50" s="141" t="str">
        <f t="shared" ref="ED50" si="211">IF(DT50&gt;=33,"",$ED$4)</f>
        <v/>
      </c>
      <c r="EE50" s="141" t="str">
        <f t="shared" ref="EE50" si="212">IF(DU50&gt;=33,"",$EE$4)</f>
        <v/>
      </c>
      <c r="EF50" s="141" t="str">
        <f t="shared" ref="EF50" si="213">IF(DV50&gt;=33,"",$EF$4)</f>
        <v/>
      </c>
      <c r="EG50" s="127" t="str">
        <f t="shared" si="111"/>
        <v/>
      </c>
      <c r="EH50" s="127" t="str">
        <f t="shared" si="112"/>
        <v/>
      </c>
      <c r="EI50" s="127" t="str">
        <f t="shared" si="113"/>
        <v/>
      </c>
      <c r="EJ50" s="127" t="str">
        <f t="shared" si="114"/>
        <v/>
      </c>
      <c r="EK50" s="127" t="str">
        <f t="shared" si="115"/>
        <v/>
      </c>
      <c r="EL50" s="128" t="str">
        <f t="shared" si="42"/>
        <v/>
      </c>
      <c r="EM50" s="128" t="str">
        <f t="shared" si="43"/>
        <v/>
      </c>
      <c r="EN50" s="128" t="str">
        <f t="shared" si="44"/>
        <v/>
      </c>
      <c r="EO50" s="128" t="str">
        <f t="shared" si="45"/>
        <v/>
      </c>
      <c r="EP50" s="128" t="str">
        <f t="shared" si="46"/>
        <v/>
      </c>
      <c r="EQ50" s="142" t="str">
        <f t="shared" si="47"/>
        <v/>
      </c>
      <c r="ER50" s="142" t="str">
        <f t="shared" si="48"/>
        <v/>
      </c>
      <c r="ES50" s="308" t="str">
        <f>IF(C50="TC","",IF(AND(EQ50="",ER50=""),"",IF(AND(EQ50=0,ER50=0),"PASS",IF(AND(EQ50=1,ER50=0),"COMPARTMENT",IF(AND(EQ50=1,ER50=1),IF(AND(#REF!&gt;16,#REF!&gt;16),"PASS","COMPARTMENT"),IF(EQ50=2,"COMPARTMENT",IF(EQ50&gt;2,"FAIL","")))))))</f>
        <v/>
      </c>
      <c r="ET50" s="346" t="str">
        <f t="shared" si="50"/>
        <v/>
      </c>
      <c r="EU50" s="345" t="str">
        <f t="shared" si="51"/>
        <v/>
      </c>
      <c r="EV50" s="345" t="str">
        <f t="shared" si="52"/>
        <v/>
      </c>
      <c r="EW50" s="345" t="str">
        <f t="shared" si="53"/>
        <v/>
      </c>
      <c r="EX50" s="359" t="str">
        <f t="shared" si="54"/>
        <v/>
      </c>
      <c r="EY50" s="308" t="str">
        <f t="shared" ref="EY50" si="214">IF(EW50="","",ROUND(EW50,0))</f>
        <v/>
      </c>
      <c r="EZ50" s="308" t="str">
        <f t="shared" ref="EZ50" si="215">IF(EX50="","",ROUND(EX50,0))</f>
        <v/>
      </c>
      <c r="FA50" s="308" t="str">
        <f t="shared" si="55"/>
        <v/>
      </c>
      <c r="FB50" s="308" t="str">
        <f t="shared" si="56"/>
        <v/>
      </c>
      <c r="FC50" s="144" t="str">
        <f t="shared" ref="FC50" si="216">IF(FB50="","",IF(FB50&lt;33,"E",IF(AND(FB50&gt;=33,FB50&lt;41),"D",IF(AND(FB50&gt;=41,FB50&lt;51),"C2",IF(AND(FB50&gt;=51,FB50&lt;61),"C1",IF(AND(FB50&gt;=61,FB50&lt;71),"B2",IF(AND(FB50&gt;=71,FB50&lt;81),"B1",IF(AND(FB50&gt;=81,FB50&lt;91),"A2",IF(AND(FB50&gt;=91,FB50&lt;=100),"A1")))))))))</f>
        <v/>
      </c>
      <c r="FD50" s="308" t="str">
        <f t="shared" ref="FD50" si="217">IF(FB50="","",SUMPRODUCT((FB50&lt;FB$6:FB$49)/COUNTIF(FB$6:FB$49,FB$6:FB$49)))</f>
        <v/>
      </c>
      <c r="FE50" s="145" t="str">
        <f>IF(ATTENDANCE!Q52="","",ATTENDANCE!Q52)</f>
        <v/>
      </c>
      <c r="FF50" s="146" t="str">
        <f t="shared" ref="FF50" si="218">IF(FE50="","",ROUND((FE50*100/$FE$5),0)&amp;" %")</f>
        <v/>
      </c>
      <c r="FG50" s="308" t="str">
        <f t="shared" si="58"/>
        <v/>
      </c>
      <c r="FH50" s="144" t="str">
        <f t="shared" ref="FH50" si="219">IF(FG50="","",IF(FG50&lt;33,"E",IF(AND(FG50&gt;=33,FG50&lt;41),"D",IF(AND(FG50&gt;=41,FG50&lt;51),"C2",IF(AND(FG50&gt;=51,FG50&lt;61),"C1",IF(AND(FG50&gt;=61,FG50&lt;71),"B2",IF(AND(FG50&gt;=71,FG50&lt;81),"B1",IF(AND(FG50&gt;=81,FG50&lt;91),"A2",IF(AND(FG50&gt;=91,FG50&lt;=100),"A1")))))))))</f>
        <v/>
      </c>
      <c r="FI50" s="311"/>
      <c r="FJ50" s="144"/>
      <c r="FK50" s="144"/>
      <c r="FL50" s="103"/>
    </row>
    <row r="51" spans="1:168" s="285" customFormat="1" ht="15.75" customHeight="1" x14ac:dyDescent="0.3">
      <c r="A51" s="282"/>
      <c r="B51" s="279"/>
      <c r="C51" s="279"/>
      <c r="D51" s="279"/>
      <c r="E51" s="176"/>
      <c r="F51" s="193"/>
      <c r="G51" s="193"/>
      <c r="H51" s="193"/>
      <c r="I51" s="193"/>
      <c r="J51" s="193"/>
      <c r="K51" s="193"/>
      <c r="L51" s="283"/>
      <c r="M51" s="733" t="s">
        <v>185</v>
      </c>
      <c r="N51" s="734"/>
      <c r="O51" s="734"/>
      <c r="P51" s="734"/>
      <c r="Q51" s="735"/>
      <c r="R51" s="733" t="s">
        <v>186</v>
      </c>
      <c r="S51" s="734"/>
      <c r="T51" s="734"/>
      <c r="U51" s="734"/>
      <c r="V51" s="735"/>
      <c r="W51" s="283"/>
      <c r="X51" s="736" t="s">
        <v>58</v>
      </c>
      <c r="Y51" s="736"/>
      <c r="Z51" s="736"/>
      <c r="AA51" s="736"/>
      <c r="AB51" s="736">
        <f>COUNT(DATA!$D$5:$D$50)-COUNTIFS(DATA!$C$5:$C$50,"TC")</f>
        <v>3</v>
      </c>
      <c r="AC51" s="736"/>
      <c r="AD51" s="177"/>
      <c r="AE51" s="178"/>
      <c r="AF51" s="177"/>
      <c r="AG51" s="283"/>
      <c r="AH51" s="733" t="s">
        <v>185</v>
      </c>
      <c r="AI51" s="734"/>
      <c r="AJ51" s="734"/>
      <c r="AK51" s="734"/>
      <c r="AL51" s="735"/>
      <c r="AM51" s="733" t="s">
        <v>186</v>
      </c>
      <c r="AN51" s="734"/>
      <c r="AO51" s="734"/>
      <c r="AP51" s="734"/>
      <c r="AQ51" s="735"/>
      <c r="AR51" s="283"/>
      <c r="AS51" s="736" t="s">
        <v>58</v>
      </c>
      <c r="AT51" s="736"/>
      <c r="AU51" s="736"/>
      <c r="AV51" s="736"/>
      <c r="AW51" s="736">
        <f>COUNT(DATA!$D$5:$D$50)-COUNTIFS(DATA!$C$5:$C$50,"TC")</f>
        <v>3</v>
      </c>
      <c r="AX51" s="736"/>
      <c r="AY51" s="177"/>
      <c r="AZ51" s="178"/>
      <c r="BA51" s="177"/>
      <c r="BB51" s="283"/>
      <c r="BC51" s="733" t="s">
        <v>185</v>
      </c>
      <c r="BD51" s="734"/>
      <c r="BE51" s="734"/>
      <c r="BF51" s="734"/>
      <c r="BG51" s="735"/>
      <c r="BH51" s="733" t="s">
        <v>186</v>
      </c>
      <c r="BI51" s="734"/>
      <c r="BJ51" s="734"/>
      <c r="BK51" s="734"/>
      <c r="BL51" s="735"/>
      <c r="BM51" s="283"/>
      <c r="BN51" s="736" t="s">
        <v>58</v>
      </c>
      <c r="BO51" s="736"/>
      <c r="BP51" s="736"/>
      <c r="BQ51" s="736"/>
      <c r="BR51" s="736">
        <f>COUNT(DATA!$D$5:$D$50)-COUNTIFS(DATA!$C$5:$C$50,"TC")</f>
        <v>3</v>
      </c>
      <c r="BS51" s="736"/>
      <c r="BT51" s="177"/>
      <c r="BU51" s="178"/>
      <c r="BV51" s="177"/>
      <c r="BW51" s="283"/>
      <c r="BX51" s="733" t="s">
        <v>185</v>
      </c>
      <c r="BY51" s="734"/>
      <c r="BZ51" s="734"/>
      <c r="CA51" s="734"/>
      <c r="CB51" s="735"/>
      <c r="CC51" s="733" t="s">
        <v>186</v>
      </c>
      <c r="CD51" s="734"/>
      <c r="CE51" s="734"/>
      <c r="CF51" s="734"/>
      <c r="CG51" s="735"/>
      <c r="CH51" s="283"/>
      <c r="CI51" s="736" t="s">
        <v>58</v>
      </c>
      <c r="CJ51" s="736"/>
      <c r="CK51" s="736"/>
      <c r="CL51" s="736"/>
      <c r="CM51" s="736">
        <f>COUNT(DATA!$D$5:$D$50)-COUNTIFS(DATA!$C$5:$C$50,"TC")</f>
        <v>3</v>
      </c>
      <c r="CN51" s="736"/>
      <c r="CO51" s="177"/>
      <c r="CP51" s="178"/>
      <c r="CQ51" s="177"/>
      <c r="CR51" s="283"/>
      <c r="CS51" s="733" t="s">
        <v>185</v>
      </c>
      <c r="CT51" s="734"/>
      <c r="CU51" s="734"/>
      <c r="CV51" s="734"/>
      <c r="CW51" s="735"/>
      <c r="CX51" s="733" t="s">
        <v>186</v>
      </c>
      <c r="CY51" s="734"/>
      <c r="CZ51" s="734"/>
      <c r="DA51" s="734"/>
      <c r="DB51" s="735"/>
      <c r="DC51" s="283"/>
      <c r="DD51" s="736" t="s">
        <v>58</v>
      </c>
      <c r="DE51" s="736"/>
      <c r="DF51" s="736"/>
      <c r="DG51" s="736"/>
      <c r="DH51" s="736">
        <f>COUNT(DATA!$D$5:$D$50)-COUNTIFS(DATA!$C$5:$C$50,"TC")</f>
        <v>3</v>
      </c>
      <c r="DI51" s="736"/>
      <c r="DJ51" s="177"/>
      <c r="DK51" s="178"/>
      <c r="DL51" s="177"/>
      <c r="DM51" s="284"/>
      <c r="DN51" s="184"/>
      <c r="DO51" s="179"/>
      <c r="DP51" s="179"/>
      <c r="DQ51" s="179"/>
      <c r="DR51" s="179"/>
      <c r="DS51" s="179"/>
      <c r="DT51" s="179"/>
      <c r="DU51" s="179"/>
      <c r="DV51" s="179"/>
      <c r="DW51" s="180"/>
      <c r="DX51" s="180"/>
      <c r="DY51" s="180"/>
      <c r="DZ51" s="180"/>
      <c r="EA51" s="180"/>
      <c r="EB51" s="181"/>
      <c r="EC51" s="181"/>
      <c r="ED51" s="181"/>
      <c r="EE51" s="181"/>
      <c r="EF51" s="181"/>
      <c r="EG51" s="182"/>
      <c r="EH51" s="182"/>
      <c r="EI51" s="182"/>
      <c r="EJ51" s="182"/>
      <c r="EK51" s="182"/>
      <c r="EL51" s="128"/>
      <c r="EM51" s="128"/>
      <c r="EN51" s="128"/>
      <c r="EO51" s="128"/>
      <c r="EP51" s="128"/>
      <c r="EQ51" s="183"/>
      <c r="ER51" s="183"/>
      <c r="ES51" s="706" t="str">
        <f>IF(FE53="0","","SVGMS")</f>
        <v>SVGMS</v>
      </c>
      <c r="ET51" s="707"/>
      <c r="EU51" s="708"/>
      <c r="EV51" s="261"/>
      <c r="EW51" s="185"/>
      <c r="EX51" s="185"/>
      <c r="EY51" s="185"/>
      <c r="EZ51" s="185"/>
      <c r="FA51" s="185"/>
      <c r="FB51" s="185"/>
      <c r="FC51" s="186"/>
      <c r="FD51" s="185"/>
      <c r="FE51" s="185"/>
      <c r="FF51" s="185"/>
      <c r="FG51" s="187"/>
      <c r="FH51" s="188"/>
      <c r="FI51" s="311"/>
      <c r="FJ51" s="144"/>
      <c r="FK51" s="188"/>
      <c r="FL51" s="282"/>
    </row>
    <row r="52" spans="1:168" s="291" customFormat="1" ht="15" customHeight="1" thickBot="1" x14ac:dyDescent="0.35">
      <c r="A52" s="70"/>
      <c r="B52" s="131"/>
      <c r="C52" s="131"/>
      <c r="D52" s="131"/>
      <c r="E52" s="132"/>
      <c r="F52" s="194"/>
      <c r="G52" s="192" t="s">
        <v>206</v>
      </c>
      <c r="H52" s="192" t="s">
        <v>200</v>
      </c>
      <c r="I52" s="192" t="s">
        <v>201</v>
      </c>
      <c r="J52" s="192" t="s">
        <v>57</v>
      </c>
      <c r="K52" s="194"/>
      <c r="L52" s="214"/>
      <c r="M52" s="286" t="s">
        <v>168</v>
      </c>
      <c r="N52" s="286" t="s">
        <v>167</v>
      </c>
      <c r="O52" s="286" t="s">
        <v>169</v>
      </c>
      <c r="P52" s="286" t="s">
        <v>187</v>
      </c>
      <c r="Q52" s="287" t="s">
        <v>57</v>
      </c>
      <c r="R52" s="286" t="s">
        <v>168</v>
      </c>
      <c r="S52" s="286" t="s">
        <v>167</v>
      </c>
      <c r="T52" s="286" t="s">
        <v>169</v>
      </c>
      <c r="U52" s="286" t="s">
        <v>187</v>
      </c>
      <c r="V52" s="287" t="s">
        <v>57</v>
      </c>
      <c r="W52" s="288" t="s">
        <v>188</v>
      </c>
      <c r="X52" s="730" t="s">
        <v>59</v>
      </c>
      <c r="Y52" s="730"/>
      <c r="Z52" s="730"/>
      <c r="AA52" s="730"/>
      <c r="AB52" s="730">
        <f>COUNTIF(AA6:AA50,"&gt;=33")</f>
        <v>3</v>
      </c>
      <c r="AC52" s="730"/>
      <c r="AD52" s="154"/>
      <c r="AE52" s="155"/>
      <c r="AF52" s="154"/>
      <c r="AG52" s="214"/>
      <c r="AH52" s="286" t="s">
        <v>168</v>
      </c>
      <c r="AI52" s="286" t="s">
        <v>167</v>
      </c>
      <c r="AJ52" s="286" t="s">
        <v>169</v>
      </c>
      <c r="AK52" s="286" t="s">
        <v>187</v>
      </c>
      <c r="AL52" s="287" t="s">
        <v>57</v>
      </c>
      <c r="AM52" s="286" t="s">
        <v>168</v>
      </c>
      <c r="AN52" s="286" t="s">
        <v>167</v>
      </c>
      <c r="AO52" s="286" t="s">
        <v>169</v>
      </c>
      <c r="AP52" s="286" t="s">
        <v>187</v>
      </c>
      <c r="AQ52" s="287" t="s">
        <v>57</v>
      </c>
      <c r="AR52" s="288" t="s">
        <v>188</v>
      </c>
      <c r="AS52" s="730" t="s">
        <v>59</v>
      </c>
      <c r="AT52" s="730"/>
      <c r="AU52" s="730"/>
      <c r="AV52" s="730"/>
      <c r="AW52" s="730">
        <f>COUNTIF(AV6:AV50,"&gt;=33")</f>
        <v>3</v>
      </c>
      <c r="AX52" s="730"/>
      <c r="AY52" s="154"/>
      <c r="AZ52" s="155"/>
      <c r="BA52" s="154"/>
      <c r="BB52" s="214"/>
      <c r="BC52" s="286" t="s">
        <v>168</v>
      </c>
      <c r="BD52" s="286" t="s">
        <v>167</v>
      </c>
      <c r="BE52" s="286" t="s">
        <v>169</v>
      </c>
      <c r="BF52" s="286" t="s">
        <v>187</v>
      </c>
      <c r="BG52" s="287" t="s">
        <v>57</v>
      </c>
      <c r="BH52" s="286" t="s">
        <v>168</v>
      </c>
      <c r="BI52" s="286" t="s">
        <v>167</v>
      </c>
      <c r="BJ52" s="286" t="s">
        <v>169</v>
      </c>
      <c r="BK52" s="286" t="s">
        <v>187</v>
      </c>
      <c r="BL52" s="287" t="s">
        <v>57</v>
      </c>
      <c r="BM52" s="288" t="s">
        <v>188</v>
      </c>
      <c r="BN52" s="730" t="s">
        <v>59</v>
      </c>
      <c r="BO52" s="730"/>
      <c r="BP52" s="730"/>
      <c r="BQ52" s="730"/>
      <c r="BR52" s="730">
        <f>COUNTIF(BQ6:BQ50,"&gt;=33")</f>
        <v>2</v>
      </c>
      <c r="BS52" s="730"/>
      <c r="BT52" s="154"/>
      <c r="BU52" s="155"/>
      <c r="BV52" s="154"/>
      <c r="BW52" s="214"/>
      <c r="BX52" s="286" t="s">
        <v>168</v>
      </c>
      <c r="BY52" s="286" t="s">
        <v>167</v>
      </c>
      <c r="BZ52" s="286" t="s">
        <v>169</v>
      </c>
      <c r="CA52" s="286" t="s">
        <v>187</v>
      </c>
      <c r="CB52" s="287" t="s">
        <v>57</v>
      </c>
      <c r="CC52" s="286" t="s">
        <v>168</v>
      </c>
      <c r="CD52" s="286" t="s">
        <v>167</v>
      </c>
      <c r="CE52" s="286" t="s">
        <v>169</v>
      </c>
      <c r="CF52" s="286" t="s">
        <v>187</v>
      </c>
      <c r="CG52" s="287" t="s">
        <v>57</v>
      </c>
      <c r="CH52" s="288" t="s">
        <v>188</v>
      </c>
      <c r="CI52" s="730" t="s">
        <v>59</v>
      </c>
      <c r="CJ52" s="730"/>
      <c r="CK52" s="730"/>
      <c r="CL52" s="730"/>
      <c r="CM52" s="730">
        <f>COUNTIF(CL6:CL50,"&gt;=33")</f>
        <v>3</v>
      </c>
      <c r="CN52" s="730"/>
      <c r="CO52" s="154"/>
      <c r="CP52" s="155"/>
      <c r="CQ52" s="154"/>
      <c r="CR52" s="214"/>
      <c r="CS52" s="286" t="s">
        <v>168</v>
      </c>
      <c r="CT52" s="286" t="s">
        <v>167</v>
      </c>
      <c r="CU52" s="286" t="s">
        <v>169</v>
      </c>
      <c r="CV52" s="286" t="s">
        <v>187</v>
      </c>
      <c r="CW52" s="287" t="s">
        <v>57</v>
      </c>
      <c r="CX52" s="286" t="s">
        <v>168</v>
      </c>
      <c r="CY52" s="286" t="s">
        <v>167</v>
      </c>
      <c r="CZ52" s="286" t="s">
        <v>169</v>
      </c>
      <c r="DA52" s="286" t="s">
        <v>187</v>
      </c>
      <c r="DB52" s="287" t="s">
        <v>57</v>
      </c>
      <c r="DC52" s="288" t="s">
        <v>188</v>
      </c>
      <c r="DD52" s="730" t="s">
        <v>59</v>
      </c>
      <c r="DE52" s="730"/>
      <c r="DF52" s="730"/>
      <c r="DG52" s="730"/>
      <c r="DH52" s="730">
        <f>COUNTIF(DG6:DG50,"&gt;=33")</f>
        <v>3</v>
      </c>
      <c r="DI52" s="730"/>
      <c r="DJ52" s="154"/>
      <c r="DK52" s="155"/>
      <c r="DL52" s="154"/>
      <c r="DM52" s="289"/>
      <c r="DN52" s="290"/>
      <c r="DO52" s="169"/>
      <c r="DP52" s="169"/>
      <c r="DQ52" s="169"/>
      <c r="DR52" s="139"/>
      <c r="DS52" s="139"/>
      <c r="DT52" s="139"/>
      <c r="DU52" s="139"/>
      <c r="DV52" s="139"/>
      <c r="DW52" s="140"/>
      <c r="DX52" s="140"/>
      <c r="DY52" s="140"/>
      <c r="DZ52" s="140"/>
      <c r="EA52" s="140"/>
      <c r="EB52" s="141"/>
      <c r="EC52" s="141"/>
      <c r="ED52" s="141"/>
      <c r="EE52" s="141"/>
      <c r="EF52" s="141"/>
      <c r="EG52" s="127"/>
      <c r="EH52" s="127"/>
      <c r="EI52" s="127"/>
      <c r="EJ52" s="127"/>
      <c r="EK52" s="127"/>
      <c r="EL52" s="128"/>
      <c r="EM52" s="128"/>
      <c r="EN52" s="128"/>
      <c r="EO52" s="128"/>
      <c r="EP52" s="128"/>
      <c r="EQ52" s="142"/>
      <c r="ER52" s="142"/>
      <c r="ES52" s="686"/>
      <c r="ET52" s="687"/>
      <c r="EU52" s="688"/>
      <c r="EV52" s="262"/>
      <c r="EW52" s="156"/>
      <c r="EX52" s="156"/>
      <c r="EY52" s="156"/>
      <c r="EZ52" s="156"/>
      <c r="FA52" s="156"/>
      <c r="FB52" s="156"/>
      <c r="FC52" s="157"/>
      <c r="FD52" s="156"/>
      <c r="FE52" s="175"/>
      <c r="FF52" s="263"/>
      <c r="FG52" s="156"/>
      <c r="FH52" s="157"/>
      <c r="FI52" s="311" t="str">
        <f>IF(ATTENDANCE!Q54="","",ATTENDANCE!Q54)</f>
        <v/>
      </c>
      <c r="FJ52" s="144" t="str">
        <f>IF(ATTENDANCE!Q53="","",ATTENDANCE!$Q$7)</f>
        <v/>
      </c>
      <c r="FK52" s="157"/>
      <c r="FL52" s="70"/>
    </row>
    <row r="53" spans="1:168" s="291" customFormat="1" ht="15" customHeight="1" x14ac:dyDescent="0.3">
      <c r="A53" s="70"/>
      <c r="B53" s="131"/>
      <c r="C53" s="131"/>
      <c r="D53" s="131"/>
      <c r="E53" s="132"/>
      <c r="F53" s="194"/>
      <c r="G53" s="190" t="s">
        <v>168</v>
      </c>
      <c r="H53" s="190">
        <f>COUNTIFS($I$6:$I$50,"BOY",$J$6:$J$50,"GEN")</f>
        <v>1</v>
      </c>
      <c r="I53" s="190">
        <f>COUNTIFS($I$6:$I$50,"GIRL",$J$6:$J$50,"GEN")</f>
        <v>0</v>
      </c>
      <c r="J53" s="190">
        <f>SUM(H53:I53)</f>
        <v>1</v>
      </c>
      <c r="K53" s="194"/>
      <c r="L53" s="292" t="s">
        <v>64</v>
      </c>
      <c r="M53" s="286">
        <f>COUNTIFS($I$6:$I$50,"BOY",$J$6:$J$50,"GEN",AB6:AB50,"E")</f>
        <v>0</v>
      </c>
      <c r="N53" s="286">
        <f>COUNTIFS($I$6:$I$50,"BOY",$J$6:$J$50,"OBC",AB6:AB50,"E")</f>
        <v>0</v>
      </c>
      <c r="O53" s="286">
        <f>COUNTIFS($I$6:$I$50,"BOY",$J$6:$J$50,"SC",AB6:AB50,"E")</f>
        <v>0</v>
      </c>
      <c r="P53" s="286">
        <f>COUNTIFS($I$6:$I$50,"BOY",$J$6:$J$50,"ST",AB6:AB50,"E")</f>
        <v>0</v>
      </c>
      <c r="Q53" s="287">
        <f>SUM(M53:P53)</f>
        <v>0</v>
      </c>
      <c r="R53" s="286">
        <f>COUNTIFS($I$6:$I$50,"GIRL",$J$6:$J$50,"GEN",AB6:AB50,"E")</f>
        <v>0</v>
      </c>
      <c r="S53" s="286">
        <f>COUNTIFS($I$6:$I$50,"GIRL",$J$6:$J$50,"OBC",AB6:AB50,"E")</f>
        <v>0</v>
      </c>
      <c r="T53" s="286">
        <f>COUNTIFS($I$6:$I$50,"GIRL",$J$6:$J$50,"SC",AB6:AB50,"E")</f>
        <v>0</v>
      </c>
      <c r="U53" s="286">
        <f>COUNTIFS($I$6:$I$50,"GIRL",$J$6:$J$50,"ST",AB6:AB50,"E")</f>
        <v>0</v>
      </c>
      <c r="V53" s="287">
        <f>SUM(R53:U53)</f>
        <v>0</v>
      </c>
      <c r="W53" s="293">
        <f>SUM(Q53,V53)</f>
        <v>0</v>
      </c>
      <c r="X53" s="730" t="s">
        <v>60</v>
      </c>
      <c r="Y53" s="730"/>
      <c r="Z53" s="730"/>
      <c r="AA53" s="730"/>
      <c r="AB53" s="730">
        <f>COUNTIF(AA6:AA50,"&lt;33")</f>
        <v>0</v>
      </c>
      <c r="AC53" s="730"/>
      <c r="AD53" s="154"/>
      <c r="AE53" s="155"/>
      <c r="AF53" s="154"/>
      <c r="AG53" s="292" t="s">
        <v>64</v>
      </c>
      <c r="AH53" s="286">
        <f>COUNTIFS($I$6:$I$50,"BOY",$J$6:$J$50,"GEN",AW6:AW50,"E")</f>
        <v>0</v>
      </c>
      <c r="AI53" s="286">
        <f>COUNTIFS($I$6:$I$50,"BOY",$J$6:$J$50,"OBC",AW6:AW50,"E")</f>
        <v>0</v>
      </c>
      <c r="AJ53" s="286">
        <f>COUNTIFS($I$6:$I$50,"BOY",$J$6:$J$50,"SC",AW6:AW50,"E")</f>
        <v>0</v>
      </c>
      <c r="AK53" s="286">
        <f>COUNTIFS($I$6:$I$50,"BOY",$J$6:$J$50,"ST",AW6:AW50,"E")</f>
        <v>0</v>
      </c>
      <c r="AL53" s="287">
        <f>SUM(AH53:AK53)</f>
        <v>0</v>
      </c>
      <c r="AM53" s="286">
        <f>COUNTIFS($I$6:$I$50,"GIRL",$J$6:$J$50,"GEN",AW6:AW50,"E")</f>
        <v>0</v>
      </c>
      <c r="AN53" s="286">
        <f>COUNTIFS($I$6:$I$50,"GIRL",$J$6:$J$50,"OBC",AW6:AW50,"E")</f>
        <v>0</v>
      </c>
      <c r="AO53" s="286">
        <f>COUNTIFS($I$6:$I$50,"GIRL",$J$6:$J$50,"SC",AW6:AW50,"E")</f>
        <v>0</v>
      </c>
      <c r="AP53" s="286">
        <f>COUNTIFS($I$6:$I$50,"GIRL",$J$6:$J$50,"ST",AW6:AW50,"E")</f>
        <v>0</v>
      </c>
      <c r="AQ53" s="287">
        <f>SUM(AM53:AP53)</f>
        <v>0</v>
      </c>
      <c r="AR53" s="293">
        <f>SUM(AL53,AQ53)</f>
        <v>0</v>
      </c>
      <c r="AS53" s="730" t="s">
        <v>60</v>
      </c>
      <c r="AT53" s="730"/>
      <c r="AU53" s="730"/>
      <c r="AV53" s="730"/>
      <c r="AW53" s="730">
        <f>COUNTIF(AV6:AV50,"&lt;33")</f>
        <v>0</v>
      </c>
      <c r="AX53" s="730"/>
      <c r="AY53" s="154"/>
      <c r="AZ53" s="155"/>
      <c r="BA53" s="154"/>
      <c r="BB53" s="292" t="s">
        <v>64</v>
      </c>
      <c r="BC53" s="286">
        <f>COUNTIFS($I$6:$I$50,"BOY",$J$6:$J$50,"GEN",BR6:BR50,"E")</f>
        <v>0</v>
      </c>
      <c r="BD53" s="286">
        <f>COUNTIFS($I$6:$I$50,"BOY",$J$6:$J$50,"OBC",BR6:BR50,"E")</f>
        <v>0</v>
      </c>
      <c r="BE53" s="286">
        <f>COUNTIFS($I$6:$I$50,"BOY",$J$6:$J$50,"SC",BR6:BR50,"E")</f>
        <v>0</v>
      </c>
      <c r="BF53" s="286">
        <f>COUNTIFS($I$6:$I$50,"BOY",$J$6:$J$50,"ST",BR6:BR50,"E")</f>
        <v>0</v>
      </c>
      <c r="BG53" s="287">
        <f>SUM(BC53:BF53)</f>
        <v>0</v>
      </c>
      <c r="BH53" s="286">
        <f>COUNTIFS($I$6:$I$50,"GIRL",$J$6:$J$50,"GEN",BR6:BR50,"E")</f>
        <v>0</v>
      </c>
      <c r="BI53" s="286">
        <f>COUNTIFS($I$6:$I$50,"GIRL",$J$6:$J$50,"OBC",BR6:BR50,"E")</f>
        <v>1</v>
      </c>
      <c r="BJ53" s="286">
        <f>COUNTIFS($I$6:$I$50,"GIRL",$J$6:$J$50,"SC",BR6:BR50,"E")</f>
        <v>0</v>
      </c>
      <c r="BK53" s="286">
        <f>COUNTIFS($I$6:$I$50,"GIRL",$J$6:$J$50,"ST",BR6:BR50,"E")</f>
        <v>0</v>
      </c>
      <c r="BL53" s="287">
        <f>SUM(BH53:BK53)</f>
        <v>1</v>
      </c>
      <c r="BM53" s="293">
        <f>SUM(BG53,BL53)</f>
        <v>1</v>
      </c>
      <c r="BN53" s="730" t="s">
        <v>60</v>
      </c>
      <c r="BO53" s="730"/>
      <c r="BP53" s="730"/>
      <c r="BQ53" s="730"/>
      <c r="BR53" s="730">
        <f>COUNTIF(BQ6:BQ50,"&lt;33")</f>
        <v>1</v>
      </c>
      <c r="BS53" s="730"/>
      <c r="BT53" s="154"/>
      <c r="BU53" s="155"/>
      <c r="BV53" s="154"/>
      <c r="BW53" s="292" t="s">
        <v>64</v>
      </c>
      <c r="BX53" s="286">
        <f>COUNTIFS($I$6:$I$50,"BOY",$J$6:$J$50,"GEN",CM6:CM50,"E")</f>
        <v>0</v>
      </c>
      <c r="BY53" s="286">
        <f>COUNTIFS($I$6:$I$50,"BOY",$J$6:$J$50,"OBC",CM6:CM50,"E")</f>
        <v>0</v>
      </c>
      <c r="BZ53" s="286">
        <f>COUNTIFS($I$6:$I$50,"BOY",$J$6:$J$50,"SC",CM6:CM50,"E")</f>
        <v>0</v>
      </c>
      <c r="CA53" s="286">
        <f>COUNTIFS($I$6:$I$50,"BOY",$J$6:$J$50,"ST",CM6:CM50,"E")</f>
        <v>0</v>
      </c>
      <c r="CB53" s="287">
        <f>SUM(BX53:CA53)</f>
        <v>0</v>
      </c>
      <c r="CC53" s="286">
        <f>COUNTIFS($I$6:$I$50,"GIRL",$J$6:$J$50,"GEN",CM6:CM50,"E")</f>
        <v>0</v>
      </c>
      <c r="CD53" s="286">
        <f>COUNTIFS($I$6:$I$50,"GIRL",$J$6:$J$50,"OBC",CM6:CM50,"E")</f>
        <v>0</v>
      </c>
      <c r="CE53" s="286">
        <f>COUNTIFS($I$6:$I$50,"GIRL",$J$6:$J$50,"SC",CM6:CM50,"E")</f>
        <v>0</v>
      </c>
      <c r="CF53" s="286">
        <f>COUNTIFS($I$6:$I$50,"GIRL",$J$6:$J$50,"ST",CM6:CM50,"E")</f>
        <v>0</v>
      </c>
      <c r="CG53" s="287">
        <f>SUM(CC53:CF53)</f>
        <v>0</v>
      </c>
      <c r="CH53" s="293">
        <f>SUM(CB53,CG53)</f>
        <v>0</v>
      </c>
      <c r="CI53" s="730" t="s">
        <v>60</v>
      </c>
      <c r="CJ53" s="730"/>
      <c r="CK53" s="730"/>
      <c r="CL53" s="730"/>
      <c r="CM53" s="730">
        <f>COUNTIF(CL6:CL50,"&lt;33")</f>
        <v>0</v>
      </c>
      <c r="CN53" s="730"/>
      <c r="CO53" s="154"/>
      <c r="CP53" s="155"/>
      <c r="CQ53" s="154"/>
      <c r="CR53" s="292" t="s">
        <v>64</v>
      </c>
      <c r="CS53" s="286">
        <f>COUNTIFS($I$6:$I$50,"BOY",$J$6:$J$50,"GEN",DH6:DH50,"E")</f>
        <v>0</v>
      </c>
      <c r="CT53" s="286">
        <f>COUNTIFS($I$6:$I$50,"BOY",$J$6:$J$50,"OBC",DH6:DH50,"E")</f>
        <v>0</v>
      </c>
      <c r="CU53" s="286">
        <f>COUNTIFS($I$6:$I$50,"BOY",$J$6:$J$50,"SC",DH6:DH50,"E")</f>
        <v>0</v>
      </c>
      <c r="CV53" s="286">
        <f>COUNTIFS($I$6:$I$50,"BOY",$J$6:$J$50,"ST",DH6:DH50,"E")</f>
        <v>0</v>
      </c>
      <c r="CW53" s="287">
        <f>SUM(CS53:CV53)</f>
        <v>0</v>
      </c>
      <c r="CX53" s="286">
        <f>COUNTIFS($I$6:$I$50,"GIRL",$J$6:$J$50,"GEN",DH6:DH50,"E")</f>
        <v>0</v>
      </c>
      <c r="CY53" s="286">
        <f>COUNTIFS($I$6:$I$50,"GIRL",$J$6:$J$50,"OBC",DH6:DH50,"E")</f>
        <v>0</v>
      </c>
      <c r="CZ53" s="286">
        <f>COUNTIFS($I$6:$I$50,"GIRL",$J$6:$J$50,"SC",DH6:DH50,"E")</f>
        <v>0</v>
      </c>
      <c r="DA53" s="286">
        <f>COUNTIFS($I$6:$I$50,"GIRL",$J$6:$J$50,"ST",DH6:DH50,"E")</f>
        <v>0</v>
      </c>
      <c r="DB53" s="287">
        <f>SUM(CX53:DA53)</f>
        <v>0</v>
      </c>
      <c r="DC53" s="293">
        <f>SUM(CW53,DB53)</f>
        <v>0</v>
      </c>
      <c r="DD53" s="730" t="s">
        <v>60</v>
      </c>
      <c r="DE53" s="730"/>
      <c r="DF53" s="730"/>
      <c r="DG53" s="730"/>
      <c r="DH53" s="730">
        <f>COUNTIF(DG6:DG50,"&lt;33")</f>
        <v>0</v>
      </c>
      <c r="DI53" s="730"/>
      <c r="DJ53" s="154"/>
      <c r="DK53" s="155"/>
      <c r="DL53" s="154"/>
      <c r="DM53" s="289"/>
      <c r="DN53" s="290"/>
      <c r="DO53" s="169"/>
      <c r="DP53" s="169"/>
      <c r="DQ53" s="169"/>
      <c r="DR53" s="139"/>
      <c r="DS53" s="139"/>
      <c r="DT53" s="139"/>
      <c r="DU53" s="139"/>
      <c r="DV53" s="139"/>
      <c r="DW53" s="140"/>
      <c r="DX53" s="140"/>
      <c r="DY53" s="140"/>
      <c r="DZ53" s="140"/>
      <c r="EA53" s="140"/>
      <c r="EB53" s="141"/>
      <c r="EC53" s="141"/>
      <c r="ED53" s="141"/>
      <c r="EE53" s="141"/>
      <c r="EF53" s="141"/>
      <c r="EG53" s="127"/>
      <c r="EH53" s="127"/>
      <c r="EI53" s="127"/>
      <c r="EJ53" s="127"/>
      <c r="EK53" s="127"/>
      <c r="EL53" s="128"/>
      <c r="EM53" s="128"/>
      <c r="EN53" s="128"/>
      <c r="EO53" s="128"/>
      <c r="EP53" s="128"/>
      <c r="EQ53" s="142"/>
      <c r="ER53" s="142"/>
      <c r="ES53" s="686"/>
      <c r="ET53" s="687"/>
      <c r="EU53" s="688"/>
      <c r="EV53" s="709" t="s">
        <v>225</v>
      </c>
      <c r="EW53" s="712" t="str">
        <f>IF('SCHOOL RESULT'!B22="0","",'SCHOOL RESULT'!B22)</f>
        <v>SCHOOL RESULT  SESSION  -  2025-26</v>
      </c>
      <c r="EX53" s="713"/>
      <c r="EY53" s="713"/>
      <c r="EZ53" s="713"/>
      <c r="FA53" s="713"/>
      <c r="FB53" s="713"/>
      <c r="FC53" s="713"/>
      <c r="FD53" s="714"/>
      <c r="FE53" s="670" t="str">
        <f>IF('SCHOOL RESULT'!H22="0","",'SCHOOL RESULT'!H22)</f>
        <v>66.67 %</v>
      </c>
      <c r="FF53" s="671"/>
      <c r="FG53" s="671"/>
      <c r="FH53" s="671"/>
      <c r="FI53" s="671"/>
      <c r="FJ53" s="671"/>
      <c r="FK53" s="672"/>
      <c r="FL53" s="70"/>
    </row>
    <row r="54" spans="1:168" s="291" customFormat="1" ht="15" customHeight="1" x14ac:dyDescent="0.3">
      <c r="A54" s="70"/>
      <c r="B54" s="131"/>
      <c r="C54" s="131"/>
      <c r="D54" s="131"/>
      <c r="E54" s="132"/>
      <c r="F54" s="194"/>
      <c r="G54" s="190" t="s">
        <v>167</v>
      </c>
      <c r="H54" s="190">
        <f>COUNTIFS($I$6:$I$50,"BOY",$J$6:$J$50,"OBC")</f>
        <v>1</v>
      </c>
      <c r="I54" s="190">
        <f>COUNTIFS($I$6:$I$50,"GIRL",$J$6:$J$50,"OBC")</f>
        <v>1</v>
      </c>
      <c r="J54" s="190">
        <f t="shared" ref="J54:J59" si="220">SUM(H54:I54)</f>
        <v>2</v>
      </c>
      <c r="K54" s="194"/>
      <c r="L54" s="292" t="s">
        <v>65</v>
      </c>
      <c r="M54" s="286">
        <f>COUNTIFS($I$6:$I$50,"BOY",$J$6:$J$50,"GEN",AB6:AB50,"D")</f>
        <v>0</v>
      </c>
      <c r="N54" s="286">
        <f>COUNTIFS($I$6:$I$50,"BOY",$J$6:$J$50,"OBC",AB6:AB50,"D")</f>
        <v>0</v>
      </c>
      <c r="O54" s="286">
        <f>COUNTIFS($I$6:$I$50,"BOY",$J$6:$J$50,"SC",AB6:AB50,"D")</f>
        <v>0</v>
      </c>
      <c r="P54" s="286">
        <f>COUNTIFS($I$6:$I$50,"BOY",$J$6:$J$50,"ST",AB6:AB50,"D")</f>
        <v>0</v>
      </c>
      <c r="Q54" s="287">
        <f t="shared" ref="Q54:Q60" si="221">SUM(M54:P54)</f>
        <v>0</v>
      </c>
      <c r="R54" s="286">
        <f>COUNTIFS($I$6:$I$50,"GIRL",$J$6:$J$50,"GEN",AB6:AB50,"D")</f>
        <v>0</v>
      </c>
      <c r="S54" s="286">
        <f>COUNTIFS($I$6:$I$50,"GIRL",$J$6:$J$50,"OBC",AB6:AB50,"D")</f>
        <v>0</v>
      </c>
      <c r="T54" s="286">
        <f>COUNTIFS($I$6:$I$50,"GIRL",$J$6:$J$50,"SC",AB6:AB50,"D")</f>
        <v>0</v>
      </c>
      <c r="U54" s="286">
        <f>COUNTIFS($I$6:$I$50,"GIRL",$J$6:$J$50,"ST",AB6:AB50,"D")</f>
        <v>0</v>
      </c>
      <c r="V54" s="287">
        <f t="shared" ref="V54:V60" si="222">SUM(R54:U54)</f>
        <v>0</v>
      </c>
      <c r="W54" s="293">
        <f t="shared" ref="W54:W60" si="223">SUM(Q54,V54)</f>
        <v>0</v>
      </c>
      <c r="X54" s="730" t="s">
        <v>61</v>
      </c>
      <c r="Y54" s="730"/>
      <c r="Z54" s="730"/>
      <c r="AA54" s="730"/>
      <c r="AB54" s="730">
        <f>ROUNDUP((AB52/AB51)*100,2)</f>
        <v>100</v>
      </c>
      <c r="AC54" s="730"/>
      <c r="AD54" s="154"/>
      <c r="AE54" s="155"/>
      <c r="AF54" s="154"/>
      <c r="AG54" s="292" t="s">
        <v>65</v>
      </c>
      <c r="AH54" s="286">
        <f>COUNTIFS($I$6:$I$50,"BOY",$J$6:$J$50,"GEN",AW6:AW50,"D")</f>
        <v>0</v>
      </c>
      <c r="AI54" s="286">
        <f>COUNTIFS($I$6:$I$50,"BOY",$J$6:$J$50,"OBC",AW6:AW50,"D")</f>
        <v>0</v>
      </c>
      <c r="AJ54" s="286">
        <f>COUNTIFS($I$6:$I$50,"BOY",$J$6:$J$50,"SC",AW6:AW50,"D")</f>
        <v>0</v>
      </c>
      <c r="AK54" s="286">
        <f>COUNTIFS($I$6:$I$50,"BOY",$J$6:$J$50,"ST",AW6:AW50,"D")</f>
        <v>0</v>
      </c>
      <c r="AL54" s="287">
        <f t="shared" ref="AL54:AL60" si="224">SUM(AH54:AK54)</f>
        <v>0</v>
      </c>
      <c r="AM54" s="286">
        <f>COUNTIFS($I$6:$I$50,"GIRL",$J$6:$J$50,"GEN",AW6:AW50,"D")</f>
        <v>0</v>
      </c>
      <c r="AN54" s="286">
        <f>COUNTIFS($I$6:$I$50,"GIRL",$J$6:$J$50,"OBC",AW6:AW50,"D")</f>
        <v>0</v>
      </c>
      <c r="AO54" s="286">
        <f>COUNTIFS($I$6:$I$50,"GIRL",$J$6:$J$50,"SC",AW6:AW50,"D")</f>
        <v>0</v>
      </c>
      <c r="AP54" s="286">
        <f>COUNTIFS($I$6:$I$50,"GIRL",$J$6:$J$50,"ST",AW6:AW50,"D")</f>
        <v>0</v>
      </c>
      <c r="AQ54" s="287">
        <f t="shared" ref="AQ54:AQ60" si="225">SUM(AM54:AP54)</f>
        <v>0</v>
      </c>
      <c r="AR54" s="293">
        <f t="shared" ref="AR54:AR60" si="226">SUM(AL54,AQ54)</f>
        <v>0</v>
      </c>
      <c r="AS54" s="730" t="s">
        <v>61</v>
      </c>
      <c r="AT54" s="730"/>
      <c r="AU54" s="730"/>
      <c r="AV54" s="730"/>
      <c r="AW54" s="730">
        <f>ROUNDUP((AW52/AW51)*100,2)</f>
        <v>100</v>
      </c>
      <c r="AX54" s="730"/>
      <c r="AY54" s="154"/>
      <c r="AZ54" s="155"/>
      <c r="BA54" s="154"/>
      <c r="BB54" s="292" t="s">
        <v>65</v>
      </c>
      <c r="BC54" s="286">
        <f>COUNTIFS($I$6:$I$50,"BOY",$J$6:$J$50,"GEN",BR6:BR50,"D")</f>
        <v>1</v>
      </c>
      <c r="BD54" s="286">
        <f>COUNTIFS($I$6:$I$50,"BOY",$J$6:$J$50,"OBC",BR6:BR50,"D")</f>
        <v>0</v>
      </c>
      <c r="BE54" s="286">
        <f>COUNTIFS($I$6:$I$50,"BOY",$J$6:$J$50,"SC",BR6:BR50,"D")</f>
        <v>0</v>
      </c>
      <c r="BF54" s="286">
        <f>COUNTIFS($I$6:$I$50,"BOY",$J$6:$J$50,"ST",BR6:BR50,"D")</f>
        <v>0</v>
      </c>
      <c r="BG54" s="287">
        <f t="shared" ref="BG54:BG60" si="227">SUM(BC54:BF54)</f>
        <v>1</v>
      </c>
      <c r="BH54" s="286">
        <f>COUNTIFS($I$6:$I$50,"GIRL",$J$6:$J$50,"GEN",BR6:BR50,"D")</f>
        <v>0</v>
      </c>
      <c r="BI54" s="286">
        <f>COUNTIFS($I$6:$I$50,"GIRL",$J$6:$J$50,"OBC",BR6:BR50,"D")</f>
        <v>0</v>
      </c>
      <c r="BJ54" s="286">
        <f>COUNTIFS($I$6:$I$50,"GIRL",$J$6:$J$50,"SC",BR6:BR50,"D")</f>
        <v>0</v>
      </c>
      <c r="BK54" s="286">
        <f>COUNTIFS($I$6:$I$50,"GIRL",$J$6:$J$50,"ST",BR6:BR50,"D")</f>
        <v>0</v>
      </c>
      <c r="BL54" s="287">
        <f t="shared" ref="BL54:BL60" si="228">SUM(BH54:BK54)</f>
        <v>0</v>
      </c>
      <c r="BM54" s="293">
        <f t="shared" ref="BM54:BM60" si="229">SUM(BG54,BL54)</f>
        <v>1</v>
      </c>
      <c r="BN54" s="730" t="s">
        <v>61</v>
      </c>
      <c r="BO54" s="730"/>
      <c r="BP54" s="730"/>
      <c r="BQ54" s="730"/>
      <c r="BR54" s="730">
        <f>ROUNDUP((BR52/BR51)*100,2)</f>
        <v>66.67</v>
      </c>
      <c r="BS54" s="730"/>
      <c r="BT54" s="154"/>
      <c r="BU54" s="155"/>
      <c r="BV54" s="154"/>
      <c r="BW54" s="292" t="s">
        <v>65</v>
      </c>
      <c r="BX54" s="286">
        <f>COUNTIFS($I$6:$I$50,"BOY",$J$6:$J$50,"GEN",CM6:CM50,"D")</f>
        <v>1</v>
      </c>
      <c r="BY54" s="286">
        <f>COUNTIFS($I$6:$I$50,"BOY",$J$6:$J$50,"OBC",CM6:CM50,"D")</f>
        <v>0</v>
      </c>
      <c r="BZ54" s="286">
        <f>COUNTIFS($I$6:$I$50,"BOY",$J$6:$J$50,"SC",CM6:CM50,"D")</f>
        <v>0</v>
      </c>
      <c r="CA54" s="286">
        <f>COUNTIFS($I$6:$I$50,"BOY",$J$6:$J$50,"ST",CM6:CM50,"D")</f>
        <v>0</v>
      </c>
      <c r="CB54" s="287">
        <f t="shared" ref="CB54:CB60" si="230">SUM(BX54:CA54)</f>
        <v>1</v>
      </c>
      <c r="CC54" s="286">
        <f>COUNTIFS($I$6:$I$50,"GIRL",$J$6:$J$50,"GEN",CM6:CM50,"D")</f>
        <v>0</v>
      </c>
      <c r="CD54" s="286">
        <f>COUNTIFS($I$6:$I$50,"GIRL",$J$6:$J$50,"OBC",CM6:CM50,"D")</f>
        <v>1</v>
      </c>
      <c r="CE54" s="286">
        <f>COUNTIFS($I$6:$I$50,"GIRL",$J$6:$J$50,"SC",CM6:CM50,"D")</f>
        <v>0</v>
      </c>
      <c r="CF54" s="286">
        <f>COUNTIFS($I$6:$I$50,"GIRL",$J$6:$J$50,"ST",CM6:CM50,"D")</f>
        <v>0</v>
      </c>
      <c r="CG54" s="287">
        <f t="shared" ref="CG54:CG61" si="231">SUM(CC54:CF54)</f>
        <v>1</v>
      </c>
      <c r="CH54" s="293">
        <f t="shared" ref="CH54:CH60" si="232">SUM(CB54,CG54)</f>
        <v>2</v>
      </c>
      <c r="CI54" s="730" t="s">
        <v>61</v>
      </c>
      <c r="CJ54" s="730"/>
      <c r="CK54" s="730"/>
      <c r="CL54" s="730"/>
      <c r="CM54" s="730">
        <f>ROUNDUP((CM52/CM51)*100,2)</f>
        <v>100</v>
      </c>
      <c r="CN54" s="730"/>
      <c r="CO54" s="154"/>
      <c r="CP54" s="155"/>
      <c r="CQ54" s="154"/>
      <c r="CR54" s="292" t="s">
        <v>65</v>
      </c>
      <c r="CS54" s="286">
        <f>COUNTIFS($I$6:$I$50,"BOY",$J$6:$J$50,"GEN",DH6:DH50,"D")</f>
        <v>1</v>
      </c>
      <c r="CT54" s="286">
        <f>COUNTIFS($I$6:$I$50,"BOY",$J$6:$J$50,"OBC",DH6:DH50,"D")</f>
        <v>0</v>
      </c>
      <c r="CU54" s="286">
        <f>COUNTIFS($I$6:$I$50,"BOY",$J$6:$J$50,"SC",DH6:DH50,"D")</f>
        <v>0</v>
      </c>
      <c r="CV54" s="286">
        <f>COUNTIFS($I$6:$I$50,"BOY",$J$6:$J$50,"ST",DH6:DH50,"D")</f>
        <v>0</v>
      </c>
      <c r="CW54" s="287">
        <f t="shared" ref="CW54:CW60" si="233">SUM(CS54:CV54)</f>
        <v>1</v>
      </c>
      <c r="CX54" s="286">
        <f>COUNTIFS($I$6:$I$50,"GIRL",$J$6:$J$50,"GEN",DH6:DH50,"D")</f>
        <v>0</v>
      </c>
      <c r="CY54" s="286">
        <f>COUNTIFS($I$6:$I$50,"GIRL",$J$6:$J$50,"OBC",DH6:DH50,"D")</f>
        <v>1</v>
      </c>
      <c r="CZ54" s="286">
        <f>COUNTIFS($I$6:$I$50,"GIRL",$J$6:$J$50,"SC",DH6:DH50,"D")</f>
        <v>0</v>
      </c>
      <c r="DA54" s="286">
        <f>COUNTIFS($I$6:$I$50,"GIRL",$J$6:$J$50,"ST",DH6:DH50,"D")</f>
        <v>0</v>
      </c>
      <c r="DB54" s="287">
        <f t="shared" ref="DB54:DB60" si="234">SUM(CX54:DA54)</f>
        <v>1</v>
      </c>
      <c r="DC54" s="293">
        <f t="shared" ref="DC54:DC60" si="235">SUM(CW54,DB54)</f>
        <v>2</v>
      </c>
      <c r="DD54" s="730" t="s">
        <v>61</v>
      </c>
      <c r="DE54" s="730"/>
      <c r="DF54" s="730"/>
      <c r="DG54" s="730"/>
      <c r="DH54" s="730">
        <f>ROUNDUP((DH52/DH51)*100,2)</f>
        <v>100</v>
      </c>
      <c r="DI54" s="730"/>
      <c r="DJ54" s="154"/>
      <c r="DK54" s="155"/>
      <c r="DL54" s="154"/>
      <c r="DM54" s="289"/>
      <c r="DN54" s="290"/>
      <c r="DO54" s="169"/>
      <c r="DP54" s="169"/>
      <c r="DQ54" s="169"/>
      <c r="DR54" s="139"/>
      <c r="DS54" s="139"/>
      <c r="DT54" s="139"/>
      <c r="DU54" s="139"/>
      <c r="DV54" s="139"/>
      <c r="DW54" s="140"/>
      <c r="DX54" s="140"/>
      <c r="DY54" s="140"/>
      <c r="DZ54" s="140"/>
      <c r="EA54" s="140"/>
      <c r="EB54" s="141"/>
      <c r="EC54" s="141"/>
      <c r="ED54" s="141"/>
      <c r="EE54" s="141"/>
      <c r="EF54" s="141"/>
      <c r="EG54" s="127"/>
      <c r="EH54" s="127"/>
      <c r="EI54" s="127"/>
      <c r="EJ54" s="127"/>
      <c r="EK54" s="127"/>
      <c r="EL54" s="128"/>
      <c r="EM54" s="128"/>
      <c r="EN54" s="128"/>
      <c r="EO54" s="128"/>
      <c r="EP54" s="128"/>
      <c r="EQ54" s="142"/>
      <c r="ER54" s="142"/>
      <c r="ES54" s="686"/>
      <c r="ET54" s="687"/>
      <c r="EU54" s="688"/>
      <c r="EV54" s="710"/>
      <c r="EW54" s="715"/>
      <c r="EX54" s="716"/>
      <c r="EY54" s="716"/>
      <c r="EZ54" s="716"/>
      <c r="FA54" s="716"/>
      <c r="FB54" s="716"/>
      <c r="FC54" s="716"/>
      <c r="FD54" s="717"/>
      <c r="FE54" s="673"/>
      <c r="FF54" s="674"/>
      <c r="FG54" s="674"/>
      <c r="FH54" s="674"/>
      <c r="FI54" s="674"/>
      <c r="FJ54" s="674"/>
      <c r="FK54" s="675"/>
      <c r="FL54" s="70"/>
    </row>
    <row r="55" spans="1:168" s="291" customFormat="1" ht="15" customHeight="1" thickBot="1" x14ac:dyDescent="0.3">
      <c r="A55" s="70"/>
      <c r="B55" s="131"/>
      <c r="C55" s="131"/>
      <c r="D55" s="131"/>
      <c r="E55" s="132"/>
      <c r="F55" s="194"/>
      <c r="G55" s="190" t="s">
        <v>169</v>
      </c>
      <c r="H55" s="190">
        <f>COUNTIFS($I$6:$I$50,"BOY",$J$6:$J$50,"SC")-COUNTIFS($C$6:$C$50,"TC",$C$6:$C$50,"NSO")</f>
        <v>0</v>
      </c>
      <c r="I55" s="190">
        <f>COUNTIFS($I$6:$I$50,"GIRL",$J$6:$J$50,"SC")-COUNTIFS($C$6:$C$50,"TC",$C$6:$C$50,"NSO")</f>
        <v>0</v>
      </c>
      <c r="J55" s="190">
        <f t="shared" si="220"/>
        <v>0</v>
      </c>
      <c r="K55" s="194"/>
      <c r="L55" s="292" t="s">
        <v>194</v>
      </c>
      <c r="M55" s="286">
        <f>COUNTIFS($I$6:$I$50,"BOY",$J$6:$J$50,"GEN",AB6:AB50,"C2")</f>
        <v>1</v>
      </c>
      <c r="N55" s="286">
        <f>COUNTIFS($I$6:$I$50,"BOY",$J$6:$J$50,"OBC",AB6:AB50,"C2")</f>
        <v>0</v>
      </c>
      <c r="O55" s="286">
        <f>COUNTIFS($I$6:$I$50,"BOY",$J$6:$J$50,"SC",AB6:AB50,"C2")</f>
        <v>0</v>
      </c>
      <c r="P55" s="286">
        <f>COUNTIFS($I$6:$I$50,"BOY",$J$6:$J$50,"ST",AB6:AB50,"C2")</f>
        <v>0</v>
      </c>
      <c r="Q55" s="287">
        <f t="shared" si="221"/>
        <v>1</v>
      </c>
      <c r="R55" s="286">
        <f>COUNTIFS($I$6:$I$50,"GIRL",$J$6:$J$50,"GEN",AB6:AB50,"C2")</f>
        <v>0</v>
      </c>
      <c r="S55" s="286">
        <f>COUNTIFS($I$6:$I$50,"GIRL",$J$6:$J$50,"OBC",AB6:AB50,"C2")</f>
        <v>0</v>
      </c>
      <c r="T55" s="286">
        <f>COUNTIFS($I$6:$I$50,"GIRL",$J$6:$J$50,"SC",AB6:AB50,"C2")</f>
        <v>0</v>
      </c>
      <c r="U55" s="286">
        <f>COUNTIFS($I$6:$I$50,"GIRL",$J$6:$J$50,"ST",AB6:AB50,"C2")</f>
        <v>0</v>
      </c>
      <c r="V55" s="287">
        <f t="shared" si="222"/>
        <v>0</v>
      </c>
      <c r="W55" s="293">
        <f t="shared" si="223"/>
        <v>1</v>
      </c>
      <c r="X55" s="731" t="str">
        <f>IF(L3="","",L3)</f>
        <v>ENGLISH</v>
      </c>
      <c r="Y55" s="705"/>
      <c r="Z55" s="705"/>
      <c r="AA55" s="705"/>
      <c r="AB55" s="705"/>
      <c r="AC55" s="705"/>
      <c r="AD55" s="154"/>
      <c r="AE55" s="155"/>
      <c r="AF55" s="154"/>
      <c r="AG55" s="292" t="s">
        <v>194</v>
      </c>
      <c r="AH55" s="286">
        <f>COUNTIFS($I$6:$I$50,"BOY",$J$6:$J$50,"GEN",AW6:AW50,"C2")</f>
        <v>0</v>
      </c>
      <c r="AI55" s="286">
        <f>COUNTIFS($I$6:$I$50,"BOY",$J$6:$J$50,"OBC",AW6:AW50,"C2")</f>
        <v>0</v>
      </c>
      <c r="AJ55" s="286">
        <f>COUNTIFS($I$6:$I$50,"BOY",$J$6:$J$50,"SC",AW6:AW50,"C2")</f>
        <v>0</v>
      </c>
      <c r="AK55" s="286">
        <f>COUNTIFS($I$6:$I$50,"BOY",$J$6:$J$50,"ST",AW6:AW50,"C2")</f>
        <v>0</v>
      </c>
      <c r="AL55" s="287">
        <f t="shared" si="224"/>
        <v>0</v>
      </c>
      <c r="AM55" s="286">
        <f>COUNTIFS($I$6:$I$50,"GIRL",$J$6:$J$50,"GEN",AW6:AW50,"C2")</f>
        <v>0</v>
      </c>
      <c r="AN55" s="286">
        <f>COUNTIFS($I$6:$I$50,"GIRL",$J$6:$J$50,"OBC",AW6:AW50,"C2")</f>
        <v>0</v>
      </c>
      <c r="AO55" s="286">
        <f>COUNTIFS($I$6:$I$50,"GIRL",$J$6:$J$50,"SC",AW6:AW50,"C2")</f>
        <v>0</v>
      </c>
      <c r="AP55" s="286">
        <f>COUNTIFS($I$6:$I$50,"GIRL",$J$6:$J$50,"ST",AW6:AW50,"C2")</f>
        <v>0</v>
      </c>
      <c r="AQ55" s="287">
        <f t="shared" si="225"/>
        <v>0</v>
      </c>
      <c r="AR55" s="293">
        <f t="shared" si="226"/>
        <v>0</v>
      </c>
      <c r="AS55" s="731" t="str">
        <f>IF(AG3="","",AG3)</f>
        <v>HINDI</v>
      </c>
      <c r="AT55" s="705"/>
      <c r="AU55" s="705"/>
      <c r="AV55" s="705"/>
      <c r="AW55" s="705"/>
      <c r="AX55" s="705"/>
      <c r="AY55" s="154"/>
      <c r="AZ55" s="155"/>
      <c r="BA55" s="154"/>
      <c r="BB55" s="292" t="s">
        <v>194</v>
      </c>
      <c r="BC55" s="286">
        <f>COUNTIFS($I$6:$I$50,"BOY",$J$6:$J$50,"GEN",BR6:BR50,"C2")</f>
        <v>0</v>
      </c>
      <c r="BD55" s="286">
        <f>COUNTIFS($I$6:$I$50,"BOY",$J$6:$J$50,"OBC",BR6:BR50,"C2")</f>
        <v>0</v>
      </c>
      <c r="BE55" s="286">
        <f>COUNTIFS($I$6:$I$50,"BOY",$J$6:$J$50,"SC",BR6:BR50,"C2")</f>
        <v>0</v>
      </c>
      <c r="BF55" s="286">
        <f>COUNTIFS($I$6:$I$50,"BOY",$J$6:$J$50,"ST",BR6:BR50,"C2")</f>
        <v>0</v>
      </c>
      <c r="BG55" s="287">
        <f t="shared" si="227"/>
        <v>0</v>
      </c>
      <c r="BH55" s="286">
        <f>COUNTIFS($I$6:$I$50,"GIRL",$J$6:$J$50,"GEN",BR6:BR50,"C2")</f>
        <v>0</v>
      </c>
      <c r="BI55" s="286">
        <f>COUNTIFS($I$6:$I$50,"GIRL",$J$6:$J$50,"OBC",BR6:BR50,"C2")</f>
        <v>0</v>
      </c>
      <c r="BJ55" s="286">
        <f>COUNTIFS($I$6:$I$50,"GIRL",$J$6:$J$50,"SC",BR6:BR50,"C2")</f>
        <v>0</v>
      </c>
      <c r="BK55" s="286">
        <f>COUNTIFS($I$6:$I$50,"GIRL",$J$6:$J$50,"ST",BR6:BR50,"C2")</f>
        <v>0</v>
      </c>
      <c r="BL55" s="287">
        <f t="shared" si="228"/>
        <v>0</v>
      </c>
      <c r="BM55" s="293">
        <f t="shared" si="229"/>
        <v>0</v>
      </c>
      <c r="BN55" s="731" t="str">
        <f>IF(BB3="","",BB3)</f>
        <v>MATHS</v>
      </c>
      <c r="BO55" s="705"/>
      <c r="BP55" s="705"/>
      <c r="BQ55" s="705"/>
      <c r="BR55" s="705"/>
      <c r="BS55" s="705"/>
      <c r="BT55" s="154"/>
      <c r="BU55" s="155"/>
      <c r="BV55" s="154"/>
      <c r="BW55" s="292" t="s">
        <v>194</v>
      </c>
      <c r="BX55" s="286">
        <f>COUNTIFS($I$6:$I$50,"BOY",$J$6:$J$50,"GEN",CM6:CM50,"C2")</f>
        <v>0</v>
      </c>
      <c r="BY55" s="286">
        <f>COUNTIFS($I$6:$I$50,"BOY",$J$6:$J$50,"OBC",CM6:CM50,"C2")</f>
        <v>1</v>
      </c>
      <c r="BZ55" s="286">
        <f>COUNTIFS($I$6:$I$50,"BOY",$J$6:$J$50,"SC",CM6:CM50,"C2")</f>
        <v>0</v>
      </c>
      <c r="CA55" s="286">
        <f>COUNTIFS($I$6:$I$50,"BOY",$J$6:$J$50,"ST",CM6:CM50,"C2")</f>
        <v>0</v>
      </c>
      <c r="CB55" s="287">
        <f t="shared" si="230"/>
        <v>1</v>
      </c>
      <c r="CC55" s="286">
        <f>COUNTIFS($I$6:$I$50,"GIRL",$J$6:$J$50,"GEN",CM6:CM50,"C2")</f>
        <v>0</v>
      </c>
      <c r="CD55" s="286">
        <f>COUNTIFS($I$6:$I$50,"GIRL",$J$6:$J$50,"OBC",CM6:CM50,"C2")</f>
        <v>0</v>
      </c>
      <c r="CE55" s="286">
        <f>COUNTIFS($I$6:$I$50,"GIRL",$J$6:$J$50,"SC",CM6:CM50,"C2")</f>
        <v>0</v>
      </c>
      <c r="CF55" s="286">
        <f>COUNTIFS($I$6:$I$50,"GIRL",$J$6:$J$50,"ST",CM6:CM50,"C2")</f>
        <v>0</v>
      </c>
      <c r="CG55" s="287">
        <f t="shared" si="231"/>
        <v>0</v>
      </c>
      <c r="CH55" s="293">
        <f t="shared" si="232"/>
        <v>1</v>
      </c>
      <c r="CI55" s="731" t="str">
        <f>IF(BW3="","",BW3)</f>
        <v xml:space="preserve">SCIENCE </v>
      </c>
      <c r="CJ55" s="705"/>
      <c r="CK55" s="705"/>
      <c r="CL55" s="705"/>
      <c r="CM55" s="705"/>
      <c r="CN55" s="705"/>
      <c r="CO55" s="154"/>
      <c r="CP55" s="155"/>
      <c r="CQ55" s="154"/>
      <c r="CR55" s="292" t="s">
        <v>194</v>
      </c>
      <c r="CS55" s="286">
        <f>COUNTIFS($I$6:$I$50,"BOY",$J$6:$J$50,"GEN",DH6:DH50,"C2")</f>
        <v>0</v>
      </c>
      <c r="CT55" s="286">
        <f>COUNTIFS($I$6:$I$50,"BOY",$J$6:$J$50,"OBC",DH6:DH50,"C2")</f>
        <v>0</v>
      </c>
      <c r="CU55" s="286">
        <f>COUNTIFS($I$6:$I$50,"BOY",$J$6:$J$50,"SC",DH6:DH50,"C2")</f>
        <v>0</v>
      </c>
      <c r="CV55" s="286">
        <f>COUNTIFS($I$6:$I$50,"BOY",$J$6:$J$50,"ST",DH6:DH50,"C2")</f>
        <v>0</v>
      </c>
      <c r="CW55" s="287">
        <f t="shared" si="233"/>
        <v>0</v>
      </c>
      <c r="CX55" s="286">
        <f>COUNTIFS($I$6:$I$50,"GIRL",$J$6:$J$50,"GEN",DH6:DH50,"C2")</f>
        <v>0</v>
      </c>
      <c r="CY55" s="286">
        <f>COUNTIFS($I$6:$I$50,"GIRL",$J$6:$J$50,"OBC",DH6:DH50,"C2")</f>
        <v>0</v>
      </c>
      <c r="CZ55" s="286">
        <f>COUNTIFS($I$6:$I$50,"GIRL",$J$6:$J$50,"SC",DH6:DH50,"C2")</f>
        <v>0</v>
      </c>
      <c r="DA55" s="286">
        <f>COUNTIFS($I$6:$I$50,"GIRL",$J$6:$J$50,"ST",DH6:DH50,"C2")</f>
        <v>0</v>
      </c>
      <c r="DB55" s="287">
        <f t="shared" si="234"/>
        <v>0</v>
      </c>
      <c r="DC55" s="293">
        <f t="shared" si="235"/>
        <v>0</v>
      </c>
      <c r="DD55" s="731" t="str">
        <f>IF(CR3="","",CR3)</f>
        <v>SOCIAL SCIENCE</v>
      </c>
      <c r="DE55" s="705"/>
      <c r="DF55" s="705"/>
      <c r="DG55" s="705"/>
      <c r="DH55" s="705"/>
      <c r="DI55" s="705"/>
      <c r="DJ55" s="154"/>
      <c r="DK55" s="155"/>
      <c r="DL55" s="154"/>
      <c r="DM55" s="294"/>
      <c r="DN55" s="295"/>
      <c r="DO55" s="169"/>
      <c r="DP55" s="169"/>
      <c r="DQ55" s="169"/>
      <c r="DR55" s="139"/>
      <c r="DS55" s="139"/>
      <c r="DT55" s="139"/>
      <c r="DU55" s="139"/>
      <c r="DV55" s="139"/>
      <c r="DW55" s="140"/>
      <c r="DX55" s="140"/>
      <c r="DY55" s="140"/>
      <c r="DZ55" s="140"/>
      <c r="EA55" s="140"/>
      <c r="EB55" s="141"/>
      <c r="EC55" s="141"/>
      <c r="ED55" s="141"/>
      <c r="EE55" s="141"/>
      <c r="EF55" s="141"/>
      <c r="EG55" s="127"/>
      <c r="EH55" s="127"/>
      <c r="EI55" s="127"/>
      <c r="EJ55" s="127"/>
      <c r="EK55" s="127"/>
      <c r="EL55" s="128"/>
      <c r="EM55" s="128"/>
      <c r="EN55" s="128"/>
      <c r="EO55" s="128"/>
      <c r="EP55" s="128"/>
      <c r="EQ55" s="142"/>
      <c r="ER55" s="142"/>
      <c r="ES55" s="721" t="str">
        <f>IF(FE53="0","","BLOCK -  "&amp;DASHBOARD!E18)</f>
        <v>BLOCK -  SVGMS, AMET</v>
      </c>
      <c r="ET55" s="722"/>
      <c r="EU55" s="723"/>
      <c r="EV55" s="710"/>
      <c r="EW55" s="718"/>
      <c r="EX55" s="719"/>
      <c r="EY55" s="719"/>
      <c r="EZ55" s="719"/>
      <c r="FA55" s="719"/>
      <c r="FB55" s="719"/>
      <c r="FC55" s="719"/>
      <c r="FD55" s="720"/>
      <c r="FE55" s="673"/>
      <c r="FF55" s="674"/>
      <c r="FG55" s="674"/>
      <c r="FH55" s="674"/>
      <c r="FI55" s="674"/>
      <c r="FJ55" s="674"/>
      <c r="FK55" s="675"/>
      <c r="FL55" s="70"/>
    </row>
    <row r="56" spans="1:168" s="291" customFormat="1" ht="20.25" customHeight="1" thickBot="1" x14ac:dyDescent="0.3">
      <c r="A56" s="70"/>
      <c r="B56" s="131"/>
      <c r="C56" s="131"/>
      <c r="D56" s="131"/>
      <c r="E56" s="132"/>
      <c r="F56" s="194"/>
      <c r="G56" s="190" t="s">
        <v>187</v>
      </c>
      <c r="H56" s="190">
        <f>COUNTIFS($I$6:$I$50,"BOY",$J$6:$J$50,"ST")</f>
        <v>0</v>
      </c>
      <c r="I56" s="190">
        <f>COUNTIFS($I$6:$I$50,"GIRL",$J$6:$J$50,"ST")</f>
        <v>0</v>
      </c>
      <c r="J56" s="190">
        <f t="shared" si="220"/>
        <v>0</v>
      </c>
      <c r="K56" s="194"/>
      <c r="L56" s="292" t="s">
        <v>66</v>
      </c>
      <c r="M56" s="286">
        <f>COUNTIFS($I$6:$I$50,"BOY",$J$6:$J$50,"GEN",AB6:AB50,"C1")</f>
        <v>0</v>
      </c>
      <c r="N56" s="286">
        <f>COUNTIFS($I$6:$I$50,"BOY",$J$6:$J$50,"OBC",AB6:AB50,"C1")</f>
        <v>0</v>
      </c>
      <c r="O56" s="286">
        <f>COUNTIFS($I$6:$I$50,"BOY",$J$6:$J$50,"SC",AB6:AB50,"C1")</f>
        <v>0</v>
      </c>
      <c r="P56" s="286">
        <f>COUNTIFS($I$6:$I$50,"BOY",$J$6:$J$50,"ST",AB6:AB50,"C1")</f>
        <v>0</v>
      </c>
      <c r="Q56" s="287">
        <f t="shared" si="221"/>
        <v>0</v>
      </c>
      <c r="R56" s="286">
        <f>COUNTIFS($I$6:$I$50,"GIRL",$J$6:$J$50,"GEN",AB6:AB50,"C1")</f>
        <v>0</v>
      </c>
      <c r="S56" s="286">
        <f>COUNTIFS($I$6:$I$50,"GIRL",$J$6:$J$50,"OBC",AB6:AB50,"C1")</f>
        <v>1</v>
      </c>
      <c r="T56" s="286">
        <f>COUNTIFS($I$6:$I$50,"GIRL",$J$6:$J$50,"SC",AB6:AB50,"C1")</f>
        <v>0</v>
      </c>
      <c r="U56" s="286">
        <f>COUNTIFS($I$6:$I$50,"GIRL",$J$6:$J$50,"ST",AB6:AB50,"C1")</f>
        <v>0</v>
      </c>
      <c r="V56" s="287">
        <f t="shared" si="222"/>
        <v>1</v>
      </c>
      <c r="W56" s="293">
        <f t="shared" si="223"/>
        <v>1</v>
      </c>
      <c r="X56" s="704" t="s">
        <v>64</v>
      </c>
      <c r="Y56" s="704"/>
      <c r="Z56" s="704"/>
      <c r="AA56" s="704"/>
      <c r="AB56" s="704">
        <f>COUNTIFS(AB6:AB50,"E")</f>
        <v>0</v>
      </c>
      <c r="AC56" s="705"/>
      <c r="AD56" s="154"/>
      <c r="AE56" s="155"/>
      <c r="AF56" s="154"/>
      <c r="AG56" s="292" t="s">
        <v>66</v>
      </c>
      <c r="AH56" s="286">
        <f>COUNTIFS($I$6:$I$50,"BOY",$J$6:$J$50,"GEN",AW6:AW50,"C1")</f>
        <v>1</v>
      </c>
      <c r="AI56" s="286">
        <f>COUNTIFS($I$6:$I$50,"BOY",$J$6:$J$50,"OBC",AW6:AW50,"C1")</f>
        <v>1</v>
      </c>
      <c r="AJ56" s="286">
        <f>COUNTIFS($I$6:$I$50,"BOY",$J$6:$J$50,"SC",AW6:AW50,"C1")</f>
        <v>0</v>
      </c>
      <c r="AK56" s="286">
        <f>COUNTIFS($I$6:$I$50,"BOY",$J$6:$J$50,"ST",AW6:AW50,"C1")</f>
        <v>0</v>
      </c>
      <c r="AL56" s="287">
        <f t="shared" si="224"/>
        <v>2</v>
      </c>
      <c r="AM56" s="286">
        <f>COUNTIFS($I$6:$I$50,"GIRL",$J$6:$J$50,"GEN",AW6:AW50,"C1")</f>
        <v>0</v>
      </c>
      <c r="AN56" s="286">
        <f>COUNTIFS($I$6:$I$50,"GIRL",$J$6:$J$50,"OBC",AW6:AW50,"C1")</f>
        <v>1</v>
      </c>
      <c r="AO56" s="286">
        <f>COUNTIFS($I$6:$I$50,"GIRL",$J$6:$J$50,"SC",AW6:AW50,"C1")</f>
        <v>0</v>
      </c>
      <c r="AP56" s="286">
        <f>COUNTIFS($I$6:$I$50,"GIRL",$J$6:$J$50,"ST",AW6:AW50,"C1")</f>
        <v>0</v>
      </c>
      <c r="AQ56" s="287">
        <f t="shared" si="225"/>
        <v>1</v>
      </c>
      <c r="AR56" s="293">
        <f t="shared" si="226"/>
        <v>3</v>
      </c>
      <c r="AS56" s="704" t="s">
        <v>64</v>
      </c>
      <c r="AT56" s="704"/>
      <c r="AU56" s="704"/>
      <c r="AV56" s="704"/>
      <c r="AW56" s="704">
        <f>COUNTIFS(AW6:AW50,"E")</f>
        <v>0</v>
      </c>
      <c r="AX56" s="705"/>
      <c r="AY56" s="154"/>
      <c r="AZ56" s="155"/>
      <c r="BA56" s="154"/>
      <c r="BB56" s="292" t="s">
        <v>66</v>
      </c>
      <c r="BC56" s="286">
        <f>COUNTIFS($I$6:$I$50,"BOY",$J$6:$J$50,"GEN",BR6:BR50,"C1")</f>
        <v>0</v>
      </c>
      <c r="BD56" s="286">
        <f>COUNTIFS($I$6:$I$50,"BOY",$J$6:$J$50,"OBC",BR6:BR50,"C1")</f>
        <v>0</v>
      </c>
      <c r="BE56" s="286">
        <f>COUNTIFS($I$6:$I$50,"BOY",$J$6:$J$50,"SC",BR6:BR50,"C1")</f>
        <v>0</v>
      </c>
      <c r="BF56" s="286">
        <f>COUNTIFS($I$6:$I$50,"BOY",$J$6:$J$50,"ST",BR6:BR50,"C1")</f>
        <v>0</v>
      </c>
      <c r="BG56" s="287">
        <f t="shared" si="227"/>
        <v>0</v>
      </c>
      <c r="BH56" s="286">
        <f>COUNTIFS($I$6:$I$50,"GIRL",$J$6:$J$50,"GEN",BR6:BR50,"C1")</f>
        <v>0</v>
      </c>
      <c r="BI56" s="286">
        <f>COUNTIFS($I$6:$I$50,"GIRL",$J$6:$J$50,"OBC",BR6:BR50,"C1")</f>
        <v>0</v>
      </c>
      <c r="BJ56" s="286">
        <f>COUNTIFS($I$6:$I$50,"GIRL",$J$6:$J$50,"SC",BR6:BR50,"C1")</f>
        <v>0</v>
      </c>
      <c r="BK56" s="286">
        <f>COUNTIFS($I$6:$I$50,"GIRL",$J$6:$J$50,"ST",BR6:BR50,"C1")</f>
        <v>0</v>
      </c>
      <c r="BL56" s="287">
        <f t="shared" si="228"/>
        <v>0</v>
      </c>
      <c r="BM56" s="293">
        <f t="shared" si="229"/>
        <v>0</v>
      </c>
      <c r="BN56" s="704" t="s">
        <v>64</v>
      </c>
      <c r="BO56" s="704"/>
      <c r="BP56" s="704"/>
      <c r="BQ56" s="704"/>
      <c r="BR56" s="704">
        <f>COUNTIFS(BR6:BR50,"E")</f>
        <v>1</v>
      </c>
      <c r="BS56" s="705"/>
      <c r="BT56" s="154"/>
      <c r="BU56" s="155"/>
      <c r="BV56" s="154"/>
      <c r="BW56" s="292" t="s">
        <v>66</v>
      </c>
      <c r="BX56" s="286">
        <f>COUNTIFS($I$6:$I$50,"BOY",$J$6:$J$50,"GEN",CM6:CM50,"C1")</f>
        <v>0</v>
      </c>
      <c r="BY56" s="286">
        <f>COUNTIFS($I$6:$I$50,"BOY",$J$6:$J$50,"OBC",CM6:CM50,"C1")</f>
        <v>0</v>
      </c>
      <c r="BZ56" s="286">
        <f>COUNTIFS($I$6:$I$50,"BOY",$J$6:$J$50,"SC",CM6:CM50,"C1")</f>
        <v>0</v>
      </c>
      <c r="CA56" s="286">
        <f>COUNTIFS($I$6:$I$50,"BOY",$J$6:$J$50,"ST",CM6:CM50,"C1")</f>
        <v>0</v>
      </c>
      <c r="CB56" s="287">
        <f t="shared" si="230"/>
        <v>0</v>
      </c>
      <c r="CC56" s="286">
        <f>COUNTIFS($I$6:$I$50,"GIRL",$J$6:$J$50,"GEN",CM6:CM50,"C1")</f>
        <v>0</v>
      </c>
      <c r="CD56" s="286">
        <f>COUNTIFS($I$6:$I$50,"GIRL",$J$6:$J$50,"OBC",CM6:CM50,"C1")</f>
        <v>0</v>
      </c>
      <c r="CE56" s="286">
        <f>COUNTIFS($I$6:$I$50,"GIRL",$J$6:$J$50,"SC",CM6:CM50,"C1")</f>
        <v>0</v>
      </c>
      <c r="CF56" s="286">
        <f>COUNTIFS($I$6:$I$50,"GIRL",$J$6:$J$50,"ST",CM6:CM50,"C1")</f>
        <v>0</v>
      </c>
      <c r="CG56" s="287">
        <f t="shared" si="231"/>
        <v>0</v>
      </c>
      <c r="CH56" s="293">
        <f t="shared" si="232"/>
        <v>0</v>
      </c>
      <c r="CI56" s="704" t="s">
        <v>64</v>
      </c>
      <c r="CJ56" s="704"/>
      <c r="CK56" s="704"/>
      <c r="CL56" s="704"/>
      <c r="CM56" s="704">
        <f>COUNTIFS(CM6:CM50,"E")</f>
        <v>0</v>
      </c>
      <c r="CN56" s="705"/>
      <c r="CO56" s="154"/>
      <c r="CP56" s="155"/>
      <c r="CQ56" s="154"/>
      <c r="CR56" s="292" t="s">
        <v>66</v>
      </c>
      <c r="CS56" s="286">
        <f>COUNTIFS($I$6:$I$50,"BOY",$J$6:$J$50,"GEN",DH6:DH50,"C1")</f>
        <v>0</v>
      </c>
      <c r="CT56" s="286">
        <f>COUNTIFS($I$6:$I$50,"BOY",$J$6:$J$50,"OBC",DH6:DH50,"C1")</f>
        <v>0</v>
      </c>
      <c r="CU56" s="286">
        <f>COUNTIFS($I$6:$I$50,"BOY",$J$6:$J$50,"SC",DH6:DH50,"C1")</f>
        <v>0</v>
      </c>
      <c r="CV56" s="286">
        <f>COUNTIFS($I$6:$I$50,"BOY",$J$6:$J$50,"ST",DH6:DH50,"C1")</f>
        <v>0</v>
      </c>
      <c r="CW56" s="287">
        <f t="shared" si="233"/>
        <v>0</v>
      </c>
      <c r="CX56" s="286">
        <f>COUNTIFS($I$6:$I$50,"GIRL",$J$6:$J$50,"GEN",DH6:DH50,"C1")</f>
        <v>0</v>
      </c>
      <c r="CY56" s="286">
        <f>COUNTIFS($I$6:$I$50,"GIRL",$J$6:$J$50,"OBC",DH6:DH50,"C1")</f>
        <v>0</v>
      </c>
      <c r="CZ56" s="286">
        <f>COUNTIFS($I$6:$I$50,"GIRL",$J$6:$J$50,"SC",DH6:DH50,"C1")</f>
        <v>0</v>
      </c>
      <c r="DA56" s="286">
        <f>COUNTIFS($I$6:$I$50,"GIRL",$J$6:$J$50,"ST",DH6:DH50,"C1")</f>
        <v>0</v>
      </c>
      <c r="DB56" s="287">
        <f t="shared" si="234"/>
        <v>0</v>
      </c>
      <c r="DC56" s="293">
        <f t="shared" si="235"/>
        <v>0</v>
      </c>
      <c r="DD56" s="704" t="s">
        <v>64</v>
      </c>
      <c r="DE56" s="704"/>
      <c r="DF56" s="704"/>
      <c r="DG56" s="704"/>
      <c r="DH56" s="704">
        <f>COUNTIFS(DH6:DH50,"E")</f>
        <v>0</v>
      </c>
      <c r="DI56" s="705"/>
      <c r="DJ56" s="154"/>
      <c r="DK56" s="155"/>
      <c r="DL56" s="154"/>
      <c r="DM56" s="296"/>
      <c r="DN56" s="295"/>
      <c r="DO56" s="169"/>
      <c r="DP56" s="169"/>
      <c r="DQ56" s="169"/>
      <c r="DR56" s="139"/>
      <c r="DS56" s="139"/>
      <c r="DT56" s="139"/>
      <c r="DU56" s="139"/>
      <c r="DV56" s="139"/>
      <c r="DW56" s="140"/>
      <c r="DX56" s="140"/>
      <c r="DY56" s="140"/>
      <c r="DZ56" s="140"/>
      <c r="EA56" s="140"/>
      <c r="EB56" s="141"/>
      <c r="EC56" s="141"/>
      <c r="ED56" s="141"/>
      <c r="EE56" s="141"/>
      <c r="EF56" s="141"/>
      <c r="EG56" s="127"/>
      <c r="EH56" s="127"/>
      <c r="EI56" s="127"/>
      <c r="EJ56" s="127"/>
      <c r="EK56" s="127"/>
      <c r="EL56" s="128"/>
      <c r="EM56" s="128"/>
      <c r="EN56" s="128"/>
      <c r="EO56" s="128"/>
      <c r="EP56" s="128"/>
      <c r="EQ56" s="142"/>
      <c r="ER56" s="142"/>
      <c r="ES56" s="721"/>
      <c r="ET56" s="722"/>
      <c r="EU56" s="723"/>
      <c r="EV56" s="710"/>
      <c r="EW56" s="724" t="str">
        <f>IF(DASHBOARD!D8="","","PRINCIPAL:-"&amp;DASHBOARD!D8)</f>
        <v>PRINCIPAL:-NILESH KUMAR KHATIK</v>
      </c>
      <c r="EX56" s="725"/>
      <c r="EY56" s="725"/>
      <c r="EZ56" s="725"/>
      <c r="FA56" s="725"/>
      <c r="FB56" s="725"/>
      <c r="FC56" s="725"/>
      <c r="FD56" s="726"/>
      <c r="FE56" s="676"/>
      <c r="FF56" s="677"/>
      <c r="FG56" s="677"/>
      <c r="FH56" s="677"/>
      <c r="FI56" s="677"/>
      <c r="FJ56" s="677"/>
      <c r="FK56" s="385"/>
      <c r="FL56" s="70"/>
    </row>
    <row r="57" spans="1:168" s="291" customFormat="1" ht="20.25" customHeight="1" thickBot="1" x14ac:dyDescent="0.3">
      <c r="A57" s="70"/>
      <c r="B57" s="131"/>
      <c r="C57" s="131"/>
      <c r="D57" s="131"/>
      <c r="E57" s="132"/>
      <c r="F57" s="194"/>
      <c r="G57" s="191" t="s">
        <v>209</v>
      </c>
      <c r="H57" s="191">
        <f>SUM(H53:H56)</f>
        <v>2</v>
      </c>
      <c r="I57" s="191">
        <f t="shared" ref="I57" si="236">SUM(I53:I56)</f>
        <v>1</v>
      </c>
      <c r="J57" s="191">
        <f t="shared" si="220"/>
        <v>3</v>
      </c>
      <c r="K57" s="194"/>
      <c r="L57" s="292" t="s">
        <v>67</v>
      </c>
      <c r="M57" s="286">
        <f>COUNTIFS($I$6:$I$50,"BOY",$J$6:$J$50,"GEN",AB6:AB50,"B2")</f>
        <v>0</v>
      </c>
      <c r="N57" s="286">
        <f>COUNTIFS($I$6:$I$50,"BOY",$J$6:$J$50,"OBC",AB6:AB50,"B2")</f>
        <v>1</v>
      </c>
      <c r="O57" s="286">
        <f>COUNTIFS($I$6:$I$50,"BOY",$J$6:$J$50,"SC",AB6:AB50,"B2")</f>
        <v>0</v>
      </c>
      <c r="P57" s="286">
        <f>COUNTIFS($I$6:$I$50,"BOY",$J$6:$J$50,"ST",AB6:AB50,"B2")</f>
        <v>0</v>
      </c>
      <c r="Q57" s="287">
        <f t="shared" si="221"/>
        <v>1</v>
      </c>
      <c r="R57" s="286">
        <f>COUNTIFS($I$6:$I$50,"GIRL",$J$6:$J$50,"GEN",AB6:AB50,"B2")</f>
        <v>0</v>
      </c>
      <c r="S57" s="286">
        <f>COUNTIFS($I$6:$I$50,"GIRL",$J$6:$J$50,"OBC",AB6:AB50,"B2")</f>
        <v>0</v>
      </c>
      <c r="T57" s="286">
        <f>COUNTIFS($I$6:$I$50,"GIRL",$J$6:$J$50,"SC",AB6:AB50,"B2")</f>
        <v>0</v>
      </c>
      <c r="U57" s="286">
        <f>COUNTIFS($I$6:$I$50,"GIRL",$J$6:$J$50,"ST",AB6:AB50,"B2")</f>
        <v>0</v>
      </c>
      <c r="V57" s="287">
        <f t="shared" si="222"/>
        <v>0</v>
      </c>
      <c r="W57" s="293">
        <f t="shared" si="223"/>
        <v>1</v>
      </c>
      <c r="X57" s="704" t="s">
        <v>65</v>
      </c>
      <c r="Y57" s="704"/>
      <c r="Z57" s="704"/>
      <c r="AA57" s="704"/>
      <c r="AB57" s="704">
        <f>COUNTIFS(AB6:AB50,"D")</f>
        <v>0</v>
      </c>
      <c r="AC57" s="705"/>
      <c r="AD57" s="154"/>
      <c r="AE57" s="155"/>
      <c r="AF57" s="154"/>
      <c r="AG57" s="292" t="s">
        <v>67</v>
      </c>
      <c r="AH57" s="286">
        <f>COUNTIFS($I$6:$I$50,"BOY",$J$6:$J$50,"GEN",AW6:AW50,"B2")</f>
        <v>0</v>
      </c>
      <c r="AI57" s="286">
        <f>COUNTIFS($I$6:$I$50,"BOY",$J$6:$J$50,"OBC",AW6:AW50,"B2")</f>
        <v>0</v>
      </c>
      <c r="AJ57" s="286">
        <f>COUNTIFS($I$6:$I$50,"BOY",$J$6:$J$50,"SC",AW6:AW50,"B2")</f>
        <v>0</v>
      </c>
      <c r="AK57" s="286">
        <f>COUNTIFS($I$6:$I$50,"BOY",$J$6:$J$50,"ST",AW6:AW50,"B2")</f>
        <v>0</v>
      </c>
      <c r="AL57" s="287">
        <f t="shared" si="224"/>
        <v>0</v>
      </c>
      <c r="AM57" s="286">
        <f>COUNTIFS($I$6:$I$50,"GIRL",$J$6:$J$50,"GEN",AW6:AW50,"B2")</f>
        <v>0</v>
      </c>
      <c r="AN57" s="286">
        <f>COUNTIFS($I$6:$I$50,"GIRL",$J$6:$J$50,"OBC",AW6:AW50,"B2")</f>
        <v>0</v>
      </c>
      <c r="AO57" s="286">
        <f>COUNTIFS($I$6:$I$50,"GIRL",$J$6:$J$50,"SC",AW6:AW50,"B2")</f>
        <v>0</v>
      </c>
      <c r="AP57" s="286">
        <f>COUNTIFS($I$6:$I$50,"GIRL",$J$6:$J$50,"ST",AW6:AW50,"B2")</f>
        <v>0</v>
      </c>
      <c r="AQ57" s="287">
        <f t="shared" si="225"/>
        <v>0</v>
      </c>
      <c r="AR57" s="293">
        <f t="shared" si="226"/>
        <v>0</v>
      </c>
      <c r="AS57" s="704" t="s">
        <v>65</v>
      </c>
      <c r="AT57" s="704"/>
      <c r="AU57" s="704"/>
      <c r="AV57" s="704"/>
      <c r="AW57" s="704">
        <f>COUNTIFS(AW6:AW50,"D")</f>
        <v>0</v>
      </c>
      <c r="AX57" s="705"/>
      <c r="AY57" s="154"/>
      <c r="AZ57" s="155"/>
      <c r="BA57" s="154"/>
      <c r="BB57" s="292" t="s">
        <v>67</v>
      </c>
      <c r="BC57" s="286">
        <f>COUNTIFS($I$6:$I$50,"BOY",$J$6:$J$50,"GEN",BR6:BR50,"B2")</f>
        <v>0</v>
      </c>
      <c r="BD57" s="286">
        <f>COUNTIFS($I$6:$I$50,"BOY",$J$6:$J$50,"OBC",BR6:BR50,"B2")</f>
        <v>0</v>
      </c>
      <c r="BE57" s="286">
        <f>COUNTIFS($I$6:$I$50,"BOY",$J$6:$J$50,"SC",BR6:BR50,"B2")</f>
        <v>0</v>
      </c>
      <c r="BF57" s="286">
        <f>COUNTIFS($I$6:$I$50,"BOY",$J$6:$J$50,"ST",BR6:BR50,"B2")</f>
        <v>0</v>
      </c>
      <c r="BG57" s="287">
        <f t="shared" si="227"/>
        <v>0</v>
      </c>
      <c r="BH57" s="286">
        <f>COUNTIFS($I$6:$I$50,"GIRL",$J$6:$J$50,"GEN",BR6:BR50,"B2")</f>
        <v>0</v>
      </c>
      <c r="BI57" s="286">
        <f>COUNTIFS($I$6:$I$50,"GIRL",$J$6:$J$50,"OBC",BR6:BR50,"B2")</f>
        <v>0</v>
      </c>
      <c r="BJ57" s="286">
        <f>COUNTIFS($I$6:$I$50,"GIRL",$J$6:$J$50,"SC",BR6:BR50,"B2")</f>
        <v>0</v>
      </c>
      <c r="BK57" s="286">
        <f>COUNTIFS($I$6:$I$50,"GIRL",$J$6:$J$50,"ST",BR6:BR50,"B2")</f>
        <v>0</v>
      </c>
      <c r="BL57" s="287">
        <f t="shared" si="228"/>
        <v>0</v>
      </c>
      <c r="BM57" s="293">
        <f t="shared" si="229"/>
        <v>0</v>
      </c>
      <c r="BN57" s="704" t="s">
        <v>65</v>
      </c>
      <c r="BO57" s="704"/>
      <c r="BP57" s="704"/>
      <c r="BQ57" s="704"/>
      <c r="BR57" s="704">
        <f>COUNTIFS(BR6:BR50,"D")</f>
        <v>1</v>
      </c>
      <c r="BS57" s="705"/>
      <c r="BT57" s="154"/>
      <c r="BU57" s="155"/>
      <c r="BV57" s="154"/>
      <c r="BW57" s="292" t="s">
        <v>67</v>
      </c>
      <c r="BX57" s="286">
        <f>COUNTIFS($I$6:$I$50,"BOY",$J$6:$J$50,"GEN",CM6:CM50,"B2")</f>
        <v>0</v>
      </c>
      <c r="BY57" s="286">
        <f>COUNTIFS($I$6:$I$50,"BOY",$J$6:$J$50,"OBC",CM6:CM50,"B2")</f>
        <v>0</v>
      </c>
      <c r="BZ57" s="286">
        <f>COUNTIFS($I$6:$I$50,"BOY",$J$6:$J$50,"SC",CM6:CM50,"B2")</f>
        <v>0</v>
      </c>
      <c r="CA57" s="286">
        <f>COUNTIFS($I$6:$I$50,"BOY",$J$6:$J$50,"ST",CM6:CM50,"B2")</f>
        <v>0</v>
      </c>
      <c r="CB57" s="287">
        <f t="shared" si="230"/>
        <v>0</v>
      </c>
      <c r="CC57" s="286">
        <f>COUNTIFS($I$6:$I$50,"GIRL",$J$6:$J$50,"GEN",CM6:CM50,"B2")</f>
        <v>0</v>
      </c>
      <c r="CD57" s="286">
        <f>COUNTIFS($I$6:$I$50,"GIRL",$J$6:$J$50,"OBC",CM6:CM50,"B2")</f>
        <v>0</v>
      </c>
      <c r="CE57" s="286">
        <f>COUNTIFS($I$6:$I$50,"GIRL",$J$6:$J$50,"SC",CM6:CM50,"B2")</f>
        <v>0</v>
      </c>
      <c r="CF57" s="286">
        <f>COUNTIFS($I$6:$I$50,"GIRL",$J$6:$J$50,"ST",CM6:CM50,"B2")</f>
        <v>0</v>
      </c>
      <c r="CG57" s="287">
        <f t="shared" si="231"/>
        <v>0</v>
      </c>
      <c r="CH57" s="293">
        <f t="shared" si="232"/>
        <v>0</v>
      </c>
      <c r="CI57" s="704" t="s">
        <v>65</v>
      </c>
      <c r="CJ57" s="704"/>
      <c r="CK57" s="704"/>
      <c r="CL57" s="704"/>
      <c r="CM57" s="704">
        <f>COUNTIFS(CM6:CM50,"D")</f>
        <v>2</v>
      </c>
      <c r="CN57" s="705"/>
      <c r="CO57" s="154"/>
      <c r="CP57" s="155"/>
      <c r="CQ57" s="154"/>
      <c r="CR57" s="292" t="s">
        <v>67</v>
      </c>
      <c r="CS57" s="286">
        <f>COUNTIFS($I$6:$I$50,"BOY",$J$6:$J$50,"GEN",DH6:DH50,"B2")</f>
        <v>0</v>
      </c>
      <c r="CT57" s="286">
        <f>COUNTIFS($I$6:$I$50,"BOY",$J$6:$J$50,"OBC",DH6:DH50,"B2")</f>
        <v>1</v>
      </c>
      <c r="CU57" s="286">
        <f>COUNTIFS($I$6:$I$50,"BOY",$J$6:$J$50,"SC",DH6:DH50,"B2")</f>
        <v>0</v>
      </c>
      <c r="CV57" s="286">
        <f>COUNTIFS($I$6:$I$50,"BOY",$J$6:$J$50,"ST",DH6:DH50,"B2")</f>
        <v>0</v>
      </c>
      <c r="CW57" s="287">
        <f t="shared" si="233"/>
        <v>1</v>
      </c>
      <c r="CX57" s="286">
        <f>COUNTIFS($I$6:$I$50,"GIRL",$J$6:$J$50,"GEN",DH6:DH50,"B2")</f>
        <v>0</v>
      </c>
      <c r="CY57" s="286">
        <f>COUNTIFS($I$6:$I$50,"GIRL",$J$6:$J$50,"OBC",DH6:DH50,"B2")</f>
        <v>0</v>
      </c>
      <c r="CZ57" s="286">
        <f>COUNTIFS($I$6:$I$50,"GIRL",$J$6:$J$50,"SC",DH6:DH50,"B2")</f>
        <v>0</v>
      </c>
      <c r="DA57" s="286">
        <f>COUNTIFS($I$6:$I$50,"GIRL",$J$6:$J$50,"ST",DH6:DH50,"B2")</f>
        <v>0</v>
      </c>
      <c r="DB57" s="287">
        <f t="shared" si="234"/>
        <v>0</v>
      </c>
      <c r="DC57" s="293">
        <f t="shared" si="235"/>
        <v>1</v>
      </c>
      <c r="DD57" s="704" t="s">
        <v>65</v>
      </c>
      <c r="DE57" s="704"/>
      <c r="DF57" s="704"/>
      <c r="DG57" s="704"/>
      <c r="DH57" s="704">
        <f>COUNTIFS(DH6:DH50,"D")</f>
        <v>2</v>
      </c>
      <c r="DI57" s="705"/>
      <c r="DJ57" s="154"/>
      <c r="DK57" s="155"/>
      <c r="DL57" s="154"/>
      <c r="DM57" s="296"/>
      <c r="DN57" s="295"/>
      <c r="DO57" s="169"/>
      <c r="DP57" s="169"/>
      <c r="DQ57" s="169"/>
      <c r="DR57" s="139"/>
      <c r="DS57" s="139"/>
      <c r="DT57" s="139"/>
      <c r="DU57" s="139"/>
      <c r="DV57" s="139"/>
      <c r="DW57" s="140"/>
      <c r="DX57" s="140"/>
      <c r="DY57" s="140"/>
      <c r="DZ57" s="140"/>
      <c r="EA57" s="140"/>
      <c r="EB57" s="141"/>
      <c r="EC57" s="141"/>
      <c r="ED57" s="141"/>
      <c r="EE57" s="141"/>
      <c r="EF57" s="141"/>
      <c r="EG57" s="127"/>
      <c r="EH57" s="127"/>
      <c r="EI57" s="127"/>
      <c r="EJ57" s="127"/>
      <c r="EK57" s="127"/>
      <c r="EL57" s="128"/>
      <c r="EM57" s="128"/>
      <c r="EN57" s="128"/>
      <c r="EO57" s="128"/>
      <c r="EP57" s="128"/>
      <c r="EQ57" s="142"/>
      <c r="ER57" s="142"/>
      <c r="ES57" s="721"/>
      <c r="ET57" s="722"/>
      <c r="EU57" s="723"/>
      <c r="EV57" s="710"/>
      <c r="EW57" s="724" t="str">
        <f>IF(DASHBOARD!D12="","",DASHBOARD!D12&amp;" -"&amp;DASHBOARD!B12)</f>
        <v>JITENDRA KUMAR SHARMA -ENGLISH</v>
      </c>
      <c r="EX57" s="725"/>
      <c r="EY57" s="725"/>
      <c r="EZ57" s="725"/>
      <c r="FA57" s="725"/>
      <c r="FB57" s="725"/>
      <c r="FC57" s="725"/>
      <c r="FD57" s="726"/>
      <c r="FE57" s="678">
        <f>'TEC.WISE RESULT'!C10</f>
        <v>1</v>
      </c>
      <c r="FF57" s="679"/>
      <c r="FG57" s="679"/>
      <c r="FH57" s="679"/>
      <c r="FI57" s="679"/>
      <c r="FJ57" s="679"/>
      <c r="FK57" s="385"/>
      <c r="FL57" s="70"/>
    </row>
    <row r="58" spans="1:168" s="291" customFormat="1" ht="20.25" customHeight="1" thickBot="1" x14ac:dyDescent="0.3">
      <c r="A58" s="70"/>
      <c r="B58" s="131"/>
      <c r="C58" s="131"/>
      <c r="D58" s="131"/>
      <c r="E58" s="132"/>
      <c r="F58" s="194"/>
      <c r="G58" s="195" t="s">
        <v>202</v>
      </c>
      <c r="H58" s="195">
        <f>COUNTIFS($C$6:$C$50,"TC",$I$6:$I$50,"BOY")</f>
        <v>0</v>
      </c>
      <c r="I58" s="195">
        <f>COUNTIFS($C$6:$C$50,"TC",$I$6:$I$50,"GIRL")</f>
        <v>0</v>
      </c>
      <c r="J58" s="195">
        <f t="shared" si="220"/>
        <v>0</v>
      </c>
      <c r="K58" s="194"/>
      <c r="L58" s="292" t="s">
        <v>68</v>
      </c>
      <c r="M58" s="286">
        <f>COUNTIFS($I$6:$I$50,"BOY",$J$6:$J$50,"GEN",AB6:AB50,"B1")</f>
        <v>0</v>
      </c>
      <c r="N58" s="286">
        <f>COUNTIFS($I$6:$I$50,"BOY",$J$6:$J$50,"OBC",AB6:AB50,"B1")</f>
        <v>0</v>
      </c>
      <c r="O58" s="286">
        <f>COUNTIFS($I$6:$I$50,"BOY",$J$6:$J$50,"SC",AB6:AB50,"B1")</f>
        <v>0</v>
      </c>
      <c r="P58" s="286">
        <f>COUNTIFS($I$6:$I$50,"BOY",$J$6:$J$50,"ST",AB6:AB50,"B1")</f>
        <v>0</v>
      </c>
      <c r="Q58" s="287">
        <f t="shared" si="221"/>
        <v>0</v>
      </c>
      <c r="R58" s="286">
        <f>COUNTIFS($I$6:$I$50,"GIRL",$J$6:$J$50,"GEN",AB6:AB50,"B1")</f>
        <v>0</v>
      </c>
      <c r="S58" s="286">
        <f>COUNTIFS($I$6:$I$50,"GIRL",$J$6:$J$50,"OBC",AB6:AB50,"B1")</f>
        <v>0</v>
      </c>
      <c r="T58" s="286">
        <f>COUNTIFS($I$6:$I$50,"GIRL",$J$6:$J$50,"SC",AB6:AB50,"B1")</f>
        <v>0</v>
      </c>
      <c r="U58" s="286">
        <f>COUNTIFS($I$6:$I$50,"GIRL",$J$6:$J$50,"ST",AB6:AB50,"B1")</f>
        <v>0</v>
      </c>
      <c r="V58" s="287">
        <f t="shared" si="222"/>
        <v>0</v>
      </c>
      <c r="W58" s="293">
        <f t="shared" si="223"/>
        <v>0</v>
      </c>
      <c r="X58" s="704" t="s">
        <v>54</v>
      </c>
      <c r="Y58" s="704"/>
      <c r="Z58" s="704"/>
      <c r="AA58" s="704"/>
      <c r="AB58" s="704">
        <f>COUNTIFS(AB6:AB50,"C2")</f>
        <v>1</v>
      </c>
      <c r="AC58" s="705"/>
      <c r="AD58" s="154"/>
      <c r="AE58" s="155"/>
      <c r="AF58" s="154"/>
      <c r="AG58" s="292" t="s">
        <v>68</v>
      </c>
      <c r="AH58" s="286">
        <f>COUNTIFS($I$6:$I$50,"BOY",$J$6:$J$50,"GEN",AW6:AW50,"B1")</f>
        <v>0</v>
      </c>
      <c r="AI58" s="286">
        <f>COUNTIFS($I$6:$I$50,"BOY",$J$6:$J$50,"OBC",AW6:AW50,"B1")</f>
        <v>0</v>
      </c>
      <c r="AJ58" s="286">
        <f>COUNTIFS($I$6:$I$50,"BOY",$J$6:$J$50,"SC",AW6:AW50,"B1")</f>
        <v>0</v>
      </c>
      <c r="AK58" s="286">
        <f>COUNTIFS($I$6:$I$50,"BOY",$J$6:$J$50,"ST",AW6:AW50,"B1")</f>
        <v>0</v>
      </c>
      <c r="AL58" s="287">
        <f t="shared" si="224"/>
        <v>0</v>
      </c>
      <c r="AM58" s="286">
        <f>COUNTIFS($I$6:$I$50,"GIRL",$J$6:$J$50,"GEN",AW6:AW50,"B1")</f>
        <v>0</v>
      </c>
      <c r="AN58" s="286">
        <f>COUNTIFS($I$6:$I$50,"GIRL",$J$6:$J$50,"OBC",AW6:AW50,"B1")</f>
        <v>0</v>
      </c>
      <c r="AO58" s="286">
        <f>COUNTIFS($I$6:$I$50,"GIRL",$J$6:$J$50,"SC",AW6:AW50,"B1")</f>
        <v>0</v>
      </c>
      <c r="AP58" s="286">
        <f>COUNTIFS($I$6:$I$50,"GIRL",$J$6:$J$50,"ST",AW6:AW50,"B1")</f>
        <v>0</v>
      </c>
      <c r="AQ58" s="287">
        <f t="shared" si="225"/>
        <v>0</v>
      </c>
      <c r="AR58" s="293">
        <f t="shared" si="226"/>
        <v>0</v>
      </c>
      <c r="AS58" s="704" t="s">
        <v>54</v>
      </c>
      <c r="AT58" s="704"/>
      <c r="AU58" s="704"/>
      <c r="AV58" s="704"/>
      <c r="AW58" s="704">
        <f>COUNTIFS(AW6:AW50,"C2")</f>
        <v>0</v>
      </c>
      <c r="AX58" s="705"/>
      <c r="AY58" s="154"/>
      <c r="AZ58" s="155"/>
      <c r="BA58" s="154"/>
      <c r="BB58" s="292" t="s">
        <v>68</v>
      </c>
      <c r="BC58" s="286">
        <f>COUNTIFS($I$6:$I$50,"BOY",$J$6:$J$50,"GEN",BR6:BR50,"B1")</f>
        <v>0</v>
      </c>
      <c r="BD58" s="286">
        <f>COUNTIFS($I$6:$I$50,"BOY",$J$6:$J$50,"OBC",BR6:BR50,"B1")</f>
        <v>1</v>
      </c>
      <c r="BE58" s="286">
        <f>COUNTIFS($I$6:$I$50,"BOY",$J$6:$J$50,"SC",BR6:BR50,"B1")</f>
        <v>0</v>
      </c>
      <c r="BF58" s="286">
        <f>COUNTIFS($I$6:$I$50,"BOY",$J$6:$J$50,"ST",BR6:BR50,"B1")</f>
        <v>0</v>
      </c>
      <c r="BG58" s="287">
        <f t="shared" si="227"/>
        <v>1</v>
      </c>
      <c r="BH58" s="286">
        <f>COUNTIFS($I$6:$I$50,"GIRL",$J$6:$J$50,"GEN",BR6:BR50,"B1")</f>
        <v>0</v>
      </c>
      <c r="BI58" s="286">
        <f>COUNTIFS($I$6:$I$50,"GIRL",$J$6:$J$50,"OBC",BR6:BR50,"B1")</f>
        <v>0</v>
      </c>
      <c r="BJ58" s="286">
        <f>COUNTIFS($I$6:$I$50,"GIRL",$J$6:$J$50,"SC",BR6:BR50,"B1")</f>
        <v>0</v>
      </c>
      <c r="BK58" s="286">
        <f>COUNTIFS($I$6:$I$50,"GIRL",$J$6:$J$50,"ST",BR6:BR50,"B1")</f>
        <v>0</v>
      </c>
      <c r="BL58" s="287">
        <f t="shared" si="228"/>
        <v>0</v>
      </c>
      <c r="BM58" s="293">
        <f t="shared" si="229"/>
        <v>1</v>
      </c>
      <c r="BN58" s="704" t="s">
        <v>54</v>
      </c>
      <c r="BO58" s="704"/>
      <c r="BP58" s="704"/>
      <c r="BQ58" s="704"/>
      <c r="BR58" s="704">
        <f>COUNTIFS(BR6:BR50,"C2")</f>
        <v>0</v>
      </c>
      <c r="BS58" s="705"/>
      <c r="BT58" s="154"/>
      <c r="BU58" s="155"/>
      <c r="BV58" s="154"/>
      <c r="BW58" s="292" t="s">
        <v>68</v>
      </c>
      <c r="BX58" s="286">
        <f>COUNTIFS($I$6:$I$50,"BOY",$J$6:$J$50,"GEN",CM6:CM50,"B1")</f>
        <v>0</v>
      </c>
      <c r="BY58" s="286">
        <f>COUNTIFS($I$6:$I$50,"BOY",$J$6:$J$50,"OBC",CM6:CM50,"B1")</f>
        <v>0</v>
      </c>
      <c r="BZ58" s="286">
        <f>COUNTIFS($I$6:$I$50,"BOY",$J$6:$J$50,"SC",CM6:CM50,"B1")</f>
        <v>0</v>
      </c>
      <c r="CA58" s="286">
        <f>COUNTIFS($I$6:$I$50,"BOY",$J$6:$J$50,"ST",CM6:CM50,"B1")</f>
        <v>0</v>
      </c>
      <c r="CB58" s="287">
        <f t="shared" si="230"/>
        <v>0</v>
      </c>
      <c r="CC58" s="286">
        <f>COUNTIFS($I$6:$I$50,"GIRL",$J$6:$J$50,"GEN",CM6:CM50,"B1")</f>
        <v>0</v>
      </c>
      <c r="CD58" s="286">
        <f>COUNTIFS($I$6:$I$50,"GIRL",$J$6:$J$50,"OBC",CM6:CM50,"B1")</f>
        <v>0</v>
      </c>
      <c r="CE58" s="286">
        <f>COUNTIFS($I$6:$I$50,"GIRL",$J$6:$J$50,"SC",CM6:CM50,"B1")</f>
        <v>0</v>
      </c>
      <c r="CF58" s="286">
        <f>COUNTIFS($I$6:$I$50,"GIRL",$J$6:$J$50,"ST",CM6:CM50,"B1")</f>
        <v>0</v>
      </c>
      <c r="CG58" s="287">
        <f t="shared" si="231"/>
        <v>0</v>
      </c>
      <c r="CH58" s="293">
        <f t="shared" si="232"/>
        <v>0</v>
      </c>
      <c r="CI58" s="704" t="s">
        <v>54</v>
      </c>
      <c r="CJ58" s="704"/>
      <c r="CK58" s="704"/>
      <c r="CL58" s="704"/>
      <c r="CM58" s="704">
        <f>COUNTIFS(CM6:CM50,"C2")</f>
        <v>1</v>
      </c>
      <c r="CN58" s="705"/>
      <c r="CO58" s="154"/>
      <c r="CP58" s="155"/>
      <c r="CQ58" s="154"/>
      <c r="CR58" s="292" t="s">
        <v>68</v>
      </c>
      <c r="CS58" s="286">
        <f>COUNTIFS($I$6:$I$50,"BOY",$J$6:$J$50,"GEN",DH6:DH50,"B1")</f>
        <v>0</v>
      </c>
      <c r="CT58" s="286">
        <f>COUNTIFS($I$6:$I$50,"BOY",$J$6:$J$50,"OBC",DH6:DH50,"B1")</f>
        <v>0</v>
      </c>
      <c r="CU58" s="286">
        <f>COUNTIFS($I$6:$I$50,"BOY",$J$6:$J$50,"SC",DH6:DH50,"B1")</f>
        <v>0</v>
      </c>
      <c r="CV58" s="286">
        <f>COUNTIFS($I$6:$I$50,"BOY",$J$6:$J$50,"ST",DH6:DH50,"B1")</f>
        <v>0</v>
      </c>
      <c r="CW58" s="287">
        <f t="shared" si="233"/>
        <v>0</v>
      </c>
      <c r="CX58" s="286">
        <f>COUNTIFS($I$6:$I$50,"GIRL",$J$6:$J$50,"GEN",DH6:DH50,"B1")</f>
        <v>0</v>
      </c>
      <c r="CY58" s="286">
        <f>COUNTIFS($I$6:$I$50,"GIRL",$J$6:$J$50,"OBC",DH6:DH50,"B1")</f>
        <v>0</v>
      </c>
      <c r="CZ58" s="286">
        <f>COUNTIFS($I$6:$I$50,"GIRL",$J$6:$J$50,"SC",DH6:DH50,"B1")</f>
        <v>0</v>
      </c>
      <c r="DA58" s="286">
        <f>COUNTIFS($I$6:$I$50,"GIRL",$J$6:$J$50,"ST",DH6:DH50,"B1")</f>
        <v>0</v>
      </c>
      <c r="DB58" s="287">
        <f t="shared" si="234"/>
        <v>0</v>
      </c>
      <c r="DC58" s="293">
        <f t="shared" si="235"/>
        <v>0</v>
      </c>
      <c r="DD58" s="704" t="s">
        <v>54</v>
      </c>
      <c r="DE58" s="704"/>
      <c r="DF58" s="704"/>
      <c r="DG58" s="704"/>
      <c r="DH58" s="704">
        <f>COUNTIFS(DH6:DH50,"C2")</f>
        <v>0</v>
      </c>
      <c r="DI58" s="705"/>
      <c r="DJ58" s="154"/>
      <c r="DK58" s="155"/>
      <c r="DL58" s="154"/>
      <c r="DM58" s="296"/>
      <c r="DN58" s="295"/>
      <c r="DO58" s="169"/>
      <c r="DP58" s="169"/>
      <c r="DQ58" s="169"/>
      <c r="DR58" s="139"/>
      <c r="DS58" s="139"/>
      <c r="DT58" s="139"/>
      <c r="DU58" s="139"/>
      <c r="DV58" s="139"/>
      <c r="DW58" s="140"/>
      <c r="DX58" s="140"/>
      <c r="DY58" s="140"/>
      <c r="DZ58" s="140"/>
      <c r="EA58" s="140"/>
      <c r="EB58" s="141"/>
      <c r="EC58" s="141"/>
      <c r="ED58" s="141"/>
      <c r="EE58" s="141"/>
      <c r="EF58" s="141"/>
      <c r="EG58" s="127"/>
      <c r="EH58" s="127"/>
      <c r="EI58" s="127"/>
      <c r="EJ58" s="127"/>
      <c r="EK58" s="127"/>
      <c r="EL58" s="128"/>
      <c r="EM58" s="128"/>
      <c r="EN58" s="128"/>
      <c r="EO58" s="128"/>
      <c r="EP58" s="128"/>
      <c r="EQ58" s="142"/>
      <c r="ER58" s="142"/>
      <c r="ES58" s="721"/>
      <c r="ET58" s="722"/>
      <c r="EU58" s="723"/>
      <c r="EV58" s="710"/>
      <c r="EW58" s="724" t="str">
        <f>IF(DASHBOARD!D13="","",DASHBOARD!D13&amp;" -"&amp;DASHBOARD!B13)</f>
        <v>POOJA CHAUDHARY -HINDI</v>
      </c>
      <c r="EX58" s="725"/>
      <c r="EY58" s="725"/>
      <c r="EZ58" s="725"/>
      <c r="FA58" s="725"/>
      <c r="FB58" s="725"/>
      <c r="FC58" s="725"/>
      <c r="FD58" s="726"/>
      <c r="FE58" s="678">
        <f>'TEC.WISE RESULT'!D10</f>
        <v>1</v>
      </c>
      <c r="FF58" s="679"/>
      <c r="FG58" s="679"/>
      <c r="FH58" s="679"/>
      <c r="FI58" s="679"/>
      <c r="FJ58" s="679"/>
      <c r="FK58" s="385"/>
      <c r="FL58" s="70"/>
    </row>
    <row r="59" spans="1:168" s="291" customFormat="1" ht="20.25" customHeight="1" thickBot="1" x14ac:dyDescent="0.3">
      <c r="A59" s="70"/>
      <c r="B59" s="131"/>
      <c r="C59" s="131"/>
      <c r="D59" s="131"/>
      <c r="E59" s="132"/>
      <c r="F59" s="194"/>
      <c r="G59" s="195" t="s">
        <v>208</v>
      </c>
      <c r="H59" s="195">
        <f>COUNTIFS($C$6:$C$50,"NSO",$I$6:$I$50,"BOY")</f>
        <v>0</v>
      </c>
      <c r="I59" s="195">
        <f>COUNTIFS($C$6:$C$50,"NSO",$I$6:$I$50,"GIRL")</f>
        <v>0</v>
      </c>
      <c r="J59" s="195">
        <f t="shared" si="220"/>
        <v>0</v>
      </c>
      <c r="K59" s="194"/>
      <c r="L59" s="292" t="s">
        <v>195</v>
      </c>
      <c r="M59" s="286">
        <f>COUNTIFS($I$6:$I$50,"BOY",$J$6:$J$50,"GEN",AB6:AB50,"A2")</f>
        <v>0</v>
      </c>
      <c r="N59" s="286">
        <f>COUNTIFS($I$6:$I$50,"BOY",$J$6:$J$50,"OBC",AB6:AB50,"A2")</f>
        <v>0</v>
      </c>
      <c r="O59" s="286">
        <f>COUNTIFS($I$6:$I$50,"BOY",$J$6:$J$50,"SC",AB6:AB50,"A2")</f>
        <v>0</v>
      </c>
      <c r="P59" s="286">
        <f>COUNTIFS($I$6:$I$50,"BOY",$J$6:$J$50,"ST",AB6:AB50,"A2")</f>
        <v>0</v>
      </c>
      <c r="Q59" s="287">
        <f t="shared" si="221"/>
        <v>0</v>
      </c>
      <c r="R59" s="286">
        <f>COUNTIFS($I$6:$I$50,"GIRL",$J$6:$J$50,"GEN",AB6:AB50,"A2")</f>
        <v>0</v>
      </c>
      <c r="S59" s="286">
        <f>COUNTIFS($I$6:$I$50,"GIRL",$J$6:$J$50,"OBC",AB6:AB50,"A2")</f>
        <v>0</v>
      </c>
      <c r="T59" s="286">
        <f>COUNTIFS($I$6:$I$50,"GIRL",$J$6:$J$50,"SC",AB6:AB50,"A2")</f>
        <v>0</v>
      </c>
      <c r="U59" s="286">
        <f>COUNTIFS($I$6:$I$50,"GIRL",$J$6:$J$50,"ST",AB6:AB50,"A2")</f>
        <v>0</v>
      </c>
      <c r="V59" s="287">
        <f t="shared" si="222"/>
        <v>0</v>
      </c>
      <c r="W59" s="293">
        <f t="shared" si="223"/>
        <v>0</v>
      </c>
      <c r="X59" s="704" t="s">
        <v>66</v>
      </c>
      <c r="Y59" s="704"/>
      <c r="Z59" s="704"/>
      <c r="AA59" s="704"/>
      <c r="AB59" s="704">
        <f>COUNTIFS(AB6:AB50,"C1")</f>
        <v>1</v>
      </c>
      <c r="AC59" s="705"/>
      <c r="AD59" s="154"/>
      <c r="AE59" s="155"/>
      <c r="AF59" s="154"/>
      <c r="AG59" s="292" t="s">
        <v>195</v>
      </c>
      <c r="AH59" s="286">
        <f>COUNTIFS($I$6:$I$50,"BOY",$J$6:$J$50,"GEN",AW6:AW50,"A2")</f>
        <v>0</v>
      </c>
      <c r="AI59" s="286">
        <f>COUNTIFS($I$6:$I$50,"BOY",$J$6:$J$50,"OBC",AW6:AW50,"A2")</f>
        <v>0</v>
      </c>
      <c r="AJ59" s="286">
        <f>COUNTIFS($I$6:$I$50,"BOY",$J$6:$J$50,"SC",AW6:AW50,"A2")</f>
        <v>0</v>
      </c>
      <c r="AK59" s="286">
        <f>COUNTIFS($I$6:$I$50,"BOY",$J$6:$J$50,"ST",AW6:AW50,"A2")</f>
        <v>0</v>
      </c>
      <c r="AL59" s="287">
        <f t="shared" si="224"/>
        <v>0</v>
      </c>
      <c r="AM59" s="286">
        <f>COUNTIFS($I$6:$I$50,"GIRL",$J$6:$J$50,"GEN",AW6:AW50,"A2")</f>
        <v>0</v>
      </c>
      <c r="AN59" s="286">
        <f>COUNTIFS($I$6:$I$50,"GIRL",$J$6:$J$50,"OBC",AW6:AW50,"A2")</f>
        <v>0</v>
      </c>
      <c r="AO59" s="286">
        <f>COUNTIFS($I$6:$I$50,"GIRL",$J$6:$J$50,"SC",AW6:AW50,"A2")</f>
        <v>0</v>
      </c>
      <c r="AP59" s="286">
        <f>COUNTIFS($I$6:$I$50,"GIRL",$J$6:$J$50,"ST",AW6:AW50,"A2")</f>
        <v>0</v>
      </c>
      <c r="AQ59" s="287">
        <f t="shared" si="225"/>
        <v>0</v>
      </c>
      <c r="AR59" s="293">
        <f t="shared" si="226"/>
        <v>0</v>
      </c>
      <c r="AS59" s="704" t="s">
        <v>66</v>
      </c>
      <c r="AT59" s="704"/>
      <c r="AU59" s="704"/>
      <c r="AV59" s="704"/>
      <c r="AW59" s="704">
        <f>COUNTIFS(AW6:AW50,"C1")</f>
        <v>3</v>
      </c>
      <c r="AX59" s="705"/>
      <c r="AY59" s="154"/>
      <c r="AZ59" s="155"/>
      <c r="BA59" s="154"/>
      <c r="BB59" s="292" t="s">
        <v>195</v>
      </c>
      <c r="BC59" s="286">
        <f>COUNTIFS($I$6:$I$50,"BOY",$J$6:$J$50,"GEN",BR6:BR50,"A2")</f>
        <v>0</v>
      </c>
      <c r="BD59" s="286">
        <f>COUNTIFS($I$6:$I$50,"BOY",$J$6:$J$50,"OBC",BR6:BR50,"A2")</f>
        <v>0</v>
      </c>
      <c r="BE59" s="286">
        <f>COUNTIFS($I$6:$I$50,"BOY",$J$6:$J$50,"SC",BR6:BR50,"A2")</f>
        <v>0</v>
      </c>
      <c r="BF59" s="286">
        <f>COUNTIFS($I$6:$I$50,"BOY",$J$6:$J$50,"ST",BR6:BR50,"A2")</f>
        <v>0</v>
      </c>
      <c r="BG59" s="287">
        <f t="shared" si="227"/>
        <v>0</v>
      </c>
      <c r="BH59" s="286">
        <f>COUNTIFS($I$6:$I$50,"GIRL",$J$6:$J$50,"GEN",BR6:BR50,"A2")</f>
        <v>0</v>
      </c>
      <c r="BI59" s="286">
        <f>COUNTIFS($I$6:$I$50,"GIRL",$J$6:$J$50,"OBC",BR6:BR50,"A2")</f>
        <v>0</v>
      </c>
      <c r="BJ59" s="286">
        <f>COUNTIFS($I$6:$I$50,"GIRL",$J$6:$J$50,"SC",BR6:BR50,"A2")</f>
        <v>0</v>
      </c>
      <c r="BK59" s="286">
        <f>COUNTIFS($I$6:$I$50,"GIRL",$J$6:$J$50,"ST",BR6:BR50,"A2")</f>
        <v>0</v>
      </c>
      <c r="BL59" s="287">
        <f t="shared" si="228"/>
        <v>0</v>
      </c>
      <c r="BM59" s="293">
        <f t="shared" si="229"/>
        <v>0</v>
      </c>
      <c r="BN59" s="704" t="s">
        <v>66</v>
      </c>
      <c r="BO59" s="704"/>
      <c r="BP59" s="704"/>
      <c r="BQ59" s="704"/>
      <c r="BR59" s="704">
        <f>COUNTIFS(BR6:BR50,"C1")</f>
        <v>0</v>
      </c>
      <c r="BS59" s="705"/>
      <c r="BT59" s="154"/>
      <c r="BU59" s="155"/>
      <c r="BV59" s="154"/>
      <c r="BW59" s="292" t="s">
        <v>195</v>
      </c>
      <c r="BX59" s="286">
        <f>COUNTIFS($I$6:$I$50,"BOY",$J$6:$J$50,"GEN",CM6:CM50,"A2")</f>
        <v>0</v>
      </c>
      <c r="BY59" s="286">
        <f>COUNTIFS($I$6:$I$50,"BOY",$J$6:$J$50,"OBC",CM6:CM50,"A2")</f>
        <v>0</v>
      </c>
      <c r="BZ59" s="286">
        <f>COUNTIFS($I$6:$I$50,"BOY",$J$6:$J$50,"SC",CM6:CM50,"A2")</f>
        <v>0</v>
      </c>
      <c r="CA59" s="286">
        <f>COUNTIFS($I$6:$I$50,"BOY",$J$6:$J$50,"ST",CM6:CM50,"A2")</f>
        <v>0</v>
      </c>
      <c r="CB59" s="287">
        <f t="shared" si="230"/>
        <v>0</v>
      </c>
      <c r="CC59" s="286">
        <f>COUNTIFS($I$6:$I$50,"GIRL",$J$6:$J$50,"GEN",CM6:CM50,"A2")</f>
        <v>0</v>
      </c>
      <c r="CD59" s="286">
        <f>COUNTIFS($I$6:$I$50,"GIRL",$J$6:$J$50,"OBC",CM6:CM50,"A2")</f>
        <v>0</v>
      </c>
      <c r="CE59" s="286">
        <f>COUNTIFS($I$6:$I$50,"GIRL",$J$6:$J$50,"SC",CM6:CM50,"A2")</f>
        <v>0</v>
      </c>
      <c r="CF59" s="286">
        <f>COUNTIFS($I$6:$I$50,"GIRL",$J$6:$J$50,"ST",CM6:CM50,"A2")</f>
        <v>0</v>
      </c>
      <c r="CG59" s="287">
        <f t="shared" si="231"/>
        <v>0</v>
      </c>
      <c r="CH59" s="293">
        <f t="shared" si="232"/>
        <v>0</v>
      </c>
      <c r="CI59" s="704" t="s">
        <v>66</v>
      </c>
      <c r="CJ59" s="704"/>
      <c r="CK59" s="704"/>
      <c r="CL59" s="704"/>
      <c r="CM59" s="704">
        <f>COUNTIFS(CM6:CM50,"C1")</f>
        <v>0</v>
      </c>
      <c r="CN59" s="705"/>
      <c r="CO59" s="154"/>
      <c r="CP59" s="155"/>
      <c r="CQ59" s="154"/>
      <c r="CR59" s="292" t="s">
        <v>195</v>
      </c>
      <c r="CS59" s="286">
        <f>COUNTIFS($I$6:$I$50,"BOY",$J$6:$J$50,"GEN",DH6:DH50,"A2")</f>
        <v>0</v>
      </c>
      <c r="CT59" s="286">
        <f>COUNTIFS($I$6:$I$50,"BOY",$J$6:$J$50,"OBC",DH6:DH50,"A2")</f>
        <v>0</v>
      </c>
      <c r="CU59" s="286">
        <f>COUNTIFS($I$6:$I$50,"BOY",$J$6:$J$50,"SC",DH6:DH50,"A2")</f>
        <v>0</v>
      </c>
      <c r="CV59" s="286">
        <f>COUNTIFS($I$6:$I$50,"BOY",$J$6:$J$50,"ST",DH6:DH50,"A2")</f>
        <v>0</v>
      </c>
      <c r="CW59" s="287">
        <f t="shared" si="233"/>
        <v>0</v>
      </c>
      <c r="CX59" s="286">
        <f>COUNTIFS($I$6:$I$50,"GIRL",$J$6:$J$50,"GEN",DH6:DH50,"A2")</f>
        <v>0</v>
      </c>
      <c r="CY59" s="286">
        <f>COUNTIFS($I$6:$I$50,"GIRL",$J$6:$J$50,"OBC",DH6:DH50,"A2")</f>
        <v>0</v>
      </c>
      <c r="CZ59" s="286">
        <f>COUNTIFS($I$6:$I$50,"GIRL",$J$6:$J$50,"SC",DH6:DH50,"A2")</f>
        <v>0</v>
      </c>
      <c r="DA59" s="286">
        <f>COUNTIFS($I$6:$I$50,"GIRL",$J$6:$J$50,"ST",DH6:DH50,"A2")</f>
        <v>0</v>
      </c>
      <c r="DB59" s="287">
        <f t="shared" si="234"/>
        <v>0</v>
      </c>
      <c r="DC59" s="293">
        <f t="shared" si="235"/>
        <v>0</v>
      </c>
      <c r="DD59" s="704" t="s">
        <v>66</v>
      </c>
      <c r="DE59" s="704"/>
      <c r="DF59" s="704"/>
      <c r="DG59" s="704"/>
      <c r="DH59" s="704">
        <f>COUNTIFS(DH6:DH50,"C1")</f>
        <v>0</v>
      </c>
      <c r="DI59" s="705"/>
      <c r="DJ59" s="154"/>
      <c r="DK59" s="155"/>
      <c r="DL59" s="154"/>
      <c r="DM59" s="296"/>
      <c r="DN59" s="295"/>
      <c r="DO59" s="169"/>
      <c r="DP59" s="169"/>
      <c r="DQ59" s="169"/>
      <c r="DR59" s="139"/>
      <c r="DS59" s="139"/>
      <c r="DT59" s="139"/>
      <c r="DU59" s="139"/>
      <c r="DV59" s="139"/>
      <c r="DW59" s="140"/>
      <c r="DX59" s="140"/>
      <c r="DY59" s="140"/>
      <c r="DZ59" s="140"/>
      <c r="EA59" s="140"/>
      <c r="EB59" s="141"/>
      <c r="EC59" s="141"/>
      <c r="ED59" s="141"/>
      <c r="EE59" s="141"/>
      <c r="EF59" s="141"/>
      <c r="EG59" s="127"/>
      <c r="EH59" s="127"/>
      <c r="EI59" s="127"/>
      <c r="EJ59" s="127"/>
      <c r="EK59" s="127"/>
      <c r="EL59" s="128"/>
      <c r="EM59" s="128"/>
      <c r="EN59" s="128"/>
      <c r="EO59" s="128"/>
      <c r="EP59" s="128"/>
      <c r="EQ59" s="142"/>
      <c r="ER59" s="142"/>
      <c r="ES59" s="727" t="str">
        <f>IF(FE53="0","","RESULT  "&amp;DASHBOARD!B4)</f>
        <v>RESULT  SESSION  -  2025-26</v>
      </c>
      <c r="ET59" s="728"/>
      <c r="EU59" s="729"/>
      <c r="EV59" s="710"/>
      <c r="EW59" s="724" t="str">
        <f>IF(DASHBOARD!D14="","",DASHBOARD!D14&amp;" -"&amp;DASHBOARD!B14)</f>
        <v>GANPAT LAL JAT -MATHS</v>
      </c>
      <c r="EX59" s="725"/>
      <c r="EY59" s="725"/>
      <c r="EZ59" s="725"/>
      <c r="FA59" s="725"/>
      <c r="FB59" s="725"/>
      <c r="FC59" s="725"/>
      <c r="FD59" s="726"/>
      <c r="FE59" s="678">
        <f>'TEC.WISE RESULT'!E10</f>
        <v>0.66666666666666663</v>
      </c>
      <c r="FF59" s="679"/>
      <c r="FG59" s="679"/>
      <c r="FH59" s="679"/>
      <c r="FI59" s="679"/>
      <c r="FJ59" s="679"/>
      <c r="FK59" s="385"/>
      <c r="FL59" s="70"/>
    </row>
    <row r="60" spans="1:168" s="291" customFormat="1" ht="20.25" customHeight="1" thickBot="1" x14ac:dyDescent="0.3">
      <c r="A60" s="70"/>
      <c r="B60" s="131"/>
      <c r="C60" s="131"/>
      <c r="D60" s="131"/>
      <c r="E60" s="132"/>
      <c r="F60" s="194"/>
      <c r="G60" s="191" t="s">
        <v>207</v>
      </c>
      <c r="H60" s="191">
        <f>H57-SUM(H58:H59)</f>
        <v>2</v>
      </c>
      <c r="I60" s="191">
        <f t="shared" ref="I60:J60" si="237">I57-SUM(I58:I59)</f>
        <v>1</v>
      </c>
      <c r="J60" s="191">
        <f t="shared" si="237"/>
        <v>3</v>
      </c>
      <c r="K60" s="194"/>
      <c r="L60" s="292" t="s">
        <v>44</v>
      </c>
      <c r="M60" s="286">
        <f>COUNTIFS($I$6:$I$50,"BOY",$J$6:$J$50,"GEN",AB6:AB50,"A1")</f>
        <v>0</v>
      </c>
      <c r="N60" s="286">
        <f>COUNTIFS($I$6:$I$50,"BOY",$J$6:$J$50,"OBC",AB6:AB50,"A1")</f>
        <v>0</v>
      </c>
      <c r="O60" s="286">
        <f>COUNTIFS($I$6:$I$50,"BOY",$J$6:$J$50,"SC",AB6:AB50,"A1")</f>
        <v>0</v>
      </c>
      <c r="P60" s="286">
        <f>COUNTIFS($I$6:$I$50,"BOY",$J$6:$J$50,"ST",AB6:AB50,"A1")</f>
        <v>0</v>
      </c>
      <c r="Q60" s="287">
        <f t="shared" si="221"/>
        <v>0</v>
      </c>
      <c r="R60" s="286">
        <f>COUNTIFS($I$6:$I$50,"GIRL",$J$6:$J$50,"GEN",AB6:AB50,"A1")</f>
        <v>0</v>
      </c>
      <c r="S60" s="286">
        <f>COUNTIFS($I$6:$I$50,"GIRL",$J$6:$J$50,"OBC",AB6:AB50,"A1")</f>
        <v>0</v>
      </c>
      <c r="T60" s="286">
        <f>COUNTIFS($I$6:$I$50,"GIRL",$J$6:$J$50,"SC",AB6:AB50,"A1")</f>
        <v>0</v>
      </c>
      <c r="U60" s="286">
        <f>COUNTIFS($I$6:$I$50,"GIRL",$J$6:$J$50,"ST",AB6:AB50,"A1")</f>
        <v>0</v>
      </c>
      <c r="V60" s="287">
        <f t="shared" si="222"/>
        <v>0</v>
      </c>
      <c r="W60" s="293">
        <f t="shared" si="223"/>
        <v>0</v>
      </c>
      <c r="X60" s="704" t="s">
        <v>67</v>
      </c>
      <c r="Y60" s="704"/>
      <c r="Z60" s="704"/>
      <c r="AA60" s="704"/>
      <c r="AB60" s="704">
        <f>COUNTIFS(AB6:AB50,"B2")</f>
        <v>1</v>
      </c>
      <c r="AC60" s="705"/>
      <c r="AD60" s="154"/>
      <c r="AE60" s="155"/>
      <c r="AF60" s="154"/>
      <c r="AG60" s="292" t="s">
        <v>44</v>
      </c>
      <c r="AH60" s="286">
        <f>COUNTIFS($I$6:$I$50,"BOY",$J$6:$J$50,"GEN",AW6:AW50,"A1")</f>
        <v>0</v>
      </c>
      <c r="AI60" s="286">
        <f>COUNTIFS($I$6:$I$50,"BOY",$J$6:$J$50,"OBC",AW6:AW50,"A1")</f>
        <v>0</v>
      </c>
      <c r="AJ60" s="286">
        <f>COUNTIFS($I$6:$I$50,"BOY",$J$6:$J$50,"SC",AW6:AW50,"A1")</f>
        <v>0</v>
      </c>
      <c r="AK60" s="286">
        <f>COUNTIFS($I$6:$I$50,"BOY",$J$6:$J$50,"ST",AW6:AW50,"A1")</f>
        <v>0</v>
      </c>
      <c r="AL60" s="287">
        <f t="shared" si="224"/>
        <v>0</v>
      </c>
      <c r="AM60" s="286">
        <f>COUNTIFS($I$6:$I$50,"GIRL",$J$6:$J$50,"GEN",AW6:AW50,"A1")</f>
        <v>0</v>
      </c>
      <c r="AN60" s="286">
        <f>COUNTIFS($I$6:$I$50,"GIRL",$J$6:$J$50,"OBC",AW6:AW50,"A1")</f>
        <v>0</v>
      </c>
      <c r="AO60" s="286">
        <f>COUNTIFS($I$6:$I$50,"GIRL",$J$6:$J$50,"SC",AW6:AW50,"A1")</f>
        <v>0</v>
      </c>
      <c r="AP60" s="286">
        <f>COUNTIFS($I$6:$I$50,"GIRL",$J$6:$J$50,"ST",AW6:AW50,"A1")</f>
        <v>0</v>
      </c>
      <c r="AQ60" s="287">
        <f t="shared" si="225"/>
        <v>0</v>
      </c>
      <c r="AR60" s="293">
        <f t="shared" si="226"/>
        <v>0</v>
      </c>
      <c r="AS60" s="704" t="s">
        <v>67</v>
      </c>
      <c r="AT60" s="704"/>
      <c r="AU60" s="704"/>
      <c r="AV60" s="704"/>
      <c r="AW60" s="704">
        <f>COUNTIFS(AW6:AW50,"B2")</f>
        <v>0</v>
      </c>
      <c r="AX60" s="705"/>
      <c r="AY60" s="154"/>
      <c r="AZ60" s="155"/>
      <c r="BA60" s="154"/>
      <c r="BB60" s="292" t="s">
        <v>44</v>
      </c>
      <c r="BC60" s="286">
        <f>COUNTIFS($I$6:$I$50,"BOY",$J$6:$J$50,"GEN",BR6:BR50,"A1")</f>
        <v>0</v>
      </c>
      <c r="BD60" s="286">
        <f>COUNTIFS($I$6:$I$50,"BOY",$J$6:$J$50,"OBC",BR6:BR50,"A1")</f>
        <v>0</v>
      </c>
      <c r="BE60" s="286">
        <f>COUNTIFS($I$6:$I$50,"BOY",$J$6:$J$50,"SC",BR6:BR50,"A1")</f>
        <v>0</v>
      </c>
      <c r="BF60" s="286">
        <f>COUNTIFS($I$6:$I$50,"BOY",$J$6:$J$50,"ST",BR6:BR50,"A1")</f>
        <v>0</v>
      </c>
      <c r="BG60" s="287">
        <f t="shared" si="227"/>
        <v>0</v>
      </c>
      <c r="BH60" s="286">
        <f>COUNTIFS($I$6:$I$50,"GIRL",$J$6:$J$50,"GEN",BR6:BR50,"A1")</f>
        <v>0</v>
      </c>
      <c r="BI60" s="286">
        <f>COUNTIFS($I$6:$I$50,"GIRL",$J$6:$J$50,"OBC",BR6:BR50,"A1")</f>
        <v>0</v>
      </c>
      <c r="BJ60" s="286">
        <f>COUNTIFS($I$6:$I$50,"GIRL",$J$6:$J$50,"SC",BR6:BR50,"A1")</f>
        <v>0</v>
      </c>
      <c r="BK60" s="286">
        <f>COUNTIFS($I$6:$I$50,"GIRL",$J$6:$J$50,"ST",BR6:BR50,"A1")</f>
        <v>0</v>
      </c>
      <c r="BL60" s="287">
        <f t="shared" si="228"/>
        <v>0</v>
      </c>
      <c r="BM60" s="293">
        <f t="shared" si="229"/>
        <v>0</v>
      </c>
      <c r="BN60" s="704" t="s">
        <v>67</v>
      </c>
      <c r="BO60" s="704"/>
      <c r="BP60" s="704"/>
      <c r="BQ60" s="704"/>
      <c r="BR60" s="704">
        <f>COUNTIFS(BR6:BR50,"B2")</f>
        <v>0</v>
      </c>
      <c r="BS60" s="705"/>
      <c r="BT60" s="154"/>
      <c r="BU60" s="155"/>
      <c r="BV60" s="154"/>
      <c r="BW60" s="292" t="s">
        <v>44</v>
      </c>
      <c r="BX60" s="286">
        <f>COUNTIFS($I$6:$I$50,"BOY",$J$6:$J$50,"GEN",CM6:CM50,"A1")</f>
        <v>0</v>
      </c>
      <c r="BY60" s="286">
        <f>COUNTIFS($I$6:$I$50,"BOY",$J$6:$J$50,"OBC",CM6:CM50,"A1")</f>
        <v>0</v>
      </c>
      <c r="BZ60" s="286">
        <f>COUNTIFS($I$6:$I$50,"BOY",$J$6:$J$50,"SC",CM6:CM50,"A1")</f>
        <v>0</v>
      </c>
      <c r="CA60" s="286">
        <f>COUNTIFS($I$6:$I$50,"BOY",$J$6:$J$50,"ST",CM6:CM50,"A1")</f>
        <v>0</v>
      </c>
      <c r="CB60" s="287">
        <f t="shared" si="230"/>
        <v>0</v>
      </c>
      <c r="CC60" s="286">
        <f>COUNTIFS($I$6:$I$50,"GIRL",$J$6:$J$50,"GEN",CM6:CM50,"A1")</f>
        <v>0</v>
      </c>
      <c r="CD60" s="286">
        <f>COUNTIFS($I$6:$I$50,"GIRL",$J$6:$J$50,"OBC",CM6:CM50,"A1")</f>
        <v>0</v>
      </c>
      <c r="CE60" s="286">
        <f>COUNTIFS($I$6:$I$50,"GIRL",$J$6:$J$50,"SC",CM6:CM50,"A1")</f>
        <v>0</v>
      </c>
      <c r="CF60" s="286">
        <f>COUNTIFS($I$6:$I$50,"GIRL",$J$6:$J$50,"ST",CM6:CM50,"A1")</f>
        <v>0</v>
      </c>
      <c r="CG60" s="287">
        <f t="shared" si="231"/>
        <v>0</v>
      </c>
      <c r="CH60" s="293">
        <f t="shared" si="232"/>
        <v>0</v>
      </c>
      <c r="CI60" s="704" t="s">
        <v>67</v>
      </c>
      <c r="CJ60" s="704"/>
      <c r="CK60" s="704"/>
      <c r="CL60" s="704"/>
      <c r="CM60" s="704">
        <f>COUNTIFS(CM6:CM50,"B2")</f>
        <v>0</v>
      </c>
      <c r="CN60" s="705"/>
      <c r="CO60" s="154"/>
      <c r="CP60" s="155"/>
      <c r="CQ60" s="154"/>
      <c r="CR60" s="292" t="s">
        <v>44</v>
      </c>
      <c r="CS60" s="286">
        <f>COUNTIFS($I$6:$I$50,"BOY",$J$6:$J$50,"GEN",DH6:DH50,"A1")</f>
        <v>0</v>
      </c>
      <c r="CT60" s="286">
        <f>COUNTIFS($I$6:$I$50,"BOY",$J$6:$J$50,"OBC",DH6:DH50,"A1")</f>
        <v>0</v>
      </c>
      <c r="CU60" s="286">
        <f>COUNTIFS($I$6:$I$50,"BOY",$J$6:$J$50,"SC",DH6:DH50,"A1")</f>
        <v>0</v>
      </c>
      <c r="CV60" s="286">
        <f>COUNTIFS($I$6:$I$50,"BOY",$J$6:$J$50,"ST",DH6:DH50,"A1")</f>
        <v>0</v>
      </c>
      <c r="CW60" s="287">
        <f t="shared" si="233"/>
        <v>0</v>
      </c>
      <c r="CX60" s="286">
        <f>COUNTIFS($I$6:$I$50,"GIRL",$J$6:$J$50,"GEN",DH6:DH50,"A1")</f>
        <v>0</v>
      </c>
      <c r="CY60" s="286">
        <f>COUNTIFS($I$6:$I$50,"GIRL",$J$6:$J$50,"OBC",DH6:DH50,"A1")</f>
        <v>0</v>
      </c>
      <c r="CZ60" s="286">
        <f>COUNTIFS($I$6:$I$50,"GIRL",$J$6:$J$50,"SC",DH6:DH50,"A1")</f>
        <v>0</v>
      </c>
      <c r="DA60" s="286">
        <f>COUNTIFS($I$6:$I$50,"GIRL",$J$6:$J$50,"ST",DH6:DH50,"A1")</f>
        <v>0</v>
      </c>
      <c r="DB60" s="287">
        <f t="shared" si="234"/>
        <v>0</v>
      </c>
      <c r="DC60" s="293">
        <f t="shared" si="235"/>
        <v>0</v>
      </c>
      <c r="DD60" s="704" t="s">
        <v>67</v>
      </c>
      <c r="DE60" s="704"/>
      <c r="DF60" s="704"/>
      <c r="DG60" s="704"/>
      <c r="DH60" s="704">
        <f>COUNTIFS(DH6:DH50,"B2")</f>
        <v>1</v>
      </c>
      <c r="DI60" s="705"/>
      <c r="DJ60" s="154"/>
      <c r="DK60" s="155"/>
      <c r="DL60" s="154"/>
      <c r="DM60" s="296"/>
      <c r="DN60" s="295"/>
      <c r="DO60" s="169"/>
      <c r="DP60" s="169"/>
      <c r="DQ60" s="169"/>
      <c r="DR60" s="139"/>
      <c r="DS60" s="139"/>
      <c r="DT60" s="139"/>
      <c r="DU60" s="139"/>
      <c r="DV60" s="139"/>
      <c r="DW60" s="140"/>
      <c r="DX60" s="140"/>
      <c r="DY60" s="140"/>
      <c r="DZ60" s="140"/>
      <c r="EA60" s="140"/>
      <c r="EB60" s="141"/>
      <c r="EC60" s="141"/>
      <c r="ED60" s="141"/>
      <c r="EE60" s="141"/>
      <c r="EF60" s="141"/>
      <c r="EG60" s="127"/>
      <c r="EH60" s="127"/>
      <c r="EI60" s="127"/>
      <c r="EJ60" s="127"/>
      <c r="EK60" s="127"/>
      <c r="EL60" s="128"/>
      <c r="EM60" s="128"/>
      <c r="EN60" s="128"/>
      <c r="EO60" s="128"/>
      <c r="EP60" s="128"/>
      <c r="EQ60" s="142"/>
      <c r="ER60" s="142"/>
      <c r="ES60" s="727"/>
      <c r="ET60" s="728"/>
      <c r="EU60" s="729"/>
      <c r="EV60" s="710"/>
      <c r="EW60" s="724" t="str">
        <f>IF(DASHBOARD!D15="","",DASHBOARD!D15&amp;" -"&amp;DASHBOARD!B15)</f>
        <v xml:space="preserve">PREM CHAND BALAI -SCIENCE </v>
      </c>
      <c r="EX60" s="725"/>
      <c r="EY60" s="725"/>
      <c r="EZ60" s="725"/>
      <c r="FA60" s="725"/>
      <c r="FB60" s="725"/>
      <c r="FC60" s="725"/>
      <c r="FD60" s="726"/>
      <c r="FE60" s="678">
        <f>'TEC.WISE RESULT'!F10</f>
        <v>1</v>
      </c>
      <c r="FF60" s="679"/>
      <c r="FG60" s="679"/>
      <c r="FH60" s="679"/>
      <c r="FI60" s="679"/>
      <c r="FJ60" s="679"/>
      <c r="FK60" s="385"/>
      <c r="FL60" s="70"/>
    </row>
    <row r="61" spans="1:168" s="291" customFormat="1" ht="20.25" customHeight="1" thickBot="1" x14ac:dyDescent="0.3">
      <c r="A61" s="70"/>
      <c r="B61" s="131"/>
      <c r="C61" s="131"/>
      <c r="D61" s="131"/>
      <c r="E61" s="132"/>
      <c r="F61" s="194"/>
      <c r="G61" s="194"/>
      <c r="H61" s="194"/>
      <c r="I61" s="194"/>
      <c r="J61" s="194"/>
      <c r="K61" s="194"/>
      <c r="L61" s="292" t="s">
        <v>57</v>
      </c>
      <c r="M61" s="286">
        <f>SUM(M53:M60)</f>
        <v>1</v>
      </c>
      <c r="N61" s="286">
        <f t="shared" ref="N61:W61" si="238">SUM(N53:N60)</f>
        <v>1</v>
      </c>
      <c r="O61" s="286">
        <f t="shared" si="238"/>
        <v>0</v>
      </c>
      <c r="P61" s="286">
        <f t="shared" si="238"/>
        <v>0</v>
      </c>
      <c r="Q61" s="287">
        <f t="shared" si="238"/>
        <v>2</v>
      </c>
      <c r="R61" s="286">
        <f t="shared" si="238"/>
        <v>0</v>
      </c>
      <c r="S61" s="286">
        <f t="shared" si="238"/>
        <v>1</v>
      </c>
      <c r="T61" s="286">
        <f t="shared" si="238"/>
        <v>0</v>
      </c>
      <c r="U61" s="286">
        <f t="shared" si="238"/>
        <v>0</v>
      </c>
      <c r="V61" s="287">
        <f t="shared" si="238"/>
        <v>1</v>
      </c>
      <c r="W61" s="293">
        <f t="shared" si="238"/>
        <v>3</v>
      </c>
      <c r="X61" s="704" t="s">
        <v>68</v>
      </c>
      <c r="Y61" s="704"/>
      <c r="Z61" s="704"/>
      <c r="AA61" s="704"/>
      <c r="AB61" s="704">
        <f>COUNTIFS(AB6:AB50,"B1")</f>
        <v>0</v>
      </c>
      <c r="AC61" s="705"/>
      <c r="AD61" s="154"/>
      <c r="AE61" s="155"/>
      <c r="AF61" s="154"/>
      <c r="AG61" s="292" t="s">
        <v>57</v>
      </c>
      <c r="AH61" s="286">
        <f>SUM(AH53:AH60)</f>
        <v>1</v>
      </c>
      <c r="AI61" s="286">
        <f t="shared" ref="AI61:AR61" si="239">SUM(AI53:AI60)</f>
        <v>1</v>
      </c>
      <c r="AJ61" s="286">
        <f t="shared" si="239"/>
        <v>0</v>
      </c>
      <c r="AK61" s="286">
        <f t="shared" si="239"/>
        <v>0</v>
      </c>
      <c r="AL61" s="287">
        <f t="shared" si="239"/>
        <v>2</v>
      </c>
      <c r="AM61" s="286">
        <f t="shared" si="239"/>
        <v>0</v>
      </c>
      <c r="AN61" s="286">
        <f t="shared" si="239"/>
        <v>1</v>
      </c>
      <c r="AO61" s="286">
        <f t="shared" si="239"/>
        <v>0</v>
      </c>
      <c r="AP61" s="286">
        <f t="shared" si="239"/>
        <v>0</v>
      </c>
      <c r="AQ61" s="287">
        <f t="shared" si="239"/>
        <v>1</v>
      </c>
      <c r="AR61" s="293">
        <f t="shared" si="239"/>
        <v>3</v>
      </c>
      <c r="AS61" s="704" t="s">
        <v>68</v>
      </c>
      <c r="AT61" s="704"/>
      <c r="AU61" s="704"/>
      <c r="AV61" s="704"/>
      <c r="AW61" s="704">
        <f>COUNTIFS(AW6:AW50,"B1")</f>
        <v>0</v>
      </c>
      <c r="AX61" s="705"/>
      <c r="AY61" s="154"/>
      <c r="AZ61" s="155"/>
      <c r="BA61" s="154"/>
      <c r="BB61" s="292" t="s">
        <v>57</v>
      </c>
      <c r="BC61" s="286">
        <f>SUM(BC53:BC60)</f>
        <v>1</v>
      </c>
      <c r="BD61" s="286">
        <f t="shared" ref="BD61:BM61" si="240">SUM(BD53:BD60)</f>
        <v>1</v>
      </c>
      <c r="BE61" s="286">
        <f t="shared" si="240"/>
        <v>0</v>
      </c>
      <c r="BF61" s="286">
        <f t="shared" si="240"/>
        <v>0</v>
      </c>
      <c r="BG61" s="287">
        <f t="shared" si="240"/>
        <v>2</v>
      </c>
      <c r="BH61" s="286">
        <f t="shared" si="240"/>
        <v>0</v>
      </c>
      <c r="BI61" s="286">
        <f t="shared" si="240"/>
        <v>1</v>
      </c>
      <c r="BJ61" s="286">
        <f t="shared" si="240"/>
        <v>0</v>
      </c>
      <c r="BK61" s="286">
        <f t="shared" si="240"/>
        <v>0</v>
      </c>
      <c r="BL61" s="287">
        <f t="shared" si="240"/>
        <v>1</v>
      </c>
      <c r="BM61" s="293">
        <f t="shared" si="240"/>
        <v>3</v>
      </c>
      <c r="BN61" s="704" t="s">
        <v>68</v>
      </c>
      <c r="BO61" s="704"/>
      <c r="BP61" s="704"/>
      <c r="BQ61" s="704"/>
      <c r="BR61" s="704">
        <f>COUNTIFS(BR6:BR50,"B1")</f>
        <v>1</v>
      </c>
      <c r="BS61" s="705"/>
      <c r="BT61" s="154"/>
      <c r="BU61" s="155"/>
      <c r="BV61" s="154"/>
      <c r="BW61" s="292" t="s">
        <v>57</v>
      </c>
      <c r="BX61" s="286">
        <f>SUM(BX53:BX60)</f>
        <v>1</v>
      </c>
      <c r="BY61" s="286">
        <f t="shared" ref="BY61:CH61" si="241">SUM(BY53:BY60)</f>
        <v>1</v>
      </c>
      <c r="BZ61" s="286">
        <f t="shared" si="241"/>
        <v>0</v>
      </c>
      <c r="CA61" s="286">
        <f t="shared" si="241"/>
        <v>0</v>
      </c>
      <c r="CB61" s="287">
        <f t="shared" si="241"/>
        <v>2</v>
      </c>
      <c r="CC61" s="286">
        <f t="shared" si="241"/>
        <v>0</v>
      </c>
      <c r="CD61" s="286">
        <f t="shared" si="241"/>
        <v>1</v>
      </c>
      <c r="CE61" s="286">
        <f t="shared" si="241"/>
        <v>0</v>
      </c>
      <c r="CF61" s="286">
        <f t="shared" si="241"/>
        <v>0</v>
      </c>
      <c r="CG61" s="287">
        <f t="shared" si="231"/>
        <v>1</v>
      </c>
      <c r="CH61" s="293">
        <f t="shared" si="241"/>
        <v>3</v>
      </c>
      <c r="CI61" s="704" t="s">
        <v>68</v>
      </c>
      <c r="CJ61" s="704"/>
      <c r="CK61" s="704"/>
      <c r="CL61" s="704"/>
      <c r="CM61" s="704">
        <f>COUNTIFS(CM6:CM50,"B1")</f>
        <v>0</v>
      </c>
      <c r="CN61" s="705"/>
      <c r="CO61" s="154"/>
      <c r="CP61" s="155"/>
      <c r="CQ61" s="154"/>
      <c r="CR61" s="292" t="s">
        <v>57</v>
      </c>
      <c r="CS61" s="286">
        <f>SUM(CS53:CS60)</f>
        <v>1</v>
      </c>
      <c r="CT61" s="286">
        <f t="shared" ref="CT61:DC61" si="242">SUM(CT53:CT60)</f>
        <v>1</v>
      </c>
      <c r="CU61" s="286">
        <f t="shared" si="242"/>
        <v>0</v>
      </c>
      <c r="CV61" s="286">
        <f t="shared" si="242"/>
        <v>0</v>
      </c>
      <c r="CW61" s="287">
        <f t="shared" si="242"/>
        <v>2</v>
      </c>
      <c r="CX61" s="286">
        <f t="shared" si="242"/>
        <v>0</v>
      </c>
      <c r="CY61" s="286">
        <f t="shared" si="242"/>
        <v>1</v>
      </c>
      <c r="CZ61" s="286">
        <f t="shared" si="242"/>
        <v>0</v>
      </c>
      <c r="DA61" s="286">
        <f t="shared" si="242"/>
        <v>0</v>
      </c>
      <c r="DB61" s="287">
        <f t="shared" si="242"/>
        <v>1</v>
      </c>
      <c r="DC61" s="293">
        <f t="shared" si="242"/>
        <v>3</v>
      </c>
      <c r="DD61" s="704" t="s">
        <v>68</v>
      </c>
      <c r="DE61" s="704"/>
      <c r="DF61" s="704"/>
      <c r="DG61" s="704"/>
      <c r="DH61" s="704">
        <f>COUNTIFS(DH6:DH50,"B1")</f>
        <v>0</v>
      </c>
      <c r="DI61" s="705"/>
      <c r="DJ61" s="154"/>
      <c r="DK61" s="155"/>
      <c r="DL61" s="154"/>
      <c r="DM61" s="296"/>
      <c r="DN61" s="295"/>
      <c r="DO61" s="169"/>
      <c r="DP61" s="169"/>
      <c r="DQ61" s="169"/>
      <c r="DR61" s="139"/>
      <c r="DS61" s="139"/>
      <c r="DT61" s="139"/>
      <c r="DU61" s="139"/>
      <c r="DV61" s="139"/>
      <c r="DW61" s="140"/>
      <c r="DX61" s="140"/>
      <c r="DY61" s="140"/>
      <c r="DZ61" s="140"/>
      <c r="EA61" s="140"/>
      <c r="EB61" s="141"/>
      <c r="EC61" s="141"/>
      <c r="ED61" s="141"/>
      <c r="EE61" s="141"/>
      <c r="EF61" s="141"/>
      <c r="EG61" s="127"/>
      <c r="EH61" s="127"/>
      <c r="EI61" s="127"/>
      <c r="EJ61" s="127"/>
      <c r="EK61" s="127"/>
      <c r="EL61" s="128"/>
      <c r="EM61" s="128"/>
      <c r="EN61" s="128"/>
      <c r="EO61" s="128"/>
      <c r="EP61" s="128"/>
      <c r="EQ61" s="142"/>
      <c r="ER61" s="142"/>
      <c r="ES61" s="727"/>
      <c r="ET61" s="728"/>
      <c r="EU61" s="729"/>
      <c r="EV61" s="710"/>
      <c r="EW61" s="724" t="str">
        <f>IF(DASHBOARD!D16="","",DASHBOARD!D16&amp;" -"&amp;DASHBOARD!B16)</f>
        <v>DHANOP SINGH -SOCIAL SCIENCE</v>
      </c>
      <c r="EX61" s="725"/>
      <c r="EY61" s="725"/>
      <c r="EZ61" s="725"/>
      <c r="FA61" s="725"/>
      <c r="FB61" s="725"/>
      <c r="FC61" s="725"/>
      <c r="FD61" s="726"/>
      <c r="FE61" s="678">
        <f>'TEC.WISE RESULT'!G10</f>
        <v>1</v>
      </c>
      <c r="FF61" s="679"/>
      <c r="FG61" s="679"/>
      <c r="FH61" s="679"/>
      <c r="FI61" s="679"/>
      <c r="FJ61" s="679"/>
      <c r="FK61" s="385"/>
      <c r="FL61" s="70"/>
    </row>
    <row r="62" spans="1:168" s="291" customFormat="1" ht="20.25" customHeight="1" thickBot="1" x14ac:dyDescent="0.3">
      <c r="A62" s="70"/>
      <c r="B62" s="131"/>
      <c r="C62" s="131"/>
      <c r="D62" s="131"/>
      <c r="E62" s="132"/>
      <c r="F62" s="132"/>
      <c r="G62" s="132"/>
      <c r="H62" s="132"/>
      <c r="I62" s="132"/>
      <c r="J62" s="132"/>
      <c r="K62" s="132"/>
      <c r="L62" s="214"/>
      <c r="M62" s="294"/>
      <c r="N62" s="297"/>
      <c r="O62" s="297"/>
      <c r="P62" s="297"/>
      <c r="Q62" s="297"/>
      <c r="R62" s="297"/>
      <c r="S62" s="297"/>
      <c r="T62" s="297"/>
      <c r="U62" s="297"/>
      <c r="V62" s="297"/>
      <c r="W62" s="297"/>
      <c r="X62" s="704" t="s">
        <v>195</v>
      </c>
      <c r="Y62" s="704"/>
      <c r="Z62" s="704"/>
      <c r="AA62" s="704"/>
      <c r="AB62" s="704">
        <f>COUNTIFS(AB6:AB50,"A2")</f>
        <v>0</v>
      </c>
      <c r="AC62" s="705"/>
      <c r="AD62" s="154"/>
      <c r="AE62" s="155"/>
      <c r="AF62" s="154"/>
      <c r="AG62" s="214"/>
      <c r="AH62" s="294"/>
      <c r="AI62" s="297"/>
      <c r="AJ62" s="297"/>
      <c r="AK62" s="297"/>
      <c r="AL62" s="297"/>
      <c r="AM62" s="297"/>
      <c r="AN62" s="297"/>
      <c r="AO62" s="297"/>
      <c r="AP62" s="297"/>
      <c r="AQ62" s="297"/>
      <c r="AR62" s="297"/>
      <c r="AS62" s="704" t="s">
        <v>195</v>
      </c>
      <c r="AT62" s="704"/>
      <c r="AU62" s="704"/>
      <c r="AV62" s="704"/>
      <c r="AW62" s="704">
        <f>COUNTIFS(AW6:AW50,"A2")</f>
        <v>0</v>
      </c>
      <c r="AX62" s="705"/>
      <c r="AY62" s="154"/>
      <c r="AZ62" s="155"/>
      <c r="BA62" s="154"/>
      <c r="BB62" s="214"/>
      <c r="BC62" s="294"/>
      <c r="BD62" s="297"/>
      <c r="BE62" s="297"/>
      <c r="BF62" s="297"/>
      <c r="BG62" s="297"/>
      <c r="BH62" s="297"/>
      <c r="BI62" s="297"/>
      <c r="BJ62" s="297"/>
      <c r="BK62" s="297"/>
      <c r="BL62" s="297"/>
      <c r="BM62" s="297"/>
      <c r="BN62" s="704" t="s">
        <v>195</v>
      </c>
      <c r="BO62" s="704"/>
      <c r="BP62" s="704"/>
      <c r="BQ62" s="704"/>
      <c r="BR62" s="704">
        <f>COUNTIFS(BR6:BR50,"A2")</f>
        <v>0</v>
      </c>
      <c r="BS62" s="705"/>
      <c r="BT62" s="154"/>
      <c r="BU62" s="155"/>
      <c r="BV62" s="154"/>
      <c r="BW62" s="214"/>
      <c r="BX62" s="294"/>
      <c r="BY62" s="297"/>
      <c r="BZ62" s="297"/>
      <c r="CA62" s="297"/>
      <c r="CB62" s="297"/>
      <c r="CC62" s="297"/>
      <c r="CD62" s="297"/>
      <c r="CE62" s="297"/>
      <c r="CF62" s="297"/>
      <c r="CG62" s="297"/>
      <c r="CH62" s="297"/>
      <c r="CI62" s="704" t="s">
        <v>195</v>
      </c>
      <c r="CJ62" s="704"/>
      <c r="CK62" s="704"/>
      <c r="CL62" s="704"/>
      <c r="CM62" s="704">
        <f>COUNTIFS(CM6:CM50,"A2")</f>
        <v>0</v>
      </c>
      <c r="CN62" s="705"/>
      <c r="CO62" s="154"/>
      <c r="CP62" s="155"/>
      <c r="CQ62" s="154"/>
      <c r="CR62" s="214"/>
      <c r="CS62" s="294"/>
      <c r="CT62" s="297"/>
      <c r="CU62" s="297"/>
      <c r="CV62" s="297"/>
      <c r="CW62" s="297"/>
      <c r="CX62" s="297"/>
      <c r="CY62" s="297"/>
      <c r="CZ62" s="297"/>
      <c r="DA62" s="297"/>
      <c r="DB62" s="297"/>
      <c r="DC62" s="297"/>
      <c r="DD62" s="704" t="s">
        <v>195</v>
      </c>
      <c r="DE62" s="704"/>
      <c r="DF62" s="704"/>
      <c r="DG62" s="704"/>
      <c r="DH62" s="704">
        <f>COUNTIFS(DH6:DH50,"A2")</f>
        <v>0</v>
      </c>
      <c r="DI62" s="705"/>
      <c r="DJ62" s="154"/>
      <c r="DK62" s="155"/>
      <c r="DL62" s="154"/>
      <c r="DM62" s="296"/>
      <c r="DN62" s="295"/>
      <c r="DO62" s="169"/>
      <c r="DP62" s="169"/>
      <c r="DQ62" s="169"/>
      <c r="DR62" s="139"/>
      <c r="DS62" s="139"/>
      <c r="DT62" s="139"/>
      <c r="DU62" s="139"/>
      <c r="DV62" s="139"/>
      <c r="DW62" s="140"/>
      <c r="DX62" s="140"/>
      <c r="DY62" s="140"/>
      <c r="DZ62" s="140"/>
      <c r="EA62" s="140"/>
      <c r="EB62" s="141"/>
      <c r="EC62" s="141"/>
      <c r="ED62" s="141"/>
      <c r="EE62" s="141"/>
      <c r="EF62" s="141"/>
      <c r="EG62" s="127"/>
      <c r="EH62" s="127"/>
      <c r="EI62" s="127"/>
      <c r="EJ62" s="127"/>
      <c r="EK62" s="127"/>
      <c r="EL62" s="128"/>
      <c r="EM62" s="128"/>
      <c r="EN62" s="128"/>
      <c r="EO62" s="128"/>
      <c r="EP62" s="128"/>
      <c r="EQ62" s="142"/>
      <c r="ER62" s="142"/>
      <c r="ES62" s="727"/>
      <c r="ET62" s="728"/>
      <c r="EU62" s="729"/>
      <c r="EV62" s="711"/>
      <c r="EW62" s="724" t="str">
        <f>IF(DASHBOARD!D17="","",DASHBOARD!D17&amp;" -"&amp;DASHBOARD!B17)</f>
        <v/>
      </c>
      <c r="EX62" s="725"/>
      <c r="EY62" s="725"/>
      <c r="EZ62" s="725"/>
      <c r="FA62" s="725"/>
      <c r="FB62" s="725"/>
      <c r="FC62" s="725"/>
      <c r="FD62" s="726"/>
      <c r="FE62" s="678"/>
      <c r="FF62" s="679"/>
      <c r="FG62" s="679"/>
      <c r="FH62" s="679"/>
      <c r="FI62" s="679"/>
      <c r="FJ62" s="679"/>
      <c r="FK62" s="385"/>
      <c r="FL62" s="70"/>
    </row>
    <row r="63" spans="1:168" s="291" customFormat="1" ht="15" customHeight="1" x14ac:dyDescent="0.25">
      <c r="A63" s="70"/>
      <c r="B63" s="131"/>
      <c r="C63" s="131"/>
      <c r="D63" s="131"/>
      <c r="E63" s="132"/>
      <c r="F63" s="132"/>
      <c r="G63" s="132"/>
      <c r="H63" s="132"/>
      <c r="I63" s="132"/>
      <c r="J63" s="132"/>
      <c r="K63" s="132"/>
      <c r="L63" s="214" t="s">
        <v>196</v>
      </c>
      <c r="M63" s="286">
        <f>COUNTIFS($I$6:$I$50,"BOY",$J$6:$J$50,"GEN",AA6:AA50,"&gt;=60")</f>
        <v>0</v>
      </c>
      <c r="N63" s="286">
        <f>COUNTIFS($I$6:$I$50,"BOY",$J$6:$J$50,"OBC",AA6:AA50,"&gt;=60")</f>
        <v>1</v>
      </c>
      <c r="O63" s="286">
        <f>COUNTIFS($I$6:$I$50,"BOY",$J$6:$J$50,"SC",AA6:AA50,"&gt;=60")</f>
        <v>0</v>
      </c>
      <c r="P63" s="286">
        <f>COUNTIFS($I$6:$I$50,"BOY",$J$6:$J$50,"ST",AA6:AA50,"&gt;=60")</f>
        <v>0</v>
      </c>
      <c r="Q63" s="287">
        <f>SUM(M63:P63)</f>
        <v>1</v>
      </c>
      <c r="R63" s="286">
        <f>COUNTIFS($I$6:$I$50,"GIRL",$J$6:$J$50,"GEN",AA6:AA50,"&gt;=60")</f>
        <v>0</v>
      </c>
      <c r="S63" s="286">
        <f>COUNTIFS($I$6:$I$50,"GIRL",$J$6:$J$50,"OBC",AA6:AA50,"&gt;=60")</f>
        <v>0</v>
      </c>
      <c r="T63" s="286">
        <f>COUNTIFS($I$6:$I$50,"GIRL",$J$6:$J$50,"SC",AA6:AA50,"&gt;=60")</f>
        <v>0</v>
      </c>
      <c r="U63" s="286">
        <f>COUNTIFS($I$6:$I$50,"GIRL",$J$6:$J$50,"ST",AA6:AA50,"&gt;=60")</f>
        <v>0</v>
      </c>
      <c r="V63" s="287">
        <f>SUM(R63:U63)</f>
        <v>0</v>
      </c>
      <c r="W63" s="293">
        <f>SUM(Q63,V63)</f>
        <v>1</v>
      </c>
      <c r="X63" s="704" t="s">
        <v>44</v>
      </c>
      <c r="Y63" s="704"/>
      <c r="Z63" s="704"/>
      <c r="AA63" s="704"/>
      <c r="AB63" s="704">
        <f>COUNTIFS(AB6:AB50,"A1")</f>
        <v>0</v>
      </c>
      <c r="AC63" s="705"/>
      <c r="AD63" s="154"/>
      <c r="AE63" s="155"/>
      <c r="AF63" s="154"/>
      <c r="AG63" s="214" t="s">
        <v>196</v>
      </c>
      <c r="AH63" s="286">
        <f>COUNTIFS($I$6:$I$50,"BOY",$J$6:$J$50,"GEN",AV6:AV50,"&gt;=60")</f>
        <v>0</v>
      </c>
      <c r="AI63" s="286">
        <f>COUNTIFS($I$6:$I$50,"BOY",$J$6:$J$50,"OBC",AV6:AV50,"&gt;=60")</f>
        <v>0</v>
      </c>
      <c r="AJ63" s="286">
        <f>COUNTIFS($I$6:$I$50,"BOY",$J$6:$J$50,"SC",AV6:AV50,"&gt;=60")</f>
        <v>0</v>
      </c>
      <c r="AK63" s="286">
        <f>COUNTIFS($I$6:$I$50,"BOY",$J$6:$J$50,"ST",AV6:AV50,"&gt;=60")</f>
        <v>0</v>
      </c>
      <c r="AL63" s="287">
        <f>SUM(AH63:AK63)</f>
        <v>0</v>
      </c>
      <c r="AM63" s="286">
        <f>COUNTIFS($I$6:$I$50,"GIRL",$J$6:$J$50,"GEN",AV6:AV50,"&gt;=60")</f>
        <v>0</v>
      </c>
      <c r="AN63" s="286">
        <f>COUNTIFS($I$6:$I$50,"GIRL",$J$6:$J$50,"OBC",AV6:AV50,"&gt;=60")</f>
        <v>0</v>
      </c>
      <c r="AO63" s="286">
        <f>COUNTIFS($I$6:$I$50,"GIRL",$J$6:$J$50,"SC",AV6:AV50,"&gt;=60")</f>
        <v>0</v>
      </c>
      <c r="AP63" s="286">
        <f>COUNTIFS($I$6:$I$50,"GIRL",$J$6:$J$50,"ST",AV6:AV50,"&gt;=60")</f>
        <v>0</v>
      </c>
      <c r="AQ63" s="287">
        <f>SUM(AM63:AP63)</f>
        <v>0</v>
      </c>
      <c r="AR63" s="293">
        <f>SUM(AL63,AQ63)</f>
        <v>0</v>
      </c>
      <c r="AS63" s="704" t="s">
        <v>44</v>
      </c>
      <c r="AT63" s="704"/>
      <c r="AU63" s="704"/>
      <c r="AV63" s="704"/>
      <c r="AW63" s="704">
        <f>COUNTIFS(AW6:AW50,"A1")</f>
        <v>0</v>
      </c>
      <c r="AX63" s="705"/>
      <c r="AY63" s="154"/>
      <c r="AZ63" s="155"/>
      <c r="BA63" s="154"/>
      <c r="BB63" s="214" t="s">
        <v>196</v>
      </c>
      <c r="BC63" s="286">
        <f>COUNTIFS($I$6:$I$50,"BOY",$J$6:$J$50,"GEN",BQ6:BQ50,"&gt;=60")</f>
        <v>0</v>
      </c>
      <c r="BD63" s="286">
        <f>COUNTIFS($I$6:$I$50,"BOY",$J$6:$J$50,"OBC",BQ6:BQ50,"&gt;=60")</f>
        <v>1</v>
      </c>
      <c r="BE63" s="286">
        <f>COUNTIFS($I$6:$I$50,"BOY",$J$6:$J$50,"SC",BQ6:BQ50,"&gt;=60")</f>
        <v>0</v>
      </c>
      <c r="BF63" s="286">
        <f>COUNTIFS($I$6:$I$50,"BOY",$J$6:$J$50,"ST",BQ6:BQ50,"&gt;=60")</f>
        <v>0</v>
      </c>
      <c r="BG63" s="287">
        <f>SUM(BC63:BF63)</f>
        <v>1</v>
      </c>
      <c r="BH63" s="286">
        <f>COUNTIFS($I$6:$I$50,"GIRL",$J$6:$J$50,"GEN",BQ6:BQ50,"&gt;=60")</f>
        <v>0</v>
      </c>
      <c r="BI63" s="286">
        <f>COUNTIFS($I$6:$I$50,"GIRL",$J$6:$J$50,"OBC",BQ6:BQ50,"&gt;=60")</f>
        <v>0</v>
      </c>
      <c r="BJ63" s="286">
        <f>COUNTIFS($I$6:$I$50,"GIRL",$J$6:$J$50,"SC",BQ6:BQ50,"&gt;=60")</f>
        <v>0</v>
      </c>
      <c r="BK63" s="286">
        <f>COUNTIFS($I$6:$I$50,"GIRL",$J$6:$J$50,"ST",BQ6:BQ50,"&gt;=60")</f>
        <v>0</v>
      </c>
      <c r="BL63" s="287">
        <f>SUM(BH63:BK63)</f>
        <v>0</v>
      </c>
      <c r="BM63" s="293">
        <f>SUM(BG63,BL63)</f>
        <v>1</v>
      </c>
      <c r="BN63" s="704" t="s">
        <v>44</v>
      </c>
      <c r="BO63" s="704"/>
      <c r="BP63" s="704"/>
      <c r="BQ63" s="704"/>
      <c r="BR63" s="704">
        <f>COUNTIFS(BR6:BR50,"A1")</f>
        <v>0</v>
      </c>
      <c r="BS63" s="705"/>
      <c r="BT63" s="154"/>
      <c r="BU63" s="155"/>
      <c r="BV63" s="154"/>
      <c r="BW63" s="214" t="s">
        <v>196</v>
      </c>
      <c r="BX63" s="286">
        <f>COUNTIFS($I$6:$I$50,"BOY",$J$6:$J$50,"GEN",CL6:CL50,"&gt;=60")</f>
        <v>0</v>
      </c>
      <c r="BY63" s="286">
        <f>COUNTIFS($I$6:$I$50,"BOY",$J$6:$J$50,"OBC",CL6:CL50,"&gt;=60")</f>
        <v>0</v>
      </c>
      <c r="BZ63" s="286">
        <f>COUNTIFS($I$6:$I$50,"BOY",$J$6:$J$50,"SC",CL6:CL50,"&gt;=60")</f>
        <v>0</v>
      </c>
      <c r="CA63" s="286">
        <f>COUNTIFS($I$6:$I$50,"BOY",$J$6:$J$50,"ST",CL6:CL50,"&gt;=60")</f>
        <v>0</v>
      </c>
      <c r="CB63" s="287">
        <f>SUM(BX63:CA63)</f>
        <v>0</v>
      </c>
      <c r="CC63" s="286">
        <f>COUNTIFS($I$6:$I$50,"GIRL",$J$6:$J$50,"GEN",CL6:CL50,"&gt;=60")</f>
        <v>0</v>
      </c>
      <c r="CD63" s="286">
        <f>COUNTIFS($I$6:$I$50,"GIRL",$J$6:$J$50,"OBC",CL6:CL50,"&gt;=60")</f>
        <v>0</v>
      </c>
      <c r="CE63" s="286">
        <f>COUNTIFS($I$6:$I$50,"GIRL",$J$6:$J$50,"SC",CL6:CL50,"&gt;=60")</f>
        <v>0</v>
      </c>
      <c r="CF63" s="286">
        <f>COUNTIFS($I$6:$I$50,"GIRL",$J$6:$J$50,"ST",CL6:CL50,"&gt;=60")</f>
        <v>0</v>
      </c>
      <c r="CG63" s="287">
        <f>SUM(CC63:CF63)</f>
        <v>0</v>
      </c>
      <c r="CH63" s="293">
        <f>SUM(CB63,CG63)</f>
        <v>0</v>
      </c>
      <c r="CI63" s="704" t="s">
        <v>44</v>
      </c>
      <c r="CJ63" s="704"/>
      <c r="CK63" s="704"/>
      <c r="CL63" s="704"/>
      <c r="CM63" s="704">
        <f>COUNTIFS(CM6:CM50,"A1")</f>
        <v>0</v>
      </c>
      <c r="CN63" s="705"/>
      <c r="CO63" s="154"/>
      <c r="CP63" s="155"/>
      <c r="CQ63" s="154"/>
      <c r="CR63" s="214" t="s">
        <v>196</v>
      </c>
      <c r="CS63" s="286">
        <f>COUNTIFS($I$6:$I$50,"BOY",$J$6:$J$50,"GEN",DG6:DG50,"&gt;=60")</f>
        <v>0</v>
      </c>
      <c r="CT63" s="286">
        <f>COUNTIFS($I$6:$I$50,"BOY",$J$6:$J$50,"OBC",DG6:DG50,"&gt;=60")</f>
        <v>1</v>
      </c>
      <c r="CU63" s="286">
        <f>COUNTIFS($I$6:$I$50,"BOY",$J$6:$J$50,"SC",DG6:DG50,"&gt;=60")</f>
        <v>0</v>
      </c>
      <c r="CV63" s="286">
        <f>COUNTIFS($I$6:$I$50,"BOY",$J$6:$J$50,"ST",DG6:DG50,"&gt;=60")</f>
        <v>0</v>
      </c>
      <c r="CW63" s="287">
        <f>SUM(CS63:CV63)</f>
        <v>1</v>
      </c>
      <c r="CX63" s="286">
        <f>COUNTIFS($I$6:$I$50,"GIRL",$J$6:$J$50,"GEN",DG6:DG50,"&gt;=60")</f>
        <v>0</v>
      </c>
      <c r="CY63" s="286">
        <f>COUNTIFS($I$6:$I$50,"GIRL",$J$6:$J$50,"OBC",DG6:DG50,"&gt;=60")</f>
        <v>0</v>
      </c>
      <c r="CZ63" s="286">
        <f>COUNTIFS($I$6:$I$50,"GIRL",$J$6:$J$50,"SC",DG6:DG50,"&gt;=60")</f>
        <v>0</v>
      </c>
      <c r="DA63" s="286">
        <f>COUNTIFS($I$6:$I$50,"GIRL",$J$6:$J$50,"ST",DG6:DG50,"&gt;=60")</f>
        <v>0</v>
      </c>
      <c r="DB63" s="287">
        <f>SUM(CX63:DA63)</f>
        <v>0</v>
      </c>
      <c r="DC63" s="293">
        <f>SUM(CW63,DB63)</f>
        <v>1</v>
      </c>
      <c r="DD63" s="704" t="s">
        <v>44</v>
      </c>
      <c r="DE63" s="704"/>
      <c r="DF63" s="704"/>
      <c r="DG63" s="704"/>
      <c r="DH63" s="704">
        <f>COUNTIFS(DH6:DH50,"A1")</f>
        <v>0</v>
      </c>
      <c r="DI63" s="705"/>
      <c r="DJ63" s="154"/>
      <c r="DK63" s="155"/>
      <c r="DL63" s="154"/>
      <c r="DM63" s="296"/>
      <c r="DN63" s="295"/>
      <c r="DO63" s="169"/>
      <c r="DP63" s="169"/>
      <c r="DQ63" s="169"/>
      <c r="DR63" s="139"/>
      <c r="DS63" s="139"/>
      <c r="DT63" s="139"/>
      <c r="DU63" s="139"/>
      <c r="DV63" s="139"/>
      <c r="DW63" s="140"/>
      <c r="DX63" s="140"/>
      <c r="DY63" s="140"/>
      <c r="DZ63" s="140"/>
      <c r="EA63" s="140"/>
      <c r="EB63" s="141"/>
      <c r="EC63" s="141"/>
      <c r="ED63" s="141"/>
      <c r="EE63" s="141"/>
      <c r="EF63" s="141"/>
      <c r="EG63" s="127"/>
      <c r="EH63" s="127"/>
      <c r="EI63" s="127"/>
      <c r="EJ63" s="127"/>
      <c r="EK63" s="127"/>
      <c r="EL63" s="128"/>
      <c r="EM63" s="128"/>
      <c r="EN63" s="128"/>
      <c r="EO63" s="128"/>
      <c r="EP63" s="128"/>
      <c r="EQ63" s="142"/>
      <c r="ER63" s="142"/>
      <c r="ES63" s="686" t="str">
        <f>IF(FE53="0","","CLASS  "&amp;DASHBOARD!B8&amp;DASHBOARD!C8)</f>
        <v>CLASS  9A</v>
      </c>
      <c r="ET63" s="687"/>
      <c r="EU63" s="688"/>
      <c r="EV63" s="264"/>
      <c r="EW63" s="689"/>
      <c r="EX63" s="690"/>
      <c r="EY63" s="690"/>
      <c r="EZ63" s="691"/>
      <c r="FA63" s="689"/>
      <c r="FB63" s="690"/>
      <c r="FC63" s="690"/>
      <c r="FD63" s="691"/>
      <c r="FE63" s="680"/>
      <c r="FF63" s="680"/>
      <c r="FG63" s="680"/>
      <c r="FH63" s="680"/>
      <c r="FI63" s="680"/>
      <c r="FJ63" s="680"/>
      <c r="FK63" s="681"/>
      <c r="FL63" s="70"/>
    </row>
    <row r="64" spans="1:168" s="291" customFormat="1" ht="15" customHeight="1" x14ac:dyDescent="0.3">
      <c r="A64" s="70"/>
      <c r="B64" s="131"/>
      <c r="C64" s="131"/>
      <c r="D64" s="131"/>
      <c r="E64" s="132"/>
      <c r="F64" s="132"/>
      <c r="G64" s="132"/>
      <c r="H64" s="132"/>
      <c r="I64" s="132"/>
      <c r="J64" s="132"/>
      <c r="K64" s="132"/>
      <c r="L64" s="214" t="s">
        <v>197</v>
      </c>
      <c r="M64" s="286">
        <f>COUNTIFS($I$6:$I$50,"BOY",$J$6:$J$50,"GEN",AA6:AA50,"&gt;=48",AA6:AA50,"&lt;60")</f>
        <v>0</v>
      </c>
      <c r="N64" s="286">
        <f>COUNTIFS($I$6:$I$50,"BOY",$J$6:$J$50,"OBC",AA6:AA50,"&gt;=48",AA6:AA50,"&lt;60")</f>
        <v>0</v>
      </c>
      <c r="O64" s="286">
        <f>COUNTIFS($I$6:$I$50,"BOY",$J$6:$J$50,"SC",AA6:AA50,"&gt;=48",AA6:AA50,"&lt;60")</f>
        <v>0</v>
      </c>
      <c r="P64" s="286">
        <f>COUNTIFS($I$6:$I$50,"BOY",$J$6:$J$50,"ST",AA6:AA50,"&gt;=48",AA6:AA50,"&lt;60")</f>
        <v>0</v>
      </c>
      <c r="Q64" s="287">
        <f t="shared" ref="Q64:Q67" si="243">SUM(M64:P64)</f>
        <v>0</v>
      </c>
      <c r="R64" s="286">
        <f>COUNTIFS($I$6:$I$50,"GIRL",$J$6:$J$50,"GEN",AA6:AA50,"&gt;=48",AA6:AA50,"&lt;60")</f>
        <v>0</v>
      </c>
      <c r="S64" s="286">
        <f>COUNTIFS($I$6:$I$50,"GIRL",$J$6:$J$50,"OBC",AA6:AA50,"&gt;=48",AA6:AA50,"&lt;60")</f>
        <v>1</v>
      </c>
      <c r="T64" s="286">
        <f>COUNTIFS($I$6:$I$50,"GIRL",$J$6:$J$50,"SC",AA6:AA50,"&gt;=48",AA6:AA50,"&lt;60")</f>
        <v>0</v>
      </c>
      <c r="U64" s="286">
        <f>COUNTIFS($I$6:$I$50,"GIRL",$J$6:$J$50,"ST",AA6:AA50,"&gt;=48",AA6:AA50,"&lt;60")</f>
        <v>0</v>
      </c>
      <c r="V64" s="287">
        <f t="shared" ref="V64:V67" si="244">SUM(R64:U64)</f>
        <v>1</v>
      </c>
      <c r="W64" s="293">
        <f t="shared" ref="W64:W65" si="245">SUM(Q64,V64)</f>
        <v>1</v>
      </c>
      <c r="X64" s="732" t="s">
        <v>57</v>
      </c>
      <c r="Y64" s="732"/>
      <c r="Z64" s="732"/>
      <c r="AA64" s="732"/>
      <c r="AB64" s="732">
        <f>SUM(AB56:AB63)</f>
        <v>3</v>
      </c>
      <c r="AC64" s="705"/>
      <c r="AD64" s="154"/>
      <c r="AE64" s="155"/>
      <c r="AF64" s="154"/>
      <c r="AG64" s="214" t="s">
        <v>197</v>
      </c>
      <c r="AH64" s="286">
        <f>COUNTIFS($I$6:$I$50,"BOY",$J$6:$J$50,"GEN",AV6:AV50,"&gt;=48",AV6:AV50,"&lt;60")</f>
        <v>1</v>
      </c>
      <c r="AI64" s="286">
        <f>COUNTIFS($I$6:$I$50,"BOY",$J$6:$J$50,"OBC",AV6:AV50,"&gt;=48",AV6:AV50,"&lt;60")</f>
        <v>1</v>
      </c>
      <c r="AJ64" s="286">
        <f>COUNTIFS($I$6:$I$50,"BOY",$J$6:$J$50,"SC",AV6:AV50,"&gt;=48",AV6:AV50,"&lt;60")</f>
        <v>0</v>
      </c>
      <c r="AK64" s="286">
        <f>COUNTIFS($I$6:$I$50,"BOY",$J$6:$J$50,"ST",AV6:AV50,"&gt;=48",AV6:AV50,"&lt;60")</f>
        <v>0</v>
      </c>
      <c r="AL64" s="287">
        <f t="shared" ref="AL64:AL67" si="246">SUM(AH64:AK64)</f>
        <v>2</v>
      </c>
      <c r="AM64" s="286">
        <f>COUNTIFS($I$6:$I$50,"GIRL",$J$6:$J$50,"GEN",AV6:AV50,"&gt;=48",AV6:AV50,"&lt;60")</f>
        <v>0</v>
      </c>
      <c r="AN64" s="286">
        <f>COUNTIFS($I$6:$I$50,"GIRL",$J$6:$J$50,"OBC",AV6:AV50,"&gt;=48",AV6:AV50,"&lt;60")</f>
        <v>1</v>
      </c>
      <c r="AO64" s="286">
        <f>COUNTIFS($I$6:$I$50,"GIRL",$J$6:$J$50,"SC",AV6:AV50,"&gt;=48",AV6:AV50,"&lt;60")</f>
        <v>0</v>
      </c>
      <c r="AP64" s="286">
        <f>COUNTIFS($I$6:$I$50,"GIRL",$J$6:$J$50,"ST",AV6:AV50,"&gt;=48",AV6:AV50,"&lt;60")</f>
        <v>0</v>
      </c>
      <c r="AQ64" s="287">
        <f t="shared" ref="AQ64:AQ67" si="247">SUM(AM64:AP64)</f>
        <v>1</v>
      </c>
      <c r="AR64" s="293">
        <f t="shared" ref="AR64:AR68" si="248">SUM(AL64,AQ64)</f>
        <v>3</v>
      </c>
      <c r="AS64" s="732" t="s">
        <v>57</v>
      </c>
      <c r="AT64" s="732"/>
      <c r="AU64" s="732"/>
      <c r="AV64" s="732"/>
      <c r="AW64" s="732">
        <f>SUM(AW56:AW63)</f>
        <v>3</v>
      </c>
      <c r="AX64" s="705"/>
      <c r="AY64" s="154"/>
      <c r="AZ64" s="155"/>
      <c r="BA64" s="154"/>
      <c r="BB64" s="214" t="s">
        <v>197</v>
      </c>
      <c r="BC64" s="286">
        <f>COUNTIFS($I$6:$I$50,"BOY",$J$6:$J$50,"GEN",BQ6:BQ50,"&gt;=48",BQ6:BQ50,"&lt;60")</f>
        <v>0</v>
      </c>
      <c r="BD64" s="286">
        <f>COUNTIFS($I$6:$I$50,"BOY",$J$6:$J$50,"OBC",BQ6:BQ50,"&gt;=48",BQ6:BQ50,"&lt;60")</f>
        <v>0</v>
      </c>
      <c r="BE64" s="286">
        <f>COUNTIFS($I$6:$I$50,"BOY",$J$6:$J$50,"SC",BQ6:BQ50,"&gt;=48",BQ6:BQ50,"&lt;60")</f>
        <v>0</v>
      </c>
      <c r="BF64" s="286">
        <f>COUNTIFS($I$6:$I$50,"BOY",$J$6:$J$50,"ST",BQ6:BQ50,"&gt;=48",BQ6:BQ50,"&lt;60")</f>
        <v>0</v>
      </c>
      <c r="BG64" s="287">
        <f t="shared" ref="BG64:BG67" si="249">SUM(BC64:BF64)</f>
        <v>0</v>
      </c>
      <c r="BH64" s="286">
        <f>COUNTIFS($I$6:$I$50,"GIRL",$J$6:$J$50,"GEN",BQ6:BQ50,"&gt;=48",BQ6:BQ50,"&lt;60")</f>
        <v>0</v>
      </c>
      <c r="BI64" s="286">
        <f>COUNTIFS($I$6:$I$50,"GIRL",$J$6:$J$50,"OBC",BQ6:BQ50,"&gt;=48",BQ6:BQ50,"&lt;60")</f>
        <v>0</v>
      </c>
      <c r="BJ64" s="286">
        <f>COUNTIFS($I$6:$I$50,"GIRL",$J$6:$J$50,"SC",BQ6:BQ50,"&gt;=48",BQ6:BQ50,"&lt;60")</f>
        <v>0</v>
      </c>
      <c r="BK64" s="286">
        <f>COUNTIFS($I$6:$I$50,"GIRL",$J$6:$J$50,"ST",BQ6:BQ50,"&gt;=48",BQ6:BQ50,"&lt;60")</f>
        <v>0</v>
      </c>
      <c r="BL64" s="287">
        <f t="shared" ref="BL64:BL67" si="250">SUM(BH64:BK64)</f>
        <v>0</v>
      </c>
      <c r="BM64" s="293">
        <f t="shared" ref="BM64:BM68" si="251">SUM(BG64,BL64)</f>
        <v>0</v>
      </c>
      <c r="BN64" s="732" t="s">
        <v>57</v>
      </c>
      <c r="BO64" s="732"/>
      <c r="BP64" s="732"/>
      <c r="BQ64" s="732"/>
      <c r="BR64" s="732">
        <f>SUM(BR56:BR63)</f>
        <v>3</v>
      </c>
      <c r="BS64" s="705"/>
      <c r="BT64" s="154"/>
      <c r="BU64" s="155"/>
      <c r="BV64" s="154"/>
      <c r="BW64" s="214" t="s">
        <v>197</v>
      </c>
      <c r="BX64" s="286">
        <f>COUNTIFS($I$6:$I$50,"BOY",$J$6:$J$50,"GEN",CL6:CL50,"&gt;=48",CL6:CL50,"&lt;60")</f>
        <v>0</v>
      </c>
      <c r="BY64" s="286">
        <f>COUNTIFS($I$6:$I$50,"BOY",$J$6:$J$50,"OBC",CL6:CL50,"&gt;=48",CL6:CL50,"&lt;60")</f>
        <v>0</v>
      </c>
      <c r="BZ64" s="286">
        <f>COUNTIFS($I$6:$I$50,"BOY",$J$6:$J$50,"SC",CL6:CL50,"&gt;=48",CL6:CL50,"&lt;60")</f>
        <v>0</v>
      </c>
      <c r="CA64" s="286">
        <f>COUNTIFS($I$6:$I$50,"BOY",$J$6:$J$50,"ST",CL6:CL50,"&gt;=48",CL6:CL50,"&lt;60")</f>
        <v>0</v>
      </c>
      <c r="CB64" s="287">
        <f t="shared" ref="CB64:CB67" si="252">SUM(BX64:CA64)</f>
        <v>0</v>
      </c>
      <c r="CC64" s="286">
        <f>COUNTIFS($I$6:$I$50,"GIRL",$J$6:$J$50,"GEN",CL6:CL50,"&gt;=48",CL6:CL50,"&lt;60")</f>
        <v>0</v>
      </c>
      <c r="CD64" s="286">
        <f>COUNTIFS($I$6:$I$50,"GIRL",$J$6:$J$50,"OBC",CL6:CL50,"&gt;=48",CL6:CL50,"&lt;60")</f>
        <v>0</v>
      </c>
      <c r="CE64" s="286">
        <f>COUNTIFS($I$6:$I$50,"GIRL",$J$6:$J$50,"SC",CL6:CL50,"&gt;=48",CL6:CL50,"&lt;60")</f>
        <v>0</v>
      </c>
      <c r="CF64" s="286">
        <f>COUNTIFS($I$6:$I$50,"GIRL",$J$6:$J$50,"ST",CL6:CL50,"&gt;=48",CL6:CL50,"&lt;60")</f>
        <v>0</v>
      </c>
      <c r="CG64" s="287">
        <f t="shared" ref="CG64:CG67" si="253">SUM(CC64:CF64)</f>
        <v>0</v>
      </c>
      <c r="CH64" s="293">
        <f t="shared" ref="CH64:CH68" si="254">SUM(CB64,CG64)</f>
        <v>0</v>
      </c>
      <c r="CI64" s="732" t="s">
        <v>57</v>
      </c>
      <c r="CJ64" s="732"/>
      <c r="CK64" s="732"/>
      <c r="CL64" s="732"/>
      <c r="CM64" s="732">
        <f>SUM(CM56:CM63)</f>
        <v>3</v>
      </c>
      <c r="CN64" s="705"/>
      <c r="CO64" s="154"/>
      <c r="CP64" s="155"/>
      <c r="CQ64" s="154"/>
      <c r="CR64" s="214" t="s">
        <v>197</v>
      </c>
      <c r="CS64" s="286">
        <f>COUNTIFS($I$6:$I$50,"BOY",$J$6:$J$50,"GEN",DG6:DG50,"&gt;=48",DG6:DG50,"&lt;60")</f>
        <v>0</v>
      </c>
      <c r="CT64" s="286">
        <f>COUNTIFS($I$6:$I$50,"BOY",$J$6:$J$50,"OBC",DG6:DG50,"&gt;=48",DG6:DG50,"&lt;60")</f>
        <v>0</v>
      </c>
      <c r="CU64" s="286">
        <f>COUNTIFS($I$6:$I$50,"BOY",$J$6:$J$50,"SC",DG6:DG50,"&gt;=48",DG6:DG50,"&lt;60")</f>
        <v>0</v>
      </c>
      <c r="CV64" s="286">
        <f>COUNTIFS($I$6:$I$50,"BOY",$J$6:$J$50,"ST",DG6:DG50,"&gt;=48",DG6:DG50,"&lt;60")</f>
        <v>0</v>
      </c>
      <c r="CW64" s="287">
        <f t="shared" ref="CW64:CW67" si="255">SUM(CS64:CV64)</f>
        <v>0</v>
      </c>
      <c r="CX64" s="286">
        <f>COUNTIFS($I$6:$I$50,"GIRL",$J$6:$J$50,"GEN",DG6:DG50,"&gt;=48",DG6:DG50,"&lt;60")</f>
        <v>0</v>
      </c>
      <c r="CY64" s="286">
        <f>COUNTIFS($I$6:$I$50,"GIRL",$J$6:$J$50,"OBC",DG6:DG50,"&gt;=48",DG6:DG50,"&lt;60")</f>
        <v>0</v>
      </c>
      <c r="CZ64" s="286">
        <f>COUNTIFS($I$6:$I$50,"GIRL",$J$6:$J$50,"SC",DG6:DG50,"&gt;=48",DG6:DG50,"&lt;60")</f>
        <v>0</v>
      </c>
      <c r="DA64" s="286">
        <f>COUNTIFS($I$6:$I$50,"GIRL",$J$6:$J$50,"ST",DG6:DG50,"&gt;=48",DG6:DG50,"&lt;60")</f>
        <v>0</v>
      </c>
      <c r="DB64" s="287">
        <f t="shared" ref="DB64:DB67" si="256">SUM(CX64:DA64)</f>
        <v>0</v>
      </c>
      <c r="DC64" s="293">
        <f t="shared" ref="DC64:DC68" si="257">SUM(CW64,DB64)</f>
        <v>0</v>
      </c>
      <c r="DD64" s="732" t="s">
        <v>57</v>
      </c>
      <c r="DE64" s="732"/>
      <c r="DF64" s="732"/>
      <c r="DG64" s="732"/>
      <c r="DH64" s="732">
        <f>SUM(DH56:DH63)</f>
        <v>3</v>
      </c>
      <c r="DI64" s="705"/>
      <c r="DJ64" s="154"/>
      <c r="DK64" s="155"/>
      <c r="DL64" s="154"/>
      <c r="DM64" s="298"/>
      <c r="DN64" s="295"/>
      <c r="DO64" s="169"/>
      <c r="DP64" s="169"/>
      <c r="DQ64" s="169"/>
      <c r="DR64" s="139"/>
      <c r="DS64" s="139"/>
      <c r="DT64" s="139"/>
      <c r="DU64" s="139"/>
      <c r="DV64" s="139"/>
      <c r="DW64" s="140"/>
      <c r="DX64" s="140"/>
      <c r="DY64" s="140"/>
      <c r="DZ64" s="140"/>
      <c r="EA64" s="140"/>
      <c r="EB64" s="141"/>
      <c r="EC64" s="141"/>
      <c r="ED64" s="141"/>
      <c r="EE64" s="141"/>
      <c r="EF64" s="141"/>
      <c r="EG64" s="127"/>
      <c r="EH64" s="127"/>
      <c r="EI64" s="127"/>
      <c r="EJ64" s="127"/>
      <c r="EK64" s="127"/>
      <c r="EL64" s="128"/>
      <c r="EM64" s="128"/>
      <c r="EN64" s="128"/>
      <c r="EO64" s="128"/>
      <c r="EP64" s="128"/>
      <c r="EQ64" s="142"/>
      <c r="ER64" s="142"/>
      <c r="ES64" s="686"/>
      <c r="ET64" s="687"/>
      <c r="EU64" s="688"/>
      <c r="EV64" s="265"/>
      <c r="EW64" s="692"/>
      <c r="EX64" s="693"/>
      <c r="EY64" s="693"/>
      <c r="EZ64" s="694"/>
      <c r="FA64" s="692"/>
      <c r="FB64" s="693"/>
      <c r="FC64" s="693"/>
      <c r="FD64" s="694"/>
      <c r="FE64" s="682"/>
      <c r="FF64" s="682"/>
      <c r="FG64" s="682"/>
      <c r="FH64" s="682"/>
      <c r="FI64" s="682"/>
      <c r="FJ64" s="682"/>
      <c r="FK64" s="683"/>
      <c r="FL64" s="70"/>
    </row>
    <row r="65" spans="1:168" s="291" customFormat="1" ht="15" customHeight="1" x14ac:dyDescent="0.25">
      <c r="A65" s="70"/>
      <c r="B65" s="131"/>
      <c r="C65" s="131"/>
      <c r="D65" s="131"/>
      <c r="E65" s="132"/>
      <c r="F65" s="132"/>
      <c r="G65" s="132"/>
      <c r="H65" s="132"/>
      <c r="I65" s="132"/>
      <c r="J65" s="132"/>
      <c r="K65" s="132"/>
      <c r="L65" s="214" t="s">
        <v>198</v>
      </c>
      <c r="M65" s="286">
        <f>COUNTIFS($I$6:$I$50,"BOY",$J$6:$J$50,"GEN",AA6:AA50,"&gt;=33",AA6:AA50,"&lt;48")</f>
        <v>1</v>
      </c>
      <c r="N65" s="286">
        <f>COUNTIFS($I$6:$I$50,"BOY",$J$6:$J$50,"OBC",AA6:AA50,"&gt;=33",AA6:AA50,"&lt;48")</f>
        <v>0</v>
      </c>
      <c r="O65" s="286">
        <f>COUNTIFS($I$6:$I$50,"BOY",$J$6:$J$50,"SC",AA6:AA50,"&gt;=33",AA6:AA50,"&lt;48")</f>
        <v>0</v>
      </c>
      <c r="P65" s="286">
        <f>COUNTIFS($I$6:$I$50,"BOY",$J$6:$J$50,"ST",AA6:AA50,"&gt;=33",AA6:AA50,"&lt;48")</f>
        <v>0</v>
      </c>
      <c r="Q65" s="287">
        <f t="shared" si="243"/>
        <v>1</v>
      </c>
      <c r="R65" s="286">
        <f>COUNTIFS($I$6:$I$50,"GIRL",$J$6:$J$50,"GEN",AA6:AA50,"&gt;=33",AA6:AA50,"&lt;48")</f>
        <v>0</v>
      </c>
      <c r="S65" s="286">
        <f>COUNTIFS($I$6:$I$50,"GIRL",$J$6:$J$50,"OBC",AA6:AA50,"&gt;=33",AA6:AA50,"&lt;48")</f>
        <v>0</v>
      </c>
      <c r="T65" s="286">
        <f>COUNTIFS($I$6:$I$50,"GIRL",$J$6:$J$50,"SC",AA6:AA50,"&gt;=33",AA6:AA50,"&lt;48")</f>
        <v>0</v>
      </c>
      <c r="U65" s="286">
        <f>COUNTIFS($I$6:$I$50,"GIRL",$J$6:$J$50,"ST",AA6:AA50,"&gt;=33",AA6:AA50,"&lt;48")</f>
        <v>0</v>
      </c>
      <c r="V65" s="287">
        <f t="shared" si="244"/>
        <v>0</v>
      </c>
      <c r="W65" s="293">
        <f t="shared" si="245"/>
        <v>1</v>
      </c>
      <c r="X65" s="704" t="s">
        <v>70</v>
      </c>
      <c r="Y65" s="704"/>
      <c r="Z65" s="704"/>
      <c r="AA65" s="704"/>
      <c r="AB65" s="704">
        <f>COUNTIFS(AA6:AA50,"&gt;=60")</f>
        <v>1</v>
      </c>
      <c r="AC65" s="705"/>
      <c r="AD65" s="154"/>
      <c r="AE65" s="155"/>
      <c r="AF65" s="154"/>
      <c r="AG65" s="214" t="s">
        <v>198</v>
      </c>
      <c r="AH65" s="286">
        <f>COUNTIFS($I$6:$I$50,"BOY",$J$6:$J$50,"GEN",AV6:AV50,"&gt;=33",AV6:AV50,"&lt;48")</f>
        <v>0</v>
      </c>
      <c r="AI65" s="286">
        <f>COUNTIFS($I$6:$I$50,"BOY",$J$6:$J$50,"OBC",AV6:AV50,"&gt;=33",AV6:AV50,"&lt;48")</f>
        <v>0</v>
      </c>
      <c r="AJ65" s="286">
        <f>COUNTIFS($I$6:$I$50,"BOY",$J$6:$J$50,"SC",AV6:AV50,"&gt;=33",AV6:AV50,"&lt;48")</f>
        <v>0</v>
      </c>
      <c r="AK65" s="286">
        <f>COUNTIFS($I$6:$I$50,"BOY",$J$6:$J$50,"ST",AV6:AV50,"&gt;=33",AV6:AV50,"&lt;48")</f>
        <v>0</v>
      </c>
      <c r="AL65" s="287">
        <f t="shared" si="246"/>
        <v>0</v>
      </c>
      <c r="AM65" s="286">
        <f>COUNTIFS($I$6:$I$50,"GIRL",$J$6:$J$50,"GEN",AV6:AV50,"&gt;=33",AV6:AV50,"&lt;48")</f>
        <v>0</v>
      </c>
      <c r="AN65" s="286">
        <f>COUNTIFS($I$6:$I$50,"GIRL",$J$6:$J$50,"OBC",AV6:AV50,"&gt;=33",AV6:AV50,"&lt;48")</f>
        <v>0</v>
      </c>
      <c r="AO65" s="286">
        <f>COUNTIFS($I$6:$I$50,"GIRL",$J$6:$J$50,"SC",AV6:AV50,"&gt;=33",AV6:AV50,"&lt;48")</f>
        <v>0</v>
      </c>
      <c r="AP65" s="286">
        <f>COUNTIFS($I$6:$I$50,"GIRL",$J$6:$J$50,"ST",AV6:AV50,"&gt;=33",AV6:AV50,"&lt;48")</f>
        <v>0</v>
      </c>
      <c r="AQ65" s="287">
        <f t="shared" si="247"/>
        <v>0</v>
      </c>
      <c r="AR65" s="293">
        <f t="shared" si="248"/>
        <v>0</v>
      </c>
      <c r="AS65" s="704" t="s">
        <v>70</v>
      </c>
      <c r="AT65" s="704"/>
      <c r="AU65" s="704"/>
      <c r="AV65" s="704"/>
      <c r="AW65" s="704">
        <f>COUNTIFS(AV6:AV50,"&gt;=60")</f>
        <v>0</v>
      </c>
      <c r="AX65" s="705"/>
      <c r="AY65" s="154"/>
      <c r="AZ65" s="155"/>
      <c r="BA65" s="154"/>
      <c r="BB65" s="214" t="s">
        <v>198</v>
      </c>
      <c r="BC65" s="286">
        <f>COUNTIFS($I$6:$I$50,"BOY",$J$6:$J$50,"GEN",BQ6:BQ50,"&gt;=33",BQ6:BQ50,"&lt;48")</f>
        <v>1</v>
      </c>
      <c r="BD65" s="286">
        <f>COUNTIFS($I$6:$I$50,"BOY",$J$6:$J$50,"OBC",BQ6:BQ50,"&gt;=33",BQ6:BQ50,"&lt;48")</f>
        <v>0</v>
      </c>
      <c r="BE65" s="286">
        <f>COUNTIFS($I$6:$I$50,"BOY",$J$6:$J$50,"SC",BQ6:BQ50,"&gt;=33",BQ6:BQ50,"&lt;48")</f>
        <v>0</v>
      </c>
      <c r="BF65" s="286">
        <f>COUNTIFS($I$6:$I$50,"BOY",$J$6:$J$50,"ST",BQ6:BQ50,"&gt;=33",BQ6:BQ50,"&lt;48")</f>
        <v>0</v>
      </c>
      <c r="BG65" s="287">
        <f t="shared" si="249"/>
        <v>1</v>
      </c>
      <c r="BH65" s="286">
        <f>COUNTIFS($I$6:$I$50,"GIRL",$J$6:$J$50,"GEN",BQ6:BQ50,"&gt;=33",BQ6:BQ50,"&lt;48")</f>
        <v>0</v>
      </c>
      <c r="BI65" s="286">
        <f>COUNTIFS($I$6:$I$50,"GIRL",$J$6:$J$50,"OBC",BQ6:BQ50,"&gt;=33",BQ6:BQ50,"&lt;48")</f>
        <v>0</v>
      </c>
      <c r="BJ65" s="286">
        <f>COUNTIFS($I$6:$I$50,"GIRL",$J$6:$J$50,"SC",BQ6:BQ50,"&gt;=33",BQ6:BQ50,"&lt;48")</f>
        <v>0</v>
      </c>
      <c r="BK65" s="286">
        <f>COUNTIFS($I$6:$I$50,"GIRL",$J$6:$J$50,"ST",BQ6:BQ50,"&gt;=33",BQ6:BQ50,"&lt;48")</f>
        <v>0</v>
      </c>
      <c r="BL65" s="287">
        <f t="shared" si="250"/>
        <v>0</v>
      </c>
      <c r="BM65" s="293">
        <f t="shared" si="251"/>
        <v>1</v>
      </c>
      <c r="BN65" s="704" t="s">
        <v>70</v>
      </c>
      <c r="BO65" s="704"/>
      <c r="BP65" s="704"/>
      <c r="BQ65" s="704"/>
      <c r="BR65" s="704">
        <f>COUNTIFS(BQ6:BQ50,"&gt;=60")</f>
        <v>1</v>
      </c>
      <c r="BS65" s="705"/>
      <c r="BT65" s="154"/>
      <c r="BU65" s="155"/>
      <c r="BV65" s="154"/>
      <c r="BW65" s="214" t="s">
        <v>198</v>
      </c>
      <c r="BX65" s="286">
        <f>COUNTIFS($I$6:$I$50,"BOY",$J$6:$J$50,"GEN",CL6:CL50,"&gt;=33",CL6:CL50,"&lt;48")</f>
        <v>1</v>
      </c>
      <c r="BY65" s="286">
        <f>COUNTIFS($I$6:$I$50,"BOY",$J$6:$J$50,"OBC",CL6:CL50,"&gt;=33",CL6:CL50,"&lt;48")</f>
        <v>1</v>
      </c>
      <c r="BZ65" s="286">
        <f>COUNTIFS($I$6:$I$50,"BOY",$J$6:$J$50,"SC",CL6:CL50,"&gt;=33",CL6:CL50,"&lt;48")</f>
        <v>0</v>
      </c>
      <c r="CA65" s="286">
        <f>COUNTIFS($I$6:$I$50,"BOY",$J$6:$J$50,"ST",CL6:CL50,"&gt;=33",CL6:CL50,"&lt;48")</f>
        <v>0</v>
      </c>
      <c r="CB65" s="287">
        <f t="shared" si="252"/>
        <v>2</v>
      </c>
      <c r="CC65" s="286">
        <f>COUNTIFS($I$6:$I$50,"GIRL",$J$6:$J$50,"GEN",CL6:CL50,"&gt;=33",CL6:CL50,"&lt;48")</f>
        <v>0</v>
      </c>
      <c r="CD65" s="286">
        <f>COUNTIFS($I$6:$I$50,"GIRL",$J$6:$J$50,"OBC",CL6:CL50,"&gt;=33",CL6:CL50,"&lt;48")</f>
        <v>1</v>
      </c>
      <c r="CE65" s="286">
        <f>COUNTIFS($I$6:$I$50,"GIRL",$J$6:$J$50,"SC",CL6:CL50,"&gt;=33",CL6:CL50,"&lt;48")</f>
        <v>0</v>
      </c>
      <c r="CF65" s="286">
        <f>COUNTIFS($I$6:$I$50,"GIRL",$J$6:$J$50,"ST",CL6:CL50,"&gt;=33",CL6:CL50,"&lt;48")</f>
        <v>0</v>
      </c>
      <c r="CG65" s="287">
        <f t="shared" si="253"/>
        <v>1</v>
      </c>
      <c r="CH65" s="293">
        <f t="shared" si="254"/>
        <v>3</v>
      </c>
      <c r="CI65" s="704" t="s">
        <v>70</v>
      </c>
      <c r="CJ65" s="704"/>
      <c r="CK65" s="704"/>
      <c r="CL65" s="704"/>
      <c r="CM65" s="704">
        <f>COUNTIFS(CL6:CL50,"&gt;=60")</f>
        <v>0</v>
      </c>
      <c r="CN65" s="705"/>
      <c r="CO65" s="154"/>
      <c r="CP65" s="155"/>
      <c r="CQ65" s="154"/>
      <c r="CR65" s="214" t="s">
        <v>198</v>
      </c>
      <c r="CS65" s="286">
        <f>COUNTIFS($I$6:$I$50,"BOY",$J$6:$J$50,"GEN",DG6:DG50,"&gt;=33",DG6:DG50,"&lt;48")</f>
        <v>1</v>
      </c>
      <c r="CT65" s="286">
        <f>COUNTIFS($I$6:$I$50,"BOY",$J$6:$J$50,"OBC",DG6:DG50,"&gt;=33",DG6:DG50,"&lt;48")</f>
        <v>0</v>
      </c>
      <c r="CU65" s="286">
        <f>COUNTIFS($I$6:$I$50,"BOY",$J$6:$J$50,"SC",DG6:DG50,"&gt;=33",DG6:DG50,"&lt;48")</f>
        <v>0</v>
      </c>
      <c r="CV65" s="286">
        <f>COUNTIFS($I$6:$I$50,"BOY",$J$6:$J$50,"ST",DG6:DG50,"&gt;=33",DG6:DG50,"&lt;48")</f>
        <v>0</v>
      </c>
      <c r="CW65" s="287">
        <f t="shared" si="255"/>
        <v>1</v>
      </c>
      <c r="CX65" s="286">
        <f>COUNTIFS($I$6:$I$50,"GIRL",$J$6:$J$50,"GEN",DG6:DG50,"&gt;=33",DG6:DG50,"&lt;48")</f>
        <v>0</v>
      </c>
      <c r="CY65" s="286">
        <f>COUNTIFS($I$6:$I$50,"GIRL",$J$6:$J$50,"OBC",DG6:DG50,"&gt;=33",DG6:DG50,"&lt;48")</f>
        <v>1</v>
      </c>
      <c r="CZ65" s="286">
        <f>COUNTIFS($I$6:$I$50,"GIRL",$J$6:$J$50,"SC",DG6:DG50,"&gt;=33",DG6:DG50,"&lt;48")</f>
        <v>0</v>
      </c>
      <c r="DA65" s="286">
        <f>COUNTIFS($I$6:$I$50,"GIRL",$J$6:$J$50,"ST",DG6:DG50,"&gt;=33",DG6:DG50,"&lt;48")</f>
        <v>0</v>
      </c>
      <c r="DB65" s="287">
        <f t="shared" si="256"/>
        <v>1</v>
      </c>
      <c r="DC65" s="293">
        <f t="shared" si="257"/>
        <v>2</v>
      </c>
      <c r="DD65" s="704" t="s">
        <v>70</v>
      </c>
      <c r="DE65" s="704"/>
      <c r="DF65" s="704"/>
      <c r="DG65" s="704"/>
      <c r="DH65" s="704">
        <f>COUNTIFS(DG6:DG50,"&gt;=60")</f>
        <v>1</v>
      </c>
      <c r="DI65" s="705"/>
      <c r="DJ65" s="154"/>
      <c r="DK65" s="155"/>
      <c r="DL65" s="154"/>
      <c r="DM65" s="296"/>
      <c r="DN65" s="295"/>
      <c r="DO65" s="169"/>
      <c r="DP65" s="169"/>
      <c r="DQ65" s="169"/>
      <c r="DR65" s="139"/>
      <c r="DS65" s="139"/>
      <c r="DT65" s="139"/>
      <c r="DU65" s="139"/>
      <c r="DV65" s="139"/>
      <c r="DW65" s="140"/>
      <c r="DX65" s="140"/>
      <c r="DY65" s="140"/>
      <c r="DZ65" s="140"/>
      <c r="EA65" s="140"/>
      <c r="EB65" s="141"/>
      <c r="EC65" s="141"/>
      <c r="ED65" s="141"/>
      <c r="EE65" s="141"/>
      <c r="EF65" s="141"/>
      <c r="EG65" s="127"/>
      <c r="EH65" s="127"/>
      <c r="EI65" s="127"/>
      <c r="EJ65" s="127"/>
      <c r="EK65" s="127"/>
      <c r="EL65" s="128"/>
      <c r="EM65" s="128"/>
      <c r="EN65" s="128"/>
      <c r="EO65" s="128"/>
      <c r="EP65" s="128"/>
      <c r="EQ65" s="142"/>
      <c r="ER65" s="142"/>
      <c r="ES65" s="686"/>
      <c r="ET65" s="687"/>
      <c r="EU65" s="688"/>
      <c r="EV65" s="265"/>
      <c r="EW65" s="692"/>
      <c r="EX65" s="693"/>
      <c r="EY65" s="693"/>
      <c r="EZ65" s="694"/>
      <c r="FA65" s="692"/>
      <c r="FB65" s="693"/>
      <c r="FC65" s="693"/>
      <c r="FD65" s="694"/>
      <c r="FE65" s="682"/>
      <c r="FF65" s="682"/>
      <c r="FG65" s="682"/>
      <c r="FH65" s="682"/>
      <c r="FI65" s="682"/>
      <c r="FJ65" s="682"/>
      <c r="FK65" s="683"/>
      <c r="FL65" s="70"/>
    </row>
    <row r="66" spans="1:168" s="291" customFormat="1" ht="15" customHeight="1" x14ac:dyDescent="0.25">
      <c r="A66" s="70"/>
      <c r="B66" s="131"/>
      <c r="C66" s="131"/>
      <c r="D66" s="131"/>
      <c r="E66" s="132"/>
      <c r="F66" s="132"/>
      <c r="G66" s="132"/>
      <c r="H66" s="132"/>
      <c r="I66" s="132"/>
      <c r="J66" s="132"/>
      <c r="K66" s="132"/>
      <c r="L66" s="214" t="s">
        <v>73</v>
      </c>
      <c r="M66" s="286">
        <f>COUNTIFS($I$6:$I$50,"BOY",$J$6:$J$50,"GEN",AA6:AA50,"&lt;33")</f>
        <v>0</v>
      </c>
      <c r="N66" s="286">
        <f>COUNTIFS($I$6:$I$50,"BOY",$J$6:$J$50,"OBC",AA6:AA50,"&lt;33")</f>
        <v>0</v>
      </c>
      <c r="O66" s="286">
        <f>COUNTIFS($I$6:$I$50,"BOY",$J$6:$J$50,"SC",AA6:AA50,"&lt;33")</f>
        <v>0</v>
      </c>
      <c r="P66" s="286">
        <f>COUNTIFS($I$6:$I$50,"BOY",$J$6:$J$50,"ST",AA6:AA50,"&lt;33")</f>
        <v>0</v>
      </c>
      <c r="Q66" s="287">
        <f t="shared" si="243"/>
        <v>0</v>
      </c>
      <c r="R66" s="286">
        <f>COUNTIFS($I$6:$I$50,"GIRL",$J$6:$J$50,"GEN",AA6:AA50,"&lt;33")</f>
        <v>0</v>
      </c>
      <c r="S66" s="286">
        <f>COUNTIFS($I$6:$I$50,"GIRL",$J$6:$J$50,"OBC",AA6:AA50,"&lt;33")</f>
        <v>0</v>
      </c>
      <c r="T66" s="286">
        <f>COUNTIFS($I$6:$I$50,"GIRL",$J$6:$J$50,"SC",AA6:AA50,"&lt;33")</f>
        <v>0</v>
      </c>
      <c r="U66" s="286">
        <f>COUNTIFS($I$6:$I$50,"GIRL",$J$6:$J$50,"ST",AA6:AA50,"&lt;33")</f>
        <v>0</v>
      </c>
      <c r="V66" s="287">
        <f t="shared" si="244"/>
        <v>0</v>
      </c>
      <c r="W66" s="293">
        <f>SUM(Q33,V33)</f>
        <v>0</v>
      </c>
      <c r="X66" s="704" t="s">
        <v>71</v>
      </c>
      <c r="Y66" s="704"/>
      <c r="Z66" s="704"/>
      <c r="AA66" s="704"/>
      <c r="AB66" s="704">
        <f>COUNTIFS(AA6:AA50,"&gt;=48",AA6:AA50,"&lt;60")</f>
        <v>1</v>
      </c>
      <c r="AC66" s="705"/>
      <c r="AD66" s="154"/>
      <c r="AE66" s="155"/>
      <c r="AF66" s="154"/>
      <c r="AG66" s="214" t="s">
        <v>73</v>
      </c>
      <c r="AH66" s="286">
        <f>COUNTIFS($I$6:$I$50,"BOY",$J$6:$J$50,"GEN",AV6:AV50,"&lt;33")</f>
        <v>0</v>
      </c>
      <c r="AI66" s="286">
        <f>COUNTIFS($I$6:$I$50,"BOY",$J$6:$J$50,"OBC",AV6:AV50,"&lt;33")</f>
        <v>0</v>
      </c>
      <c r="AJ66" s="286">
        <f>COUNTIFS($I$6:$I$50,"BOY",$J$6:$J$50,"SC",AV6:AV50,"&lt;33")</f>
        <v>0</v>
      </c>
      <c r="AK66" s="286">
        <f>COUNTIFS($I$6:$I$50,"BOY",$J$6:$J$50,"ST",AV6:AV50,"&lt;33")</f>
        <v>0</v>
      </c>
      <c r="AL66" s="287">
        <f t="shared" si="246"/>
        <v>0</v>
      </c>
      <c r="AM66" s="286">
        <f>COUNTIFS($I$6:$I$50,"GIRL",$J$6:$J$50,"GEN",AV6:AV50,"&lt;33")</f>
        <v>0</v>
      </c>
      <c r="AN66" s="286">
        <f>COUNTIFS($I$6:$I$50,"GIRL",$J$6:$J$50,"OBC",AV6:AV50,"&lt;33")</f>
        <v>0</v>
      </c>
      <c r="AO66" s="286">
        <f>COUNTIFS($I$6:$I$50,"GIRL",$J$6:$J$50,"SC",AV6:AV50,"&lt;33")</f>
        <v>0</v>
      </c>
      <c r="AP66" s="286">
        <f>COUNTIFS($I$6:$I$50,"GIRL",$J$6:$J$50,"ST",AV6:AV50,"&lt;33")</f>
        <v>0</v>
      </c>
      <c r="AQ66" s="287">
        <f t="shared" si="247"/>
        <v>0</v>
      </c>
      <c r="AR66" s="293">
        <f t="shared" si="248"/>
        <v>0</v>
      </c>
      <c r="AS66" s="704" t="s">
        <v>71</v>
      </c>
      <c r="AT66" s="704"/>
      <c r="AU66" s="704"/>
      <c r="AV66" s="704"/>
      <c r="AW66" s="704">
        <f>COUNTIFS(AV6:AV50,"&gt;=48",AV6:AV50,"&lt;60")</f>
        <v>3</v>
      </c>
      <c r="AX66" s="705"/>
      <c r="AY66" s="154"/>
      <c r="AZ66" s="155"/>
      <c r="BA66" s="154"/>
      <c r="BB66" s="214" t="s">
        <v>73</v>
      </c>
      <c r="BC66" s="286">
        <f>COUNTIFS($I$6:$I$50,"BOY",$J$6:$J$50,"GEN",BQ6:BQ50,"&lt;33")</f>
        <v>0</v>
      </c>
      <c r="BD66" s="286">
        <f>COUNTIFS($I$6:$I$50,"BOY",$J$6:$J$50,"OBC",BQ6:BQ50,"&lt;33")</f>
        <v>0</v>
      </c>
      <c r="BE66" s="286">
        <f>COUNTIFS($I$6:$I$50,"BOY",$J$6:$J$50,"SC",BQ6:BQ50,"&lt;33")</f>
        <v>0</v>
      </c>
      <c r="BF66" s="286">
        <f>COUNTIFS($I$6:$I$50,"BOY",$J$6:$J$50,"ST",BQ6:BQ50,"&lt;33")</f>
        <v>0</v>
      </c>
      <c r="BG66" s="287">
        <f t="shared" si="249"/>
        <v>0</v>
      </c>
      <c r="BH66" s="286">
        <f>COUNTIFS($I$6:$I$50,"GIRL",$J$6:$J$50,"GEN",BQ6:BQ50,"&lt;33")</f>
        <v>0</v>
      </c>
      <c r="BI66" s="286">
        <f>COUNTIFS($I$6:$I$50,"GIRL",$J$6:$J$50,"OBC",BQ6:BQ50,"&lt;33")</f>
        <v>1</v>
      </c>
      <c r="BJ66" s="286">
        <f>COUNTIFS($I$6:$I$50,"GIRL",$J$6:$J$50,"SC",BQ6:BQ50,"&lt;33")</f>
        <v>0</v>
      </c>
      <c r="BK66" s="286">
        <f>COUNTIFS($I$6:$I$50,"GIRL",$J$6:$J$50,"ST",BQ6:BQ50,"&lt;33")</f>
        <v>0</v>
      </c>
      <c r="BL66" s="287">
        <f t="shared" si="250"/>
        <v>1</v>
      </c>
      <c r="BM66" s="293">
        <f t="shared" si="251"/>
        <v>1</v>
      </c>
      <c r="BN66" s="704" t="s">
        <v>71</v>
      </c>
      <c r="BO66" s="704"/>
      <c r="BP66" s="704"/>
      <c r="BQ66" s="704"/>
      <c r="BR66" s="704">
        <f>COUNTIFS(BQ6:BQ50,"&gt;=48",BQ6:BQ50,"&lt;60")</f>
        <v>0</v>
      </c>
      <c r="BS66" s="705"/>
      <c r="BT66" s="154"/>
      <c r="BU66" s="155"/>
      <c r="BV66" s="154"/>
      <c r="BW66" s="214" t="s">
        <v>73</v>
      </c>
      <c r="BX66" s="286">
        <f>COUNTIFS($I$6:$I$50,"BOY",$J$6:$J$50,"GEN",CL6:CL50,"&lt;33")</f>
        <v>0</v>
      </c>
      <c r="BY66" s="286">
        <f>COUNTIFS($I$6:$I$50,"BOY",$J$6:$J$50,"OBC",CL6:CL50,"&lt;33")</f>
        <v>0</v>
      </c>
      <c r="BZ66" s="286">
        <f>COUNTIFS($I$6:$I$50,"BOY",$J$6:$J$50,"SC",CL6:CL50,"&lt;33")</f>
        <v>0</v>
      </c>
      <c r="CA66" s="286">
        <f>COUNTIFS($I$6:$I$50,"BOY",$J$6:$J$50,"ST",CL6:CL50,"&lt;33")</f>
        <v>0</v>
      </c>
      <c r="CB66" s="287">
        <f t="shared" si="252"/>
        <v>0</v>
      </c>
      <c r="CC66" s="286">
        <f>COUNTIFS($I$6:$I$50,"GIRL",$J$6:$J$50,"GEN",CL6:CL50,"&lt;33")</f>
        <v>0</v>
      </c>
      <c r="CD66" s="286">
        <f>COUNTIFS($I$6:$I$50,"GIRL",$J$6:$J$50,"OBC",CL6:CL50,"&lt;33")</f>
        <v>0</v>
      </c>
      <c r="CE66" s="286">
        <f>COUNTIFS($I$6:$I$50,"GIRL",$J$6:$J$50,"SC",CL6:CL50,"&lt;33")</f>
        <v>0</v>
      </c>
      <c r="CF66" s="286">
        <f>COUNTIFS($I$6:$I$50,"GIRL",$J$6:$J$50,"ST",CL6:CL50,"&lt;33")</f>
        <v>0</v>
      </c>
      <c r="CG66" s="287">
        <f t="shared" si="253"/>
        <v>0</v>
      </c>
      <c r="CH66" s="293">
        <f t="shared" si="254"/>
        <v>0</v>
      </c>
      <c r="CI66" s="704" t="s">
        <v>71</v>
      </c>
      <c r="CJ66" s="704"/>
      <c r="CK66" s="704"/>
      <c r="CL66" s="704"/>
      <c r="CM66" s="704">
        <f>COUNTIFS(CL6:CL50,"&gt;=48",CL6:CL50,"&lt;60")</f>
        <v>0</v>
      </c>
      <c r="CN66" s="705"/>
      <c r="CO66" s="154"/>
      <c r="CP66" s="155"/>
      <c r="CQ66" s="154"/>
      <c r="CR66" s="214" t="s">
        <v>73</v>
      </c>
      <c r="CS66" s="286">
        <f>COUNTIFS($I$6:$I$50,"BOY",$J$6:$J$50,"GEN",DG6:DG50,"&lt;33")</f>
        <v>0</v>
      </c>
      <c r="CT66" s="286">
        <f>COUNTIFS($I$6:$I$50,"BOY",$J$6:$J$50,"OBC",DG6:DG50,"&lt;33")</f>
        <v>0</v>
      </c>
      <c r="CU66" s="286">
        <f>COUNTIFS($I$6:$I$50,"BOY",$J$6:$J$50,"SC",DG6:DG50,"&lt;33")</f>
        <v>0</v>
      </c>
      <c r="CV66" s="286">
        <f>COUNTIFS($I$6:$I$50,"BOY",$J$6:$J$50,"ST",DG6:DG50,"&lt;33")</f>
        <v>0</v>
      </c>
      <c r="CW66" s="287">
        <f t="shared" si="255"/>
        <v>0</v>
      </c>
      <c r="CX66" s="286">
        <f>COUNTIFS($I$6:$I$50,"GIRL",$J$6:$J$50,"GEN",DG6:DG50,"&lt;33")</f>
        <v>0</v>
      </c>
      <c r="CY66" s="286">
        <f>COUNTIFS($I$6:$I$50,"GIRL",$J$6:$J$50,"OBC",DG6:DG50,"&lt;33")</f>
        <v>0</v>
      </c>
      <c r="CZ66" s="286">
        <f>COUNTIFS($I$6:$I$50,"GIRL",$J$6:$J$50,"SC",DG6:DG50,"&lt;33")</f>
        <v>0</v>
      </c>
      <c r="DA66" s="286">
        <f>COUNTIFS($I$6:$I$50,"GIRL",$J$6:$J$50,"ST",DG6:DG50,"&lt;33")</f>
        <v>0</v>
      </c>
      <c r="DB66" s="287">
        <f t="shared" si="256"/>
        <v>0</v>
      </c>
      <c r="DC66" s="293">
        <f t="shared" si="257"/>
        <v>0</v>
      </c>
      <c r="DD66" s="704" t="s">
        <v>71</v>
      </c>
      <c r="DE66" s="704"/>
      <c r="DF66" s="704"/>
      <c r="DG66" s="704"/>
      <c r="DH66" s="704">
        <f>COUNTIFS(DG6:DG50,"&gt;=48",DG6:DG50,"&lt;60")</f>
        <v>0</v>
      </c>
      <c r="DI66" s="705"/>
      <c r="DJ66" s="154"/>
      <c r="DK66" s="155"/>
      <c r="DL66" s="154"/>
      <c r="DM66" s="296"/>
      <c r="DN66" s="295"/>
      <c r="DO66" s="169"/>
      <c r="DP66" s="169"/>
      <c r="DQ66" s="169"/>
      <c r="DR66" s="139"/>
      <c r="DS66" s="139"/>
      <c r="DT66" s="139"/>
      <c r="DU66" s="139"/>
      <c r="DV66" s="139"/>
      <c r="DW66" s="140"/>
      <c r="DX66" s="140"/>
      <c r="DY66" s="140"/>
      <c r="DZ66" s="140"/>
      <c r="EA66" s="140"/>
      <c r="EB66" s="141"/>
      <c r="EC66" s="141"/>
      <c r="ED66" s="141"/>
      <c r="EE66" s="141"/>
      <c r="EF66" s="141"/>
      <c r="EG66" s="127"/>
      <c r="EH66" s="127"/>
      <c r="EI66" s="127"/>
      <c r="EJ66" s="127"/>
      <c r="EK66" s="127"/>
      <c r="EL66" s="128"/>
      <c r="EM66" s="128"/>
      <c r="EN66" s="128"/>
      <c r="EO66" s="128"/>
      <c r="EP66" s="128"/>
      <c r="EQ66" s="142"/>
      <c r="ER66" s="142"/>
      <c r="ES66" s="686"/>
      <c r="ET66" s="687"/>
      <c r="EU66" s="688"/>
      <c r="EV66" s="265"/>
      <c r="EW66" s="695"/>
      <c r="EX66" s="696"/>
      <c r="EY66" s="696"/>
      <c r="EZ66" s="697"/>
      <c r="FA66" s="695"/>
      <c r="FB66" s="696"/>
      <c r="FC66" s="696"/>
      <c r="FD66" s="697"/>
      <c r="FE66" s="682"/>
      <c r="FF66" s="682"/>
      <c r="FG66" s="682"/>
      <c r="FH66" s="682"/>
      <c r="FI66" s="682"/>
      <c r="FJ66" s="682"/>
      <c r="FK66" s="683"/>
      <c r="FL66" s="70"/>
    </row>
    <row r="67" spans="1:168" s="291" customFormat="1" ht="18.75" customHeight="1" x14ac:dyDescent="0.25">
      <c r="A67" s="70"/>
      <c r="B67" s="131"/>
      <c r="C67" s="131"/>
      <c r="D67" s="131"/>
      <c r="E67" s="132"/>
      <c r="F67" s="132"/>
      <c r="G67" s="132"/>
      <c r="H67" s="132"/>
      <c r="I67" s="132"/>
      <c r="J67" s="132"/>
      <c r="K67" s="132"/>
      <c r="L67" s="214" t="s">
        <v>189</v>
      </c>
      <c r="M67" s="299">
        <f>M68-M66</f>
        <v>1</v>
      </c>
      <c r="N67" s="299">
        <f t="shared" ref="N67:W67" si="258">N68-N66</f>
        <v>1</v>
      </c>
      <c r="O67" s="299">
        <f t="shared" si="258"/>
        <v>0</v>
      </c>
      <c r="P67" s="299">
        <f t="shared" si="258"/>
        <v>0</v>
      </c>
      <c r="Q67" s="287">
        <f t="shared" si="243"/>
        <v>2</v>
      </c>
      <c r="R67" s="299">
        <f t="shared" si="258"/>
        <v>0</v>
      </c>
      <c r="S67" s="299">
        <f t="shared" si="258"/>
        <v>1</v>
      </c>
      <c r="T67" s="299">
        <f t="shared" si="258"/>
        <v>0</v>
      </c>
      <c r="U67" s="299">
        <f t="shared" si="258"/>
        <v>0</v>
      </c>
      <c r="V67" s="287">
        <f t="shared" si="244"/>
        <v>1</v>
      </c>
      <c r="W67" s="300">
        <f t="shared" si="258"/>
        <v>3</v>
      </c>
      <c r="X67" s="704" t="s">
        <v>72</v>
      </c>
      <c r="Y67" s="704"/>
      <c r="Z67" s="704"/>
      <c r="AA67" s="704"/>
      <c r="AB67" s="704">
        <f>COUNTIFS(AA6:AA50,"&gt;=33",AA6:AA50,"&lt;48")</f>
        <v>1</v>
      </c>
      <c r="AC67" s="705"/>
      <c r="AD67" s="154"/>
      <c r="AE67" s="155"/>
      <c r="AF67" s="154"/>
      <c r="AG67" s="214" t="s">
        <v>189</v>
      </c>
      <c r="AH67" s="299">
        <f>AH68-AH66</f>
        <v>1</v>
      </c>
      <c r="AI67" s="299">
        <f t="shared" ref="AI67:AK67" si="259">AI68-AI66</f>
        <v>1</v>
      </c>
      <c r="AJ67" s="299">
        <f t="shared" si="259"/>
        <v>0</v>
      </c>
      <c r="AK67" s="299">
        <f t="shared" si="259"/>
        <v>0</v>
      </c>
      <c r="AL67" s="287">
        <f t="shared" si="246"/>
        <v>2</v>
      </c>
      <c r="AM67" s="299">
        <f t="shared" ref="AM67:AP67" si="260">AM68-AM66</f>
        <v>0</v>
      </c>
      <c r="AN67" s="299">
        <f t="shared" si="260"/>
        <v>1</v>
      </c>
      <c r="AO67" s="299">
        <f t="shared" si="260"/>
        <v>0</v>
      </c>
      <c r="AP67" s="299">
        <f t="shared" si="260"/>
        <v>0</v>
      </c>
      <c r="AQ67" s="287">
        <f t="shared" si="247"/>
        <v>1</v>
      </c>
      <c r="AR67" s="293">
        <f t="shared" si="248"/>
        <v>3</v>
      </c>
      <c r="AS67" s="704" t="s">
        <v>72</v>
      </c>
      <c r="AT67" s="704"/>
      <c r="AU67" s="704"/>
      <c r="AV67" s="704"/>
      <c r="AW67" s="704">
        <f>COUNTIFS(AV6:AV50,"&gt;=33",AV6:AV50,"&lt;48")</f>
        <v>0</v>
      </c>
      <c r="AX67" s="705"/>
      <c r="AY67" s="154"/>
      <c r="AZ67" s="155"/>
      <c r="BA67" s="154"/>
      <c r="BB67" s="214" t="s">
        <v>189</v>
      </c>
      <c r="BC67" s="299">
        <f>BC68-BC66</f>
        <v>1</v>
      </c>
      <c r="BD67" s="299">
        <f t="shared" ref="BD67:BF67" si="261">BD68-BD66</f>
        <v>1</v>
      </c>
      <c r="BE67" s="299">
        <f t="shared" si="261"/>
        <v>0</v>
      </c>
      <c r="BF67" s="299">
        <f t="shared" si="261"/>
        <v>0</v>
      </c>
      <c r="BG67" s="287">
        <f t="shared" si="249"/>
        <v>2</v>
      </c>
      <c r="BH67" s="299">
        <f t="shared" ref="BH67:BK67" si="262">BH68-BH66</f>
        <v>0</v>
      </c>
      <c r="BI67" s="299">
        <f t="shared" si="262"/>
        <v>0</v>
      </c>
      <c r="BJ67" s="299">
        <f t="shared" si="262"/>
        <v>0</v>
      </c>
      <c r="BK67" s="299">
        <f t="shared" si="262"/>
        <v>0</v>
      </c>
      <c r="BL67" s="287">
        <f t="shared" si="250"/>
        <v>0</v>
      </c>
      <c r="BM67" s="293">
        <f t="shared" si="251"/>
        <v>2</v>
      </c>
      <c r="BN67" s="704" t="s">
        <v>72</v>
      </c>
      <c r="BO67" s="704"/>
      <c r="BP67" s="704"/>
      <c r="BQ67" s="704"/>
      <c r="BR67" s="704">
        <f>COUNTIFS(BQ6:BQ50,"&gt;=33",BQ6:BQ50,"&lt;48")</f>
        <v>1</v>
      </c>
      <c r="BS67" s="705"/>
      <c r="BT67" s="154"/>
      <c r="BU67" s="155"/>
      <c r="BV67" s="154"/>
      <c r="BW67" s="214" t="s">
        <v>189</v>
      </c>
      <c r="BX67" s="299">
        <f>BX68-BX66</f>
        <v>1</v>
      </c>
      <c r="BY67" s="299">
        <f t="shared" ref="BY67:CA67" si="263">BY68-BY66</f>
        <v>1</v>
      </c>
      <c r="BZ67" s="299">
        <f t="shared" si="263"/>
        <v>0</v>
      </c>
      <c r="CA67" s="299">
        <f t="shared" si="263"/>
        <v>0</v>
      </c>
      <c r="CB67" s="287">
        <f t="shared" si="252"/>
        <v>2</v>
      </c>
      <c r="CC67" s="299">
        <f t="shared" ref="CC67:CF67" si="264">CC68-CC66</f>
        <v>0</v>
      </c>
      <c r="CD67" s="299">
        <f t="shared" si="264"/>
        <v>1</v>
      </c>
      <c r="CE67" s="299">
        <f t="shared" si="264"/>
        <v>0</v>
      </c>
      <c r="CF67" s="299">
        <f t="shared" si="264"/>
        <v>0</v>
      </c>
      <c r="CG67" s="287">
        <f t="shared" si="253"/>
        <v>1</v>
      </c>
      <c r="CH67" s="293">
        <f t="shared" si="254"/>
        <v>3</v>
      </c>
      <c r="CI67" s="704" t="s">
        <v>72</v>
      </c>
      <c r="CJ67" s="704"/>
      <c r="CK67" s="704"/>
      <c r="CL67" s="704"/>
      <c r="CM67" s="704">
        <f>COUNTIFS(CL6:CL50,"&gt;=33",CL6:CL50,"&lt;48")</f>
        <v>3</v>
      </c>
      <c r="CN67" s="705"/>
      <c r="CO67" s="154"/>
      <c r="CP67" s="155"/>
      <c r="CQ67" s="154"/>
      <c r="CR67" s="214" t="s">
        <v>189</v>
      </c>
      <c r="CS67" s="299">
        <f>CS68-CS66</f>
        <v>1</v>
      </c>
      <c r="CT67" s="299">
        <f t="shared" ref="CT67:CV67" si="265">CT68-CT66</f>
        <v>1</v>
      </c>
      <c r="CU67" s="299">
        <f t="shared" si="265"/>
        <v>0</v>
      </c>
      <c r="CV67" s="299">
        <f t="shared" si="265"/>
        <v>0</v>
      </c>
      <c r="CW67" s="287">
        <f t="shared" si="255"/>
        <v>2</v>
      </c>
      <c r="CX67" s="299">
        <f t="shared" ref="CX67:DA67" si="266">CX68-CX66</f>
        <v>0</v>
      </c>
      <c r="CY67" s="299">
        <f t="shared" si="266"/>
        <v>1</v>
      </c>
      <c r="CZ67" s="299">
        <f t="shared" si="266"/>
        <v>0</v>
      </c>
      <c r="DA67" s="299">
        <f t="shared" si="266"/>
        <v>0</v>
      </c>
      <c r="DB67" s="287">
        <f t="shared" si="256"/>
        <v>1</v>
      </c>
      <c r="DC67" s="293">
        <f t="shared" si="257"/>
        <v>3</v>
      </c>
      <c r="DD67" s="704" t="s">
        <v>72</v>
      </c>
      <c r="DE67" s="704"/>
      <c r="DF67" s="704"/>
      <c r="DG67" s="704"/>
      <c r="DH67" s="704">
        <f>COUNTIFS(DG6:DG50,"&gt;=33",DG6:DG50,"&lt;48")</f>
        <v>2</v>
      </c>
      <c r="DI67" s="705"/>
      <c r="DJ67" s="154"/>
      <c r="DK67" s="155"/>
      <c r="DL67" s="154"/>
      <c r="DM67" s="296"/>
      <c r="DN67" s="295"/>
      <c r="DO67" s="169"/>
      <c r="DP67" s="169"/>
      <c r="DQ67" s="169"/>
      <c r="DR67" s="139"/>
      <c r="DS67" s="139"/>
      <c r="DT67" s="139"/>
      <c r="DU67" s="139"/>
      <c r="DV67" s="139"/>
      <c r="DW67" s="140"/>
      <c r="DX67" s="140"/>
      <c r="DY67" s="140"/>
      <c r="DZ67" s="140"/>
      <c r="EA67" s="140"/>
      <c r="EB67" s="141"/>
      <c r="EC67" s="141"/>
      <c r="ED67" s="141"/>
      <c r="EE67" s="141"/>
      <c r="EF67" s="141"/>
      <c r="EG67" s="127"/>
      <c r="EH67" s="127"/>
      <c r="EI67" s="127"/>
      <c r="EJ67" s="127"/>
      <c r="EK67" s="127"/>
      <c r="EL67" s="128"/>
      <c r="EM67" s="128"/>
      <c r="EN67" s="128"/>
      <c r="EO67" s="128"/>
      <c r="EP67" s="128"/>
      <c r="EQ67" s="142"/>
      <c r="ER67" s="142"/>
      <c r="ES67" s="686"/>
      <c r="ET67" s="687"/>
      <c r="EU67" s="688"/>
      <c r="EV67" s="266" t="str">
        <f>IF(DASHBOARD!G8="","",DASHBOARD!G8)</f>
        <v>GANPAT LAL JAT</v>
      </c>
      <c r="EW67" s="698" t="str">
        <f>IF(DASHBOARD!H8="","",DASHBOARD!H8)</f>
        <v>SUREKHA</v>
      </c>
      <c r="EX67" s="699"/>
      <c r="EY67" s="699"/>
      <c r="EZ67" s="700"/>
      <c r="FA67" s="698" t="str">
        <f>IF(DASHBOARD!D8="","",DASHBOARD!D8)</f>
        <v>NILESH KUMAR KHATIK</v>
      </c>
      <c r="FB67" s="699"/>
      <c r="FC67" s="699"/>
      <c r="FD67" s="699"/>
      <c r="FE67" s="682"/>
      <c r="FF67" s="682"/>
      <c r="FG67" s="682"/>
      <c r="FH67" s="682"/>
      <c r="FI67" s="682"/>
      <c r="FJ67" s="682"/>
      <c r="FK67" s="683"/>
      <c r="FL67" s="70"/>
    </row>
    <row r="68" spans="1:168" s="291" customFormat="1" ht="19.5" customHeight="1" x14ac:dyDescent="0.25">
      <c r="A68" s="70"/>
      <c r="B68" s="131"/>
      <c r="C68" s="131"/>
      <c r="D68" s="131"/>
      <c r="E68" s="132"/>
      <c r="F68" s="132"/>
      <c r="G68" s="132"/>
      <c r="H68" s="132"/>
      <c r="I68" s="132"/>
      <c r="J68" s="132"/>
      <c r="K68" s="132"/>
      <c r="L68" s="214" t="s">
        <v>57</v>
      </c>
      <c r="M68" s="301">
        <f>SUM(M63:M66)</f>
        <v>1</v>
      </c>
      <c r="N68" s="301">
        <f t="shared" ref="N68:V68" si="267">SUM(N63:N66)</f>
        <v>1</v>
      </c>
      <c r="O68" s="301">
        <f t="shared" si="267"/>
        <v>0</v>
      </c>
      <c r="P68" s="301">
        <f t="shared" si="267"/>
        <v>0</v>
      </c>
      <c r="Q68" s="301">
        <f t="shared" si="267"/>
        <v>2</v>
      </c>
      <c r="R68" s="301">
        <f t="shared" si="267"/>
        <v>0</v>
      </c>
      <c r="S68" s="301">
        <f t="shared" si="267"/>
        <v>1</v>
      </c>
      <c r="T68" s="301">
        <f t="shared" si="267"/>
        <v>0</v>
      </c>
      <c r="U68" s="301">
        <f t="shared" si="267"/>
        <v>0</v>
      </c>
      <c r="V68" s="301">
        <f t="shared" si="267"/>
        <v>1</v>
      </c>
      <c r="W68" s="302">
        <f t="shared" ref="W68" si="268">SUM(W63:W65)</f>
        <v>3</v>
      </c>
      <c r="X68" s="704" t="s">
        <v>73</v>
      </c>
      <c r="Y68" s="704"/>
      <c r="Z68" s="704"/>
      <c r="AA68" s="704"/>
      <c r="AB68" s="704">
        <f>COUNTIFS(AA6:AA50,"&lt;33")</f>
        <v>0</v>
      </c>
      <c r="AC68" s="705"/>
      <c r="AD68" s="154"/>
      <c r="AE68" s="155"/>
      <c r="AF68" s="154"/>
      <c r="AG68" s="214" t="s">
        <v>57</v>
      </c>
      <c r="AH68" s="301">
        <f>SUM(AH63:AH66)</f>
        <v>1</v>
      </c>
      <c r="AI68" s="301">
        <f t="shared" ref="AI68:AQ68" si="269">SUM(AI63:AI66)</f>
        <v>1</v>
      </c>
      <c r="AJ68" s="301">
        <f t="shared" si="269"/>
        <v>0</v>
      </c>
      <c r="AK68" s="301">
        <f t="shared" si="269"/>
        <v>0</v>
      </c>
      <c r="AL68" s="301">
        <f t="shared" si="269"/>
        <v>2</v>
      </c>
      <c r="AM68" s="301">
        <f t="shared" si="269"/>
        <v>0</v>
      </c>
      <c r="AN68" s="301">
        <f t="shared" si="269"/>
        <v>1</v>
      </c>
      <c r="AO68" s="301">
        <f t="shared" si="269"/>
        <v>0</v>
      </c>
      <c r="AP68" s="301">
        <f t="shared" si="269"/>
        <v>0</v>
      </c>
      <c r="AQ68" s="301">
        <f t="shared" si="269"/>
        <v>1</v>
      </c>
      <c r="AR68" s="293">
        <f t="shared" si="248"/>
        <v>3</v>
      </c>
      <c r="AS68" s="704" t="s">
        <v>73</v>
      </c>
      <c r="AT68" s="704"/>
      <c r="AU68" s="704"/>
      <c r="AV68" s="704"/>
      <c r="AW68" s="704">
        <f>COUNTIFS(AV6:AV50,"&lt;33")</f>
        <v>0</v>
      </c>
      <c r="AX68" s="705"/>
      <c r="AY68" s="154"/>
      <c r="AZ68" s="155"/>
      <c r="BA68" s="154"/>
      <c r="BB68" s="214" t="s">
        <v>57</v>
      </c>
      <c r="BC68" s="301">
        <f>SUM(BC63:BC66)</f>
        <v>1</v>
      </c>
      <c r="BD68" s="301">
        <f t="shared" ref="BD68:BL68" si="270">SUM(BD63:BD66)</f>
        <v>1</v>
      </c>
      <c r="BE68" s="301">
        <f t="shared" si="270"/>
        <v>0</v>
      </c>
      <c r="BF68" s="301">
        <f t="shared" si="270"/>
        <v>0</v>
      </c>
      <c r="BG68" s="301">
        <f t="shared" si="270"/>
        <v>2</v>
      </c>
      <c r="BH68" s="301">
        <f t="shared" si="270"/>
        <v>0</v>
      </c>
      <c r="BI68" s="301">
        <f t="shared" si="270"/>
        <v>1</v>
      </c>
      <c r="BJ68" s="301">
        <f t="shared" si="270"/>
        <v>0</v>
      </c>
      <c r="BK68" s="301">
        <f t="shared" si="270"/>
        <v>0</v>
      </c>
      <c r="BL68" s="301">
        <f t="shared" si="270"/>
        <v>1</v>
      </c>
      <c r="BM68" s="293">
        <f t="shared" si="251"/>
        <v>3</v>
      </c>
      <c r="BN68" s="704" t="s">
        <v>73</v>
      </c>
      <c r="BO68" s="704"/>
      <c r="BP68" s="704"/>
      <c r="BQ68" s="704"/>
      <c r="BR68" s="704">
        <f>COUNTIFS(BQ6:BQ50,"&lt;33")</f>
        <v>1</v>
      </c>
      <c r="BS68" s="705"/>
      <c r="BT68" s="154"/>
      <c r="BU68" s="155"/>
      <c r="BV68" s="154"/>
      <c r="BW68" s="214" t="s">
        <v>57</v>
      </c>
      <c r="BX68" s="301">
        <f>SUM(BX63:BX66)</f>
        <v>1</v>
      </c>
      <c r="BY68" s="301">
        <f t="shared" ref="BY68:CG68" si="271">SUM(BY63:BY66)</f>
        <v>1</v>
      </c>
      <c r="BZ68" s="301">
        <f t="shared" si="271"/>
        <v>0</v>
      </c>
      <c r="CA68" s="301">
        <f t="shared" si="271"/>
        <v>0</v>
      </c>
      <c r="CB68" s="301">
        <f t="shared" si="271"/>
        <v>2</v>
      </c>
      <c r="CC68" s="301">
        <f t="shared" si="271"/>
        <v>0</v>
      </c>
      <c r="CD68" s="301">
        <f t="shared" si="271"/>
        <v>1</v>
      </c>
      <c r="CE68" s="301">
        <f t="shared" si="271"/>
        <v>0</v>
      </c>
      <c r="CF68" s="301">
        <f t="shared" si="271"/>
        <v>0</v>
      </c>
      <c r="CG68" s="301">
        <f t="shared" si="271"/>
        <v>1</v>
      </c>
      <c r="CH68" s="293">
        <f t="shared" si="254"/>
        <v>3</v>
      </c>
      <c r="CI68" s="704" t="s">
        <v>73</v>
      </c>
      <c r="CJ68" s="704"/>
      <c r="CK68" s="704"/>
      <c r="CL68" s="704"/>
      <c r="CM68" s="704">
        <f>COUNTIFS(CL6:CL50,"&lt;33")</f>
        <v>0</v>
      </c>
      <c r="CN68" s="705"/>
      <c r="CO68" s="154"/>
      <c r="CP68" s="155"/>
      <c r="CQ68" s="154"/>
      <c r="CR68" s="214" t="s">
        <v>57</v>
      </c>
      <c r="CS68" s="301">
        <f t="shared" ref="CS68:DB68" si="272">SUM(CS63:CS66)</f>
        <v>1</v>
      </c>
      <c r="CT68" s="301">
        <f t="shared" si="272"/>
        <v>1</v>
      </c>
      <c r="CU68" s="301">
        <f t="shared" si="272"/>
        <v>0</v>
      </c>
      <c r="CV68" s="301">
        <f t="shared" si="272"/>
        <v>0</v>
      </c>
      <c r="CW68" s="301">
        <f>SUM(CW63:CW66)</f>
        <v>2</v>
      </c>
      <c r="CX68" s="301">
        <f t="shared" si="272"/>
        <v>0</v>
      </c>
      <c r="CY68" s="301">
        <f t="shared" si="272"/>
        <v>1</v>
      </c>
      <c r="CZ68" s="301">
        <f t="shared" si="272"/>
        <v>0</v>
      </c>
      <c r="DA68" s="301">
        <f t="shared" si="272"/>
        <v>0</v>
      </c>
      <c r="DB68" s="301">
        <f t="shared" si="272"/>
        <v>1</v>
      </c>
      <c r="DC68" s="293">
        <f t="shared" si="257"/>
        <v>3</v>
      </c>
      <c r="DD68" s="704" t="s">
        <v>73</v>
      </c>
      <c r="DE68" s="704"/>
      <c r="DF68" s="704"/>
      <c r="DG68" s="704"/>
      <c r="DH68" s="704">
        <f>COUNTIFS(DG6:DG50,"&lt;33")</f>
        <v>0</v>
      </c>
      <c r="DI68" s="705"/>
      <c r="DJ68" s="154"/>
      <c r="DK68" s="155"/>
      <c r="DL68" s="154"/>
      <c r="DM68" s="296"/>
      <c r="DN68" s="295"/>
      <c r="DO68" s="169"/>
      <c r="DP68" s="169"/>
      <c r="DQ68" s="169"/>
      <c r="DR68" s="139"/>
      <c r="DS68" s="139"/>
      <c r="DT68" s="139"/>
      <c r="DU68" s="139"/>
      <c r="DV68" s="139"/>
      <c r="DW68" s="140"/>
      <c r="DX68" s="140"/>
      <c r="DY68" s="140"/>
      <c r="DZ68" s="140"/>
      <c r="EA68" s="140"/>
      <c r="EB68" s="141"/>
      <c r="EC68" s="141"/>
      <c r="ED68" s="141"/>
      <c r="EE68" s="141"/>
      <c r="EF68" s="141"/>
      <c r="EG68" s="127"/>
      <c r="EH68" s="127"/>
      <c r="EI68" s="127"/>
      <c r="EJ68" s="127"/>
      <c r="EK68" s="127"/>
      <c r="EL68" s="128"/>
      <c r="EM68" s="128"/>
      <c r="EN68" s="128"/>
      <c r="EO68" s="128"/>
      <c r="EP68" s="128"/>
      <c r="EQ68" s="142"/>
      <c r="ER68" s="142"/>
      <c r="ES68" s="686"/>
      <c r="ET68" s="687"/>
      <c r="EU68" s="688"/>
      <c r="EV68" s="266" t="str">
        <f>IF(DASHBOARD!G8="","","CLASS TEACHER")</f>
        <v>CLASS TEACHER</v>
      </c>
      <c r="EW68" s="698" t="str">
        <f>IF(DASHBOARD!H8="","","EXAM INCHARGE")</f>
        <v>EXAM INCHARGE</v>
      </c>
      <c r="EX68" s="699"/>
      <c r="EY68" s="699"/>
      <c r="EZ68" s="700"/>
      <c r="FA68" s="698" t="str">
        <f>IF(DASHBOARD!D8="","","PRINCIPAL")</f>
        <v>PRINCIPAL</v>
      </c>
      <c r="FB68" s="699"/>
      <c r="FC68" s="699"/>
      <c r="FD68" s="699"/>
      <c r="FE68" s="682"/>
      <c r="FF68" s="682"/>
      <c r="FG68" s="682"/>
      <c r="FH68" s="682"/>
      <c r="FI68" s="682"/>
      <c r="FJ68" s="682"/>
      <c r="FK68" s="683"/>
      <c r="FL68" s="70"/>
    </row>
    <row r="69" spans="1:168" s="306" customFormat="1" ht="31.5" customHeight="1" x14ac:dyDescent="0.3">
      <c r="A69" s="303"/>
      <c r="B69" s="268"/>
      <c r="C69" s="268"/>
      <c r="D69" s="268"/>
      <c r="E69" s="269"/>
      <c r="F69" s="269"/>
      <c r="G69" s="269"/>
      <c r="H69" s="269"/>
      <c r="I69" s="269"/>
      <c r="J69" s="269"/>
      <c r="K69" s="269"/>
      <c r="L69" s="774" t="str">
        <f>IF(L2="","","SIGN. OF SUBJECT TEACHER ("&amp;L2&amp;")")</f>
        <v>SIGN. OF SUBJECT TEACHER (JITENDRA KUMAR SHARMA)</v>
      </c>
      <c r="M69" s="775"/>
      <c r="N69" s="775"/>
      <c r="O69" s="775"/>
      <c r="P69" s="775"/>
      <c r="Q69" s="775"/>
      <c r="R69" s="775"/>
      <c r="S69" s="775"/>
      <c r="T69" s="775"/>
      <c r="U69" s="775"/>
      <c r="V69" s="775"/>
      <c r="W69" s="776"/>
      <c r="X69" s="769" t="s">
        <v>57</v>
      </c>
      <c r="Y69" s="769"/>
      <c r="Z69" s="769"/>
      <c r="AA69" s="769"/>
      <c r="AB69" s="769">
        <f>SUM(AB65:AB68)</f>
        <v>3</v>
      </c>
      <c r="AC69" s="770"/>
      <c r="AD69" s="270"/>
      <c r="AE69" s="271"/>
      <c r="AF69" s="270"/>
      <c r="AG69" s="777" t="str">
        <f>IF(AG2="","","SIGN. OF SUBJECT TEACHER ("&amp;AG2&amp;")")</f>
        <v>SIGN. OF SUBJECT TEACHER (POOJA CHAUDHARY)</v>
      </c>
      <c r="AH69" s="778"/>
      <c r="AI69" s="778"/>
      <c r="AJ69" s="778"/>
      <c r="AK69" s="778"/>
      <c r="AL69" s="778"/>
      <c r="AM69" s="778"/>
      <c r="AN69" s="778"/>
      <c r="AO69" s="778"/>
      <c r="AP69" s="778"/>
      <c r="AQ69" s="778"/>
      <c r="AR69" s="779"/>
      <c r="AS69" s="769" t="s">
        <v>57</v>
      </c>
      <c r="AT69" s="769"/>
      <c r="AU69" s="769"/>
      <c r="AV69" s="769"/>
      <c r="AW69" s="769">
        <f>SUM(AW65:AW68)</f>
        <v>3</v>
      </c>
      <c r="AX69" s="770"/>
      <c r="AY69" s="270"/>
      <c r="AZ69" s="271"/>
      <c r="BA69" s="270"/>
      <c r="BB69" s="774" t="str">
        <f>IF(BB2="","","SIGN. OF SUBJECT TEACHER ("&amp;BB2&amp;")")</f>
        <v>SIGN. OF SUBJECT TEACHER (GANPAT LAL JAT)</v>
      </c>
      <c r="BC69" s="775"/>
      <c r="BD69" s="775"/>
      <c r="BE69" s="775"/>
      <c r="BF69" s="775"/>
      <c r="BG69" s="775"/>
      <c r="BH69" s="775"/>
      <c r="BI69" s="775"/>
      <c r="BJ69" s="775"/>
      <c r="BK69" s="775"/>
      <c r="BL69" s="775"/>
      <c r="BM69" s="776"/>
      <c r="BN69" s="769" t="s">
        <v>57</v>
      </c>
      <c r="BO69" s="769"/>
      <c r="BP69" s="769"/>
      <c r="BQ69" s="769"/>
      <c r="BR69" s="769">
        <f>SUM(BR65:BR68)</f>
        <v>3</v>
      </c>
      <c r="BS69" s="770"/>
      <c r="BT69" s="270"/>
      <c r="BU69" s="271"/>
      <c r="BV69" s="270"/>
      <c r="BW69" s="777" t="str">
        <f>IF(BW2="","","SIGN. OF SUBJECT TEACHER ("&amp;BW2&amp;")")</f>
        <v>SIGN. OF SUBJECT TEACHER (PREM CHAND BALAI)</v>
      </c>
      <c r="BX69" s="778"/>
      <c r="BY69" s="778"/>
      <c r="BZ69" s="778"/>
      <c r="CA69" s="778"/>
      <c r="CB69" s="778"/>
      <c r="CC69" s="778"/>
      <c r="CD69" s="778"/>
      <c r="CE69" s="778"/>
      <c r="CF69" s="778"/>
      <c r="CG69" s="778"/>
      <c r="CH69" s="779"/>
      <c r="CI69" s="769" t="s">
        <v>57</v>
      </c>
      <c r="CJ69" s="769"/>
      <c r="CK69" s="769"/>
      <c r="CL69" s="769"/>
      <c r="CM69" s="769">
        <f>SUM(CM65:CM68)</f>
        <v>3</v>
      </c>
      <c r="CN69" s="770"/>
      <c r="CO69" s="270"/>
      <c r="CP69" s="271"/>
      <c r="CQ69" s="270"/>
      <c r="CR69" s="774" t="str">
        <f>IF(CR2="","","SIGN. OF SUBJECT TEACHER ("&amp;CR2&amp;")")</f>
        <v>SIGN. OF SUBJECT TEACHER (DHANOP SINGH)</v>
      </c>
      <c r="CS69" s="775"/>
      <c r="CT69" s="775"/>
      <c r="CU69" s="775"/>
      <c r="CV69" s="775"/>
      <c r="CW69" s="775"/>
      <c r="CX69" s="775"/>
      <c r="CY69" s="775"/>
      <c r="CZ69" s="775"/>
      <c r="DA69" s="775"/>
      <c r="DB69" s="775"/>
      <c r="DC69" s="776"/>
      <c r="DD69" s="769" t="s">
        <v>57</v>
      </c>
      <c r="DE69" s="769"/>
      <c r="DF69" s="769"/>
      <c r="DG69" s="769"/>
      <c r="DH69" s="769">
        <f>SUM(DH65:DH68)</f>
        <v>3</v>
      </c>
      <c r="DI69" s="770"/>
      <c r="DJ69" s="270"/>
      <c r="DK69" s="271"/>
      <c r="DL69" s="270"/>
      <c r="DM69" s="304"/>
      <c r="DN69" s="305"/>
      <c r="DO69" s="272"/>
      <c r="DP69" s="272"/>
      <c r="DQ69" s="272"/>
      <c r="DR69" s="273"/>
      <c r="DS69" s="273"/>
      <c r="DT69" s="273"/>
      <c r="DU69" s="273"/>
      <c r="DV69" s="273"/>
      <c r="DW69" s="274"/>
      <c r="DX69" s="274"/>
      <c r="DY69" s="274"/>
      <c r="DZ69" s="274"/>
      <c r="EA69" s="274"/>
      <c r="EB69" s="275"/>
      <c r="EC69" s="275"/>
      <c r="ED69" s="275"/>
      <c r="EE69" s="275"/>
      <c r="EF69" s="275"/>
      <c r="EG69" s="276"/>
      <c r="EH69" s="276"/>
      <c r="EI69" s="276"/>
      <c r="EJ69" s="276"/>
      <c r="EK69" s="276"/>
      <c r="EL69" s="128"/>
      <c r="EM69" s="128"/>
      <c r="EN69" s="128"/>
      <c r="EO69" s="128"/>
      <c r="EP69" s="128"/>
      <c r="EQ69" s="277"/>
      <c r="ER69" s="277"/>
      <c r="ES69" s="686"/>
      <c r="ET69" s="687"/>
      <c r="EU69" s="688"/>
      <c r="EV69" s="278"/>
      <c r="EW69" s="281"/>
      <c r="EX69" s="281"/>
      <c r="EY69" s="701"/>
      <c r="EZ69" s="702"/>
      <c r="FA69" s="703"/>
      <c r="FB69" s="701"/>
      <c r="FC69" s="701"/>
      <c r="FD69" s="702"/>
      <c r="FE69" s="684"/>
      <c r="FF69" s="684"/>
      <c r="FG69" s="684"/>
      <c r="FH69" s="684"/>
      <c r="FI69" s="684"/>
      <c r="FJ69" s="684"/>
      <c r="FK69" s="685"/>
      <c r="FL69" s="303"/>
    </row>
    <row r="70" spans="1:168" s="291" customFormat="1" ht="16.8" hidden="1" x14ac:dyDescent="0.25">
      <c r="A70" s="70"/>
      <c r="B70" s="131"/>
      <c r="C70" s="131"/>
      <c r="D70" s="131"/>
      <c r="E70" s="132"/>
      <c r="F70" s="132"/>
      <c r="G70" s="132"/>
      <c r="H70" s="132"/>
      <c r="I70" s="132"/>
      <c r="J70" s="132"/>
      <c r="K70" s="132"/>
      <c r="L70" s="134"/>
      <c r="M70" s="135"/>
      <c r="N70" s="134"/>
      <c r="O70" s="135"/>
      <c r="P70" s="134"/>
      <c r="Q70" s="134"/>
      <c r="R70" s="135"/>
      <c r="S70" s="135"/>
      <c r="T70" s="134"/>
      <c r="U70" s="135"/>
      <c r="V70" s="134"/>
      <c r="W70" s="134"/>
      <c r="X70" s="134"/>
      <c r="Y70" s="135"/>
      <c r="Z70" s="135"/>
      <c r="AA70" s="136"/>
      <c r="AB70" s="134"/>
      <c r="AC70" s="134"/>
      <c r="AD70" s="134"/>
      <c r="AE70" s="134"/>
      <c r="AF70" s="134"/>
      <c r="AG70" s="148"/>
      <c r="AH70" s="149"/>
      <c r="AI70" s="148"/>
      <c r="AJ70" s="149"/>
      <c r="AK70" s="148"/>
      <c r="AL70" s="148"/>
      <c r="AM70" s="138"/>
      <c r="AN70" s="138"/>
      <c r="AO70" s="148"/>
      <c r="AP70" s="149"/>
      <c r="AQ70" s="148"/>
      <c r="AR70" s="150"/>
      <c r="AS70" s="137"/>
      <c r="AT70" s="149"/>
      <c r="AU70" s="151"/>
      <c r="AV70" s="137"/>
      <c r="AW70" s="148"/>
      <c r="AX70" s="137"/>
      <c r="AY70" s="137"/>
      <c r="AZ70" s="137"/>
      <c r="BA70" s="137"/>
      <c r="BB70" s="152"/>
      <c r="BC70" s="153"/>
      <c r="BD70" s="152"/>
      <c r="BE70" s="153"/>
      <c r="BF70" s="152"/>
      <c r="BG70" s="152"/>
      <c r="BH70" s="135"/>
      <c r="BI70" s="135"/>
      <c r="BJ70" s="152"/>
      <c r="BK70" s="135"/>
      <c r="BL70" s="134"/>
      <c r="BM70" s="134"/>
      <c r="BN70" s="134"/>
      <c r="BO70" s="134"/>
      <c r="BP70" s="135"/>
      <c r="BQ70" s="134"/>
      <c r="BR70" s="134"/>
      <c r="BS70" s="134"/>
      <c r="BT70" s="134"/>
      <c r="BU70" s="134"/>
      <c r="BV70" s="134"/>
      <c r="BW70" s="137"/>
      <c r="BX70" s="138"/>
      <c r="BY70" s="137"/>
      <c r="BZ70" s="138"/>
      <c r="CA70" s="137"/>
      <c r="CB70" s="137"/>
      <c r="CC70" s="138"/>
      <c r="CD70" s="138"/>
      <c r="CE70" s="137"/>
      <c r="CF70" s="138"/>
      <c r="CG70" s="138"/>
      <c r="CH70" s="138"/>
      <c r="CI70" s="138"/>
      <c r="CJ70" s="138"/>
      <c r="CK70" s="138"/>
      <c r="CL70" s="137"/>
      <c r="CM70" s="137"/>
      <c r="CN70" s="137"/>
      <c r="CO70" s="137"/>
      <c r="CP70" s="137"/>
      <c r="CQ70" s="137"/>
      <c r="CR70" s="134"/>
      <c r="CS70" s="135"/>
      <c r="CT70" s="134"/>
      <c r="CU70" s="135"/>
      <c r="CV70" s="134"/>
      <c r="CW70" s="134"/>
      <c r="CX70" s="135"/>
      <c r="CY70" s="135"/>
      <c r="CZ70" s="134"/>
      <c r="DA70" s="135"/>
      <c r="DB70" s="135"/>
      <c r="DC70" s="135"/>
      <c r="DD70" s="135"/>
      <c r="DE70" s="135"/>
      <c r="DF70" s="135"/>
      <c r="DG70" s="134"/>
      <c r="DH70" s="134"/>
      <c r="DI70" s="134"/>
      <c r="DJ70" s="134"/>
      <c r="DK70" s="134"/>
      <c r="DL70" s="134"/>
      <c r="DM70" s="139"/>
      <c r="DN70" s="139"/>
      <c r="DO70" s="139"/>
      <c r="DP70" s="139"/>
      <c r="DQ70" s="139"/>
      <c r="DR70" s="139"/>
      <c r="DS70" s="139"/>
      <c r="DT70" s="139"/>
      <c r="DU70" s="139"/>
      <c r="DV70" s="139"/>
      <c r="DW70" s="140"/>
      <c r="DX70" s="140"/>
      <c r="DY70" s="140"/>
      <c r="DZ70" s="140"/>
      <c r="EA70" s="140"/>
      <c r="EB70" s="141"/>
      <c r="EC70" s="141"/>
      <c r="ED70" s="141"/>
      <c r="EE70" s="141"/>
      <c r="EF70" s="141"/>
      <c r="EG70" s="127"/>
      <c r="EH70" s="127"/>
      <c r="EI70" s="127"/>
      <c r="EJ70" s="127"/>
      <c r="EK70" s="127"/>
      <c r="EL70" s="128"/>
      <c r="EM70" s="128"/>
      <c r="EN70" s="128"/>
      <c r="EO70" s="128"/>
      <c r="EP70" s="128"/>
      <c r="EQ70" s="142"/>
      <c r="ER70" s="142"/>
      <c r="ES70" s="280"/>
      <c r="ET70" s="280"/>
      <c r="EU70" s="280"/>
      <c r="EV70" s="280"/>
      <c r="EW70" s="280"/>
      <c r="EX70" s="280"/>
      <c r="EY70" s="280"/>
      <c r="EZ70" s="280"/>
      <c r="FA70" s="280"/>
      <c r="FB70" s="280"/>
      <c r="FC70" s="144"/>
      <c r="FD70" s="280"/>
      <c r="FE70" s="145"/>
      <c r="FF70" s="146"/>
      <c r="FG70" s="156"/>
      <c r="FH70" s="157"/>
      <c r="FI70" s="156"/>
      <c r="FJ70" s="157"/>
      <c r="FK70" s="157"/>
      <c r="FL70" s="70"/>
    </row>
    <row r="71" spans="1:168" s="291" customFormat="1" ht="15" hidden="1" customHeight="1" x14ac:dyDescent="0.25">
      <c r="A71" s="70"/>
      <c r="B71" s="131"/>
      <c r="C71" s="131"/>
      <c r="D71" s="131"/>
      <c r="E71" s="132"/>
      <c r="F71" s="132"/>
      <c r="G71" s="132"/>
      <c r="H71" s="132"/>
      <c r="I71" s="132"/>
      <c r="J71" s="132"/>
      <c r="K71" s="132"/>
      <c r="L71" s="134"/>
      <c r="M71" s="135"/>
      <c r="N71" s="134"/>
      <c r="O71" s="135"/>
      <c r="P71" s="134"/>
      <c r="Q71" s="134"/>
      <c r="R71" s="135"/>
      <c r="S71" s="135"/>
      <c r="T71" s="134"/>
      <c r="U71" s="135"/>
      <c r="V71" s="134"/>
      <c r="W71" s="134"/>
      <c r="X71" s="134"/>
      <c r="Y71" s="135"/>
      <c r="Z71" s="135"/>
      <c r="AA71" s="136"/>
      <c r="AB71" s="134"/>
      <c r="AC71" s="134"/>
      <c r="AD71" s="134"/>
      <c r="AE71" s="134"/>
      <c r="AF71" s="134"/>
      <c r="AG71" s="148"/>
      <c r="AH71" s="149"/>
      <c r="AI71" s="148"/>
      <c r="AJ71" s="149"/>
      <c r="AK71" s="148"/>
      <c r="AL71" s="148"/>
      <c r="AM71" s="138"/>
      <c r="AN71" s="138"/>
      <c r="AO71" s="148"/>
      <c r="AP71" s="149"/>
      <c r="AQ71" s="148"/>
      <c r="AR71" s="150"/>
      <c r="AS71" s="137"/>
      <c r="AT71" s="149"/>
      <c r="AU71" s="151"/>
      <c r="AV71" s="137"/>
      <c r="AW71" s="148"/>
      <c r="AX71" s="137"/>
      <c r="AY71" s="137"/>
      <c r="AZ71" s="137"/>
      <c r="BA71" s="137"/>
      <c r="BB71" s="152"/>
      <c r="BC71" s="153"/>
      <c r="BD71" s="152"/>
      <c r="BE71" s="153"/>
      <c r="BF71" s="152"/>
      <c r="BG71" s="152"/>
      <c r="BH71" s="135"/>
      <c r="BI71" s="135"/>
      <c r="BJ71" s="152"/>
      <c r="BK71" s="135"/>
      <c r="BL71" s="134"/>
      <c r="BM71" s="134"/>
      <c r="BN71" s="134"/>
      <c r="BO71" s="134"/>
      <c r="BP71" s="135"/>
      <c r="BQ71" s="134"/>
      <c r="BR71" s="134"/>
      <c r="BS71" s="134"/>
      <c r="BT71" s="134"/>
      <c r="BU71" s="134"/>
      <c r="BV71" s="134"/>
      <c r="BW71" s="137"/>
      <c r="BX71" s="138"/>
      <c r="BY71" s="137"/>
      <c r="BZ71" s="138"/>
      <c r="CA71" s="137"/>
      <c r="CB71" s="137"/>
      <c r="CC71" s="138"/>
      <c r="CD71" s="138"/>
      <c r="CE71" s="137"/>
      <c r="CF71" s="138"/>
      <c r="CG71" s="138"/>
      <c r="CH71" s="138"/>
      <c r="CI71" s="138"/>
      <c r="CJ71" s="138"/>
      <c r="CK71" s="138"/>
      <c r="CL71" s="137"/>
      <c r="CM71" s="137"/>
      <c r="CN71" s="137"/>
      <c r="CO71" s="137"/>
      <c r="CP71" s="137"/>
      <c r="CQ71" s="137"/>
      <c r="CR71" s="134"/>
      <c r="CS71" s="135"/>
      <c r="CT71" s="134"/>
      <c r="CU71" s="135"/>
      <c r="CV71" s="134"/>
      <c r="CW71" s="134"/>
      <c r="CX71" s="135"/>
      <c r="CY71" s="135"/>
      <c r="CZ71" s="134"/>
      <c r="DA71" s="135"/>
      <c r="DB71" s="135"/>
      <c r="DC71" s="135"/>
      <c r="DD71" s="135"/>
      <c r="DE71" s="135"/>
      <c r="DF71" s="135"/>
      <c r="DG71" s="134"/>
      <c r="DH71" s="134"/>
      <c r="DI71" s="134"/>
      <c r="DJ71" s="134"/>
      <c r="DK71" s="134"/>
      <c r="DL71" s="134"/>
      <c r="DM71" s="139"/>
      <c r="DN71" s="139"/>
      <c r="DO71" s="139"/>
      <c r="DP71" s="139"/>
      <c r="DQ71" s="139"/>
      <c r="DR71" s="139"/>
      <c r="DS71" s="139"/>
      <c r="DT71" s="139"/>
      <c r="DU71" s="139"/>
      <c r="DV71" s="139"/>
      <c r="DW71" s="140"/>
      <c r="DX71" s="140"/>
      <c r="DY71" s="140"/>
      <c r="DZ71" s="140"/>
      <c r="EA71" s="140"/>
      <c r="EB71" s="141"/>
      <c r="EC71" s="141"/>
      <c r="ED71" s="141"/>
      <c r="EE71" s="141"/>
      <c r="EF71" s="141"/>
      <c r="EG71" s="127"/>
      <c r="EH71" s="127"/>
      <c r="EI71" s="127"/>
      <c r="EJ71" s="127"/>
      <c r="EK71" s="127"/>
      <c r="EL71" s="128"/>
      <c r="EM71" s="128"/>
      <c r="EN71" s="128"/>
      <c r="EO71" s="128"/>
      <c r="EP71" s="128"/>
      <c r="EQ71" s="142"/>
      <c r="ER71" s="142"/>
      <c r="ES71" s="280"/>
      <c r="ET71" s="280"/>
      <c r="EU71" s="280"/>
      <c r="EV71" s="280"/>
      <c r="EW71" s="280"/>
      <c r="EX71" s="280"/>
      <c r="EY71" s="280"/>
      <c r="EZ71" s="280"/>
      <c r="FA71" s="280"/>
      <c r="FB71" s="280"/>
      <c r="FC71" s="144"/>
      <c r="FD71" s="280"/>
      <c r="FE71" s="145"/>
      <c r="FF71" s="146"/>
      <c r="FG71" s="156"/>
      <c r="FH71" s="157"/>
      <c r="FI71" s="156"/>
      <c r="FJ71" s="157"/>
      <c r="FK71" s="157"/>
      <c r="FL71" s="70"/>
    </row>
    <row r="72" spans="1:168" s="291" customFormat="1" ht="15" hidden="1" customHeight="1" x14ac:dyDescent="0.25">
      <c r="A72" s="70"/>
      <c r="B72" s="131"/>
      <c r="C72" s="131"/>
      <c r="D72" s="131"/>
      <c r="E72" s="132"/>
      <c r="F72" s="132"/>
      <c r="G72" s="132"/>
      <c r="H72" s="132"/>
      <c r="I72" s="132"/>
      <c r="J72" s="132"/>
      <c r="K72" s="132"/>
      <c r="L72" s="134"/>
      <c r="M72" s="135"/>
      <c r="N72" s="134"/>
      <c r="O72" s="135"/>
      <c r="P72" s="134"/>
      <c r="Q72" s="134"/>
      <c r="R72" s="135"/>
      <c r="S72" s="135"/>
      <c r="T72" s="134"/>
      <c r="U72" s="135"/>
      <c r="V72" s="134"/>
      <c r="W72" s="134"/>
      <c r="X72" s="134"/>
      <c r="Y72" s="135"/>
      <c r="Z72" s="135"/>
      <c r="AA72" s="136"/>
      <c r="AB72" s="134"/>
      <c r="AC72" s="134"/>
      <c r="AD72" s="134"/>
      <c r="AE72" s="134"/>
      <c r="AF72" s="134"/>
      <c r="AG72" s="148"/>
      <c r="AH72" s="149"/>
      <c r="AI72" s="148"/>
      <c r="AJ72" s="149"/>
      <c r="AK72" s="148"/>
      <c r="AL72" s="148"/>
      <c r="AM72" s="138"/>
      <c r="AN72" s="138"/>
      <c r="AO72" s="148"/>
      <c r="AP72" s="149"/>
      <c r="AQ72" s="148"/>
      <c r="AR72" s="150"/>
      <c r="AS72" s="137"/>
      <c r="AT72" s="149"/>
      <c r="AU72" s="151"/>
      <c r="AV72" s="137"/>
      <c r="AW72" s="148"/>
      <c r="AX72" s="137"/>
      <c r="AY72" s="137"/>
      <c r="AZ72" s="137"/>
      <c r="BA72" s="137"/>
      <c r="BB72" s="152"/>
      <c r="BC72" s="153"/>
      <c r="BD72" s="152"/>
      <c r="BE72" s="153"/>
      <c r="BF72" s="152"/>
      <c r="BG72" s="152"/>
      <c r="BH72" s="135"/>
      <c r="BI72" s="135"/>
      <c r="BJ72" s="152"/>
      <c r="BK72" s="135"/>
      <c r="BL72" s="134"/>
      <c r="BM72" s="134"/>
      <c r="BN72" s="134"/>
      <c r="BO72" s="134"/>
      <c r="BP72" s="135"/>
      <c r="BQ72" s="134"/>
      <c r="BR72" s="134"/>
      <c r="BS72" s="134"/>
      <c r="BT72" s="134"/>
      <c r="BU72" s="134"/>
      <c r="BV72" s="134"/>
      <c r="BW72" s="137"/>
      <c r="BX72" s="138"/>
      <c r="BY72" s="137"/>
      <c r="BZ72" s="138"/>
      <c r="CA72" s="137"/>
      <c r="CB72" s="137"/>
      <c r="CC72" s="138"/>
      <c r="CD72" s="138"/>
      <c r="CE72" s="137"/>
      <c r="CF72" s="138"/>
      <c r="CG72" s="138"/>
      <c r="CH72" s="138"/>
      <c r="CI72" s="138"/>
      <c r="CJ72" s="138"/>
      <c r="CK72" s="138"/>
      <c r="CL72" s="137"/>
      <c r="CM72" s="137"/>
      <c r="CN72" s="137"/>
      <c r="CO72" s="137"/>
      <c r="CP72" s="137"/>
      <c r="CQ72" s="137"/>
      <c r="CR72" s="134"/>
      <c r="CS72" s="135"/>
      <c r="CT72" s="134"/>
      <c r="CU72" s="135"/>
      <c r="CV72" s="134"/>
      <c r="CW72" s="134"/>
      <c r="CX72" s="135"/>
      <c r="CY72" s="135"/>
      <c r="CZ72" s="134"/>
      <c r="DA72" s="135"/>
      <c r="DB72" s="135"/>
      <c r="DC72" s="135"/>
      <c r="DD72" s="135"/>
      <c r="DE72" s="135"/>
      <c r="DF72" s="135"/>
      <c r="DG72" s="134"/>
      <c r="DH72" s="134"/>
      <c r="DI72" s="134"/>
      <c r="DJ72" s="134"/>
      <c r="DK72" s="134"/>
      <c r="DL72" s="134"/>
      <c r="DM72" s="139"/>
      <c r="DN72" s="139"/>
      <c r="DO72" s="139"/>
      <c r="DP72" s="139"/>
      <c r="DQ72" s="139"/>
      <c r="DR72" s="139"/>
      <c r="DS72" s="139"/>
      <c r="DT72" s="139"/>
      <c r="DU72" s="139"/>
      <c r="DV72" s="139"/>
      <c r="DW72" s="140"/>
      <c r="DX72" s="140"/>
      <c r="DY72" s="140"/>
      <c r="DZ72" s="140"/>
      <c r="EA72" s="140"/>
      <c r="EB72" s="141"/>
      <c r="EC72" s="141"/>
      <c r="ED72" s="141"/>
      <c r="EE72" s="141"/>
      <c r="EF72" s="141"/>
      <c r="EG72" s="127"/>
      <c r="EH72" s="127"/>
      <c r="EI72" s="127"/>
      <c r="EJ72" s="127"/>
      <c r="EK72" s="127"/>
      <c r="EL72" s="128"/>
      <c r="EM72" s="128"/>
      <c r="EN72" s="128"/>
      <c r="EO72" s="128"/>
      <c r="EP72" s="128"/>
      <c r="EQ72" s="142"/>
      <c r="ER72" s="142"/>
      <c r="ES72" s="280"/>
      <c r="ET72" s="280"/>
      <c r="EU72" s="280"/>
      <c r="EV72" s="280"/>
      <c r="EW72" s="280"/>
      <c r="EX72" s="280"/>
      <c r="EY72" s="280"/>
      <c r="EZ72" s="280"/>
      <c r="FA72" s="280"/>
      <c r="FB72" s="280"/>
      <c r="FC72" s="144"/>
      <c r="FD72" s="280"/>
      <c r="FE72" s="145"/>
      <c r="FF72" s="146"/>
      <c r="FG72" s="156"/>
      <c r="FH72" s="157"/>
      <c r="FI72" s="156"/>
      <c r="FJ72" s="157"/>
      <c r="FK72" s="157"/>
      <c r="FL72" s="70"/>
    </row>
    <row r="73" spans="1:168" s="291" customFormat="1" ht="15" hidden="1" customHeight="1" x14ac:dyDescent="0.25">
      <c r="A73" s="70"/>
      <c r="B73" s="131"/>
      <c r="C73" s="131"/>
      <c r="D73" s="131"/>
      <c r="E73" s="132"/>
      <c r="F73" s="132"/>
      <c r="G73" s="132"/>
      <c r="H73" s="132"/>
      <c r="I73" s="132"/>
      <c r="J73" s="132"/>
      <c r="K73" s="132"/>
      <c r="L73" s="134"/>
      <c r="M73" s="135"/>
      <c r="N73" s="134"/>
      <c r="O73" s="135"/>
      <c r="P73" s="134"/>
      <c r="Q73" s="134"/>
      <c r="R73" s="135"/>
      <c r="S73" s="135"/>
      <c r="T73" s="134"/>
      <c r="U73" s="135"/>
      <c r="V73" s="134"/>
      <c r="W73" s="134"/>
      <c r="X73" s="134"/>
      <c r="Y73" s="135"/>
      <c r="Z73" s="135"/>
      <c r="AA73" s="136"/>
      <c r="AB73" s="134"/>
      <c r="AC73" s="134"/>
      <c r="AD73" s="134"/>
      <c r="AE73" s="134"/>
      <c r="AF73" s="134"/>
      <c r="AG73" s="148"/>
      <c r="AH73" s="149"/>
      <c r="AI73" s="148"/>
      <c r="AJ73" s="149"/>
      <c r="AK73" s="148"/>
      <c r="AL73" s="148"/>
      <c r="AM73" s="138"/>
      <c r="AN73" s="138"/>
      <c r="AO73" s="148"/>
      <c r="AP73" s="149"/>
      <c r="AQ73" s="148"/>
      <c r="AR73" s="150"/>
      <c r="AS73" s="137"/>
      <c r="AT73" s="149"/>
      <c r="AU73" s="151"/>
      <c r="AV73" s="137"/>
      <c r="AW73" s="148"/>
      <c r="AX73" s="137"/>
      <c r="AY73" s="137"/>
      <c r="AZ73" s="137"/>
      <c r="BA73" s="137"/>
      <c r="BB73" s="152"/>
      <c r="BC73" s="153"/>
      <c r="BD73" s="152"/>
      <c r="BE73" s="153"/>
      <c r="BF73" s="152"/>
      <c r="BG73" s="152"/>
      <c r="BH73" s="135"/>
      <c r="BI73" s="135"/>
      <c r="BJ73" s="152"/>
      <c r="BK73" s="135"/>
      <c r="BL73" s="134"/>
      <c r="BM73" s="134"/>
      <c r="BN73" s="134"/>
      <c r="BO73" s="134"/>
      <c r="BP73" s="135"/>
      <c r="BQ73" s="134"/>
      <c r="BR73" s="134"/>
      <c r="BS73" s="134"/>
      <c r="BT73" s="134"/>
      <c r="BU73" s="134"/>
      <c r="BV73" s="134"/>
      <c r="BW73" s="137"/>
      <c r="BX73" s="138"/>
      <c r="BY73" s="137"/>
      <c r="BZ73" s="138"/>
      <c r="CA73" s="137"/>
      <c r="CB73" s="137"/>
      <c r="CC73" s="138"/>
      <c r="CD73" s="138"/>
      <c r="CE73" s="137"/>
      <c r="CF73" s="138"/>
      <c r="CG73" s="138"/>
      <c r="CH73" s="138"/>
      <c r="CI73" s="138"/>
      <c r="CJ73" s="138"/>
      <c r="CK73" s="138"/>
      <c r="CL73" s="137"/>
      <c r="CM73" s="137"/>
      <c r="CN73" s="137"/>
      <c r="CO73" s="137"/>
      <c r="CP73" s="137"/>
      <c r="CQ73" s="137"/>
      <c r="CR73" s="134"/>
      <c r="CS73" s="135"/>
      <c r="CT73" s="134"/>
      <c r="CU73" s="135"/>
      <c r="CV73" s="134"/>
      <c r="CW73" s="134"/>
      <c r="CX73" s="135"/>
      <c r="CY73" s="135"/>
      <c r="CZ73" s="134"/>
      <c r="DA73" s="135"/>
      <c r="DB73" s="135"/>
      <c r="DC73" s="135"/>
      <c r="DD73" s="135"/>
      <c r="DE73" s="135"/>
      <c r="DF73" s="135"/>
      <c r="DG73" s="134"/>
      <c r="DH73" s="134"/>
      <c r="DI73" s="134"/>
      <c r="DJ73" s="134"/>
      <c r="DK73" s="134"/>
      <c r="DL73" s="134"/>
      <c r="DM73" s="139"/>
      <c r="DN73" s="139"/>
      <c r="DO73" s="139"/>
      <c r="DP73" s="139"/>
      <c r="DQ73" s="139"/>
      <c r="DR73" s="139"/>
      <c r="DS73" s="139"/>
      <c r="DT73" s="139"/>
      <c r="DU73" s="139"/>
      <c r="DV73" s="139"/>
      <c r="DW73" s="140"/>
      <c r="DX73" s="140"/>
      <c r="DY73" s="140"/>
      <c r="DZ73" s="140"/>
      <c r="EA73" s="140"/>
      <c r="EB73" s="141"/>
      <c r="EC73" s="141"/>
      <c r="ED73" s="141"/>
      <c r="EE73" s="141"/>
      <c r="EF73" s="141"/>
      <c r="EG73" s="127"/>
      <c r="EH73" s="127"/>
      <c r="EI73" s="127"/>
      <c r="EJ73" s="127"/>
      <c r="EK73" s="127"/>
      <c r="EL73" s="128"/>
      <c r="EM73" s="128"/>
      <c r="EN73" s="128"/>
      <c r="EO73" s="128"/>
      <c r="EP73" s="128"/>
      <c r="EQ73" s="142"/>
      <c r="ER73" s="142"/>
      <c r="ES73" s="280"/>
      <c r="ET73" s="280"/>
      <c r="EU73" s="280"/>
      <c r="EV73" s="280"/>
      <c r="EW73" s="280"/>
      <c r="EX73" s="280"/>
      <c r="EY73" s="280"/>
      <c r="EZ73" s="280"/>
      <c r="FA73" s="280"/>
      <c r="FB73" s="280"/>
      <c r="FC73" s="144"/>
      <c r="FD73" s="280"/>
      <c r="FE73" s="145"/>
      <c r="FF73" s="146"/>
      <c r="FG73" s="156"/>
      <c r="FH73" s="157"/>
      <c r="FI73" s="156"/>
      <c r="FJ73" s="157"/>
      <c r="FK73" s="157"/>
      <c r="FL73" s="70"/>
    </row>
    <row r="74" spans="1:168" s="291" customFormat="1" ht="12.75" hidden="1" customHeight="1" x14ac:dyDescent="0.25">
      <c r="A74" s="70"/>
      <c r="B74" s="131">
        <f>IF(DATA!B49="","",DATA!B49)</f>
        <v>45</v>
      </c>
      <c r="C74" s="131" t="str">
        <f>IF(DATA!C49="","",DATA!C49)</f>
        <v/>
      </c>
      <c r="D74" s="131" t="str">
        <f>IF(DATA!D49="","",DATA!D49)</f>
        <v/>
      </c>
      <c r="E74" s="132" t="str">
        <f>IF(DATA!E49="","",DATA!E49)</f>
        <v/>
      </c>
      <c r="F74" s="132" t="str">
        <f>IF(DATA!F49="","",DATA!F49)</f>
        <v/>
      </c>
      <c r="G74" s="132" t="str">
        <f>IF(DATA!G49="","",DATA!G49)</f>
        <v/>
      </c>
      <c r="H74" s="132" t="str">
        <f>IF(DATA!H49="","",DATA!H49)</f>
        <v/>
      </c>
      <c r="I74" s="132" t="str">
        <f>IF(DATA!I49="","",DATA!I49)</f>
        <v/>
      </c>
      <c r="J74" s="132" t="str">
        <f>IF(DATA!J49="","",DATA!J49)</f>
        <v/>
      </c>
      <c r="K74" s="132" t="str">
        <f>IF(DATA!K49="","",DATA!K49)</f>
        <v/>
      </c>
      <c r="L74" s="134" t="str">
        <f>IF(ENGLISH!E51="","",ENGLISH!E51)</f>
        <v/>
      </c>
      <c r="M74" s="135" t="str">
        <f t="shared" si="59"/>
        <v/>
      </c>
      <c r="N74" s="134" t="str">
        <f>IF(ENGLISH!F51="","",ENGLISH!F51)</f>
        <v/>
      </c>
      <c r="O74" s="135" t="str">
        <f t="shared" si="60"/>
        <v/>
      </c>
      <c r="P74" s="134" t="str">
        <f>IF(ENGLISH!G51="","",ENGLISH!G51)</f>
        <v/>
      </c>
      <c r="Q74" s="134" t="str">
        <f t="shared" si="61"/>
        <v/>
      </c>
      <c r="R74" s="135" t="str">
        <f>IFERROR(LARGE((M74,O74,Q74),1),"")</f>
        <v/>
      </c>
      <c r="S74" s="135" t="str">
        <f>IFERROR(LARGE((M74,O74,Q74),2),"")</f>
        <v/>
      </c>
      <c r="T74" s="134" t="str">
        <f t="shared" si="62"/>
        <v/>
      </c>
      <c r="U74" s="135" t="str">
        <f>IF(ENGLISH!H51="","",ENGLISH!H51)</f>
        <v/>
      </c>
      <c r="V74" s="134" t="str">
        <f>IF(ENGLISH!I51="","",ENGLISH!I51)</f>
        <v/>
      </c>
      <c r="W74" s="134" t="str">
        <f>IF(ENGLISH!J51="","",ENGLISH!J51)</f>
        <v/>
      </c>
      <c r="X74" s="134" t="str">
        <f t="shared" si="63"/>
        <v/>
      </c>
      <c r="Y74" s="135" t="str">
        <f>IF(ENGLISH!K51="","",ENGLISH!K51)</f>
        <v/>
      </c>
      <c r="Z74" s="135" t="str">
        <f t="shared" si="64"/>
        <v/>
      </c>
      <c r="AA74" s="136" t="str">
        <f t="shared" si="65"/>
        <v/>
      </c>
      <c r="AB74" s="134" t="str">
        <f t="shared" si="16"/>
        <v/>
      </c>
      <c r="AC74" s="134" t="str">
        <f>IF(ENGLISH!O51="","",ENGLISH!O51)</f>
        <v/>
      </c>
      <c r="AD74" s="134" t="str">
        <f>IF(AB74="","",(AB74*80/$AB$5))</f>
        <v/>
      </c>
      <c r="AE74" s="134" t="str">
        <f>IF(AB74="","",IF(AB74="E",SUM(X74,AD74),""))</f>
        <v/>
      </c>
      <c r="AF74" s="134" t="str">
        <f t="shared" si="68"/>
        <v/>
      </c>
      <c r="AG74" s="148" t="str">
        <f>IF('HINDI-SKT'!E51="","",'HINDI-SKT'!E51)</f>
        <v/>
      </c>
      <c r="AH74" s="149" t="str">
        <f t="shared" si="121"/>
        <v/>
      </c>
      <c r="AI74" s="148" t="str">
        <f>IF('HINDI-SKT'!F51="","",'HINDI-SKT'!F51)</f>
        <v/>
      </c>
      <c r="AJ74" s="149" t="str">
        <f t="shared" si="122"/>
        <v/>
      </c>
      <c r="AK74" s="148" t="str">
        <f>IF('HINDI-SKT'!G51="","",'HINDI-SKT'!G51)</f>
        <v/>
      </c>
      <c r="AL74" s="148" t="str">
        <f t="shared" si="123"/>
        <v/>
      </c>
      <c r="AM74" s="138" t="str">
        <f>IFERROR(LARGE((AH74,AJ74,AL74),1),"")</f>
        <v/>
      </c>
      <c r="AN74" s="138" t="str">
        <f>IFERROR(LARGE((AH74,AJ74,AL74),2),"")</f>
        <v/>
      </c>
      <c r="AO74" s="148" t="str">
        <f t="shared" si="124"/>
        <v/>
      </c>
      <c r="AP74" s="149" t="str">
        <f>IF('HINDI-SKT'!H51="","",'HINDI-SKT'!H51)</f>
        <v/>
      </c>
      <c r="AQ74" s="148" t="str">
        <f>IF('HINDI-SKT'!I51="","",'HINDI-SKT'!I51)</f>
        <v/>
      </c>
      <c r="AR74" s="150" t="str">
        <f>IF('HINDI-SKT'!J51="","",'HINDI-SKT'!J51)</f>
        <v/>
      </c>
      <c r="AS74" s="137" t="str">
        <f t="shared" si="69"/>
        <v/>
      </c>
      <c r="AT74" s="149" t="str">
        <f>IF('HINDI-SKT'!K51="","",'HINDI-SKT'!K51)</f>
        <v/>
      </c>
      <c r="AU74" s="151" t="str">
        <f t="shared" ref="AU74" si="273">IF(AT74="","",(AT74/$AT$5)*80)</f>
        <v/>
      </c>
      <c r="AV74" s="137" t="str">
        <f t="shared" ref="AV74" si="274">IF(C74="TC","",IF(AND(AO74="",AP74="",AQ74="",AU74="",AR74),"",ROUNDUP(SUM(AO74,AP74,AQ74,AU74,AR74),0)))</f>
        <v/>
      </c>
      <c r="AW74" s="148" t="str">
        <f t="shared" ref="AW74" si="275">IF(AV74="","",IF(AV74&lt;33,"E",IF(AND(AV74&gt;=33,AV74&lt;41),"D",IF(AND(AV74&gt;=41,AV74&lt;51),"C2",IF(AND(AV74&gt;=51,AV74&lt;61),"C1",IF(AND(AV74&gt;=61,AV74&lt;71),"B2",IF(AND(AV74&gt;=71,AV74&lt;81),"B1",IF(AND(AV74&gt;=81,AV74&lt;91),"A2",IF(AND(AV74&gt;=91,AV74&lt;=100),"A1")))))))))</f>
        <v/>
      </c>
      <c r="AX74" s="137" t="str">
        <f>IF('HINDI-SKT'!O51="","",'HINDI-SKT'!O51)</f>
        <v/>
      </c>
      <c r="AY74" s="137" t="str">
        <f>IF(AX74="","",(AX74*80/$AB$5))</f>
        <v/>
      </c>
      <c r="AZ74" s="137" t="str">
        <f t="shared" ref="AZ74" si="276">IF(AX74="","",IF(AW74="E",SUM(AS74,AY74),""))</f>
        <v/>
      </c>
      <c r="BA74" s="137" t="str">
        <f t="shared" si="75"/>
        <v/>
      </c>
      <c r="BB74" s="152" t="str">
        <f>IF(MATHS!E51="","",MATHS!E51)</f>
        <v/>
      </c>
      <c r="BC74" s="153" t="str">
        <f t="shared" si="125"/>
        <v/>
      </c>
      <c r="BD74" s="152" t="str">
        <f>IF(MATHS!F51="","",MATHS!F51)</f>
        <v/>
      </c>
      <c r="BE74" s="153" t="str">
        <f t="shared" si="126"/>
        <v/>
      </c>
      <c r="BF74" s="152" t="str">
        <f>IF(MATHS!G51="","",MATHS!G51)</f>
        <v/>
      </c>
      <c r="BG74" s="152" t="str">
        <f t="shared" si="127"/>
        <v/>
      </c>
      <c r="BH74" s="135" t="str">
        <f>IFERROR(LARGE((BC74,BE74,BG74),1),"")</f>
        <v/>
      </c>
      <c r="BI74" s="135" t="str">
        <f>IFERROR(LARGE((BC74,BE74,BG74),2),"")</f>
        <v/>
      </c>
      <c r="BJ74" s="152" t="str">
        <f t="shared" si="128"/>
        <v/>
      </c>
      <c r="BK74" s="135" t="str">
        <f>IF(MATHS!H51="","",MATHS!H51)</f>
        <v/>
      </c>
      <c r="BL74" s="134" t="str">
        <f>IF(MATHS!I51="","",MATHS!I51)</f>
        <v/>
      </c>
      <c r="BM74" s="134" t="str">
        <f>IF(MATHS!J51="","",MATHS!J51)</f>
        <v/>
      </c>
      <c r="BN74" s="134" t="str">
        <f t="shared" si="76"/>
        <v/>
      </c>
      <c r="BO74" s="134" t="str">
        <f>IF(MATHS!K51="","",MATHS!K51)</f>
        <v/>
      </c>
      <c r="BP74" s="135" t="str">
        <f t="shared" si="129"/>
        <v/>
      </c>
      <c r="BQ74" s="134" t="str">
        <f t="shared" si="77"/>
        <v/>
      </c>
      <c r="BR74" s="134" t="str">
        <f t="shared" si="130"/>
        <v/>
      </c>
      <c r="BS74" s="134" t="str">
        <f>IF(MATHS!O51="","",MATHS!O51)</f>
        <v/>
      </c>
      <c r="BT74" s="134"/>
      <c r="BU74" s="134" t="str">
        <f t="shared" ref="BU74" si="277">IF(BS74="","",IF(BR74="E",SUM(BN74,BT74),""))</f>
        <v/>
      </c>
      <c r="BV74" s="134"/>
      <c r="BW74" s="137" t="str">
        <f>IF(SCIENCE!E51="","",SCIENCE!E51)</f>
        <v/>
      </c>
      <c r="BX74" s="138" t="str">
        <f t="shared" si="131"/>
        <v/>
      </c>
      <c r="BY74" s="137" t="str">
        <f>IF(SCIENCE!F51="","",SCIENCE!F51)</f>
        <v/>
      </c>
      <c r="BZ74" s="138" t="str">
        <f t="shared" si="132"/>
        <v/>
      </c>
      <c r="CA74" s="137" t="str">
        <f>IF(SCIENCE!G51="","",SCIENCE!G51)</f>
        <v/>
      </c>
      <c r="CB74" s="137" t="str">
        <f t="shared" si="133"/>
        <v/>
      </c>
      <c r="CC74" s="138" t="str">
        <f>IFERROR(LARGE((BX74,BZ74,CB74),1),"")</f>
        <v/>
      </c>
      <c r="CD74" s="138" t="str">
        <f>IFERROR(LARGE((BX74,BZ74,CB74),2),"")</f>
        <v/>
      </c>
      <c r="CE74" s="137" t="str">
        <f t="shared" si="134"/>
        <v/>
      </c>
      <c r="CF74" s="151" t="str">
        <f>IF(SCIENCE!H51="","",SCIENCE!H51)</f>
        <v/>
      </c>
      <c r="CG74" s="150" t="str">
        <f>IF(SCIENCE!I51="","",SCIENCE!I51)</f>
        <v/>
      </c>
      <c r="CH74" s="150"/>
      <c r="CI74" s="150"/>
      <c r="CJ74" s="151" t="str">
        <f>IF(SCIENCE!K51="","",SCIENCE!K51)</f>
        <v/>
      </c>
      <c r="CK74" s="151" t="str">
        <f t="shared" ref="CK74" si="278">IF(CJ74="","",(CJ74/$CJ$5)*80)</f>
        <v/>
      </c>
      <c r="CL74" s="137" t="str">
        <f t="shared" si="82"/>
        <v/>
      </c>
      <c r="CM74" s="150" t="str">
        <f t="shared" ref="CM74" si="279">IF(CL74="","",IF(CL74&lt;33,"E",IF(AND(CL74&gt;=33,CL74&lt;41),"D",IF(AND(CL74&gt;=41,CL74&lt;51),"C2",IF(AND(CL74&gt;=51,CL74&lt;61),"C1",IF(AND(CL74&gt;=61,CL74&lt;71),"B2",IF(AND(CL74&gt;=71,CL74&lt;81),"B1",IF(AND(CL74&gt;=81,CL74&lt;91),"A2",IF(AND(CL74&gt;=91,CL74&lt;=100),"A1")))))))))</f>
        <v/>
      </c>
      <c r="CN74" s="137" t="str">
        <f>IF(SCIENCE!O51="","",SCIENCE!O51)</f>
        <v/>
      </c>
      <c r="CO74" s="137" t="str">
        <f>IF(CN74="","",(CN74*80/$AB$5))</f>
        <v/>
      </c>
      <c r="CP74" s="137" t="str">
        <f t="shared" si="84"/>
        <v/>
      </c>
      <c r="CQ74" s="137" t="str">
        <f t="shared" si="85"/>
        <v/>
      </c>
      <c r="CR74" s="152" t="str">
        <f>IF(SST!E51="","",SST!E51)</f>
        <v/>
      </c>
      <c r="CS74" s="153" t="str">
        <f t="shared" ref="CS74" si="280">IF(CR74="","",ROUNDUP((CR74/$CR$5)*10,1))</f>
        <v/>
      </c>
      <c r="CT74" s="152" t="str">
        <f>IF(SST!F51="","",SST!F51)</f>
        <v/>
      </c>
      <c r="CU74" s="153" t="str">
        <f t="shared" ref="CU74" si="281">IF(CT74="","",ROUNDUP((CT74/$CT$5)*10,1))</f>
        <v/>
      </c>
      <c r="CV74" s="152" t="str">
        <f>IF(SST!G51="","",SST!G51)</f>
        <v/>
      </c>
      <c r="CW74" s="152" t="str">
        <f t="shared" ref="CW74" si="282">IF(CV74="","",ROUNDUP((CV74/$CV$5)*10,1))</f>
        <v/>
      </c>
      <c r="CX74" s="135" t="str">
        <f>IFERROR(LARGE((CS74,CU74,CW74),1),"")</f>
        <v/>
      </c>
      <c r="CY74" s="135" t="str">
        <f>IFERROR(LARGE((CS74,CU74,CW74),2),"")</f>
        <v/>
      </c>
      <c r="CZ74" s="152" t="str">
        <f t="shared" ref="CZ74" si="283">IF(AND(CX74="",CY74=""),"",SUM(CX74:CY74)/2)</f>
        <v/>
      </c>
      <c r="DA74" s="153" t="str">
        <f>IF(SST!H51="","",SST!H51)</f>
        <v/>
      </c>
      <c r="DB74" s="153"/>
      <c r="DC74" s="152" t="str">
        <f>IF(SST!I51="","",SST!I51)</f>
        <v/>
      </c>
      <c r="DD74" s="135" t="str">
        <f t="shared" si="86"/>
        <v/>
      </c>
      <c r="DE74" s="153" t="str">
        <f>IF(SST!K51="","",SST!K51)</f>
        <v/>
      </c>
      <c r="DF74" s="153" t="str">
        <f t="shared" ref="DF74" si="284">IF(DE74="","",(DE74/$DE$5)*80)</f>
        <v/>
      </c>
      <c r="DG74" s="134" t="str">
        <f t="shared" si="87"/>
        <v/>
      </c>
      <c r="DH74" s="152" t="str">
        <f t="shared" ref="DH74" si="285">IF(DG74="","",IF(DG74&lt;33,"E",IF(AND(DG74&gt;=33,DG74&lt;41),"D",IF(AND(DG74&gt;=41,DG74&lt;51),"C2",IF(AND(DG74&gt;=51,DG74&lt;61),"C1",IF(AND(DG74&gt;=61,DG74&lt;71),"B2",IF(AND(DG74&gt;=71,DG74&lt;81),"B1",IF(AND(DG74&gt;=81,DG74&lt;91),"A2",IF(AND(DG74&gt;=91,DG74&lt;=100),"A1")))))))))</f>
        <v/>
      </c>
      <c r="DI74" s="134" t="str">
        <f>IF(SST!O51="","",SST!O51)</f>
        <v/>
      </c>
      <c r="DJ74" s="134" t="str">
        <f>IF(DI74="","",(DI74*80/$AB$5))</f>
        <v/>
      </c>
      <c r="DK74" s="134" t="str">
        <f t="shared" ref="DK74" si="286">IF(DI74="","",IF(DI74="","",IF(DH74="E",SUM(DD74,DJ74),"")))</f>
        <v/>
      </c>
      <c r="DL74" s="134" t="str">
        <f t="shared" si="90"/>
        <v/>
      </c>
      <c r="DM74" s="139" t="str">
        <f t="shared" si="91"/>
        <v/>
      </c>
      <c r="DN74" s="139" t="str">
        <f t="shared" si="92"/>
        <v/>
      </c>
      <c r="DO74" s="139" t="str">
        <f t="shared" si="93"/>
        <v/>
      </c>
      <c r="DP74" s="139" t="str">
        <f t="shared" si="94"/>
        <v/>
      </c>
      <c r="DQ74" s="139" t="str">
        <f t="shared" si="95"/>
        <v/>
      </c>
      <c r="DR74" s="139" t="str">
        <f t="shared" si="96"/>
        <v/>
      </c>
      <c r="DS74" s="139" t="str">
        <f t="shared" si="97"/>
        <v/>
      </c>
      <c r="DT74" s="139" t="str">
        <f t="shared" si="98"/>
        <v/>
      </c>
      <c r="DU74" s="139" t="str">
        <f t="shared" si="99"/>
        <v/>
      </c>
      <c r="DV74" s="139" t="str">
        <f t="shared" si="100"/>
        <v/>
      </c>
      <c r="DW74" s="140" t="str">
        <f t="shared" si="101"/>
        <v/>
      </c>
      <c r="DX74" s="140" t="str">
        <f t="shared" si="102"/>
        <v/>
      </c>
      <c r="DY74" s="140" t="str">
        <f t="shared" si="103"/>
        <v/>
      </c>
      <c r="DZ74" s="140" t="str">
        <f t="shared" si="104"/>
        <v/>
      </c>
      <c r="EA74" s="140" t="str">
        <f t="shared" si="105"/>
        <v/>
      </c>
      <c r="EB74" s="141" t="str">
        <f t="shared" si="106"/>
        <v/>
      </c>
      <c r="EC74" s="141" t="str">
        <f t="shared" si="107"/>
        <v/>
      </c>
      <c r="ED74" s="141" t="str">
        <f t="shared" si="108"/>
        <v/>
      </c>
      <c r="EE74" s="141" t="str">
        <f t="shared" si="109"/>
        <v/>
      </c>
      <c r="EF74" s="141" t="str">
        <f t="shared" si="110"/>
        <v/>
      </c>
      <c r="EG74" s="127" t="str">
        <f>IF(DM74="","",DM74)</f>
        <v/>
      </c>
      <c r="EH74" s="127" t="str">
        <f t="shared" ref="EH74" si="287">IF(DN74="","",DN74)</f>
        <v/>
      </c>
      <c r="EI74" s="127" t="str">
        <f t="shared" ref="EI74" si="288">IF(DO74&lt;33,"",DO74)</f>
        <v/>
      </c>
      <c r="EJ74" s="127" t="str">
        <f t="shared" ref="EJ74" si="289">IF(AND(DO74&gt;=33,DP74&lt;33),"",DP74)</f>
        <v/>
      </c>
      <c r="EK74" s="127" t="str">
        <f t="shared" ref="EK74" si="290">IF(AND(DO74&gt;=33,DP74&gt;=33,DQ74&lt;33),"",DQ74)</f>
        <v/>
      </c>
      <c r="EL74" s="128" t="str">
        <f>IF(AND(EG74&lt;33,$ES$6="COMPARTMENT"),DR74,DM74)</f>
        <v/>
      </c>
      <c r="EM74" s="128" t="str">
        <f>IF(AND(EH74&lt;33,ES74="COMPARTMENT"),DS74,DN74)</f>
        <v/>
      </c>
      <c r="EN74" s="128" t="str">
        <f>IF(EI74="","",IF(AND(EI74&lt;33,ES74="COMPARTMENT"),DT74,DO74))</f>
        <v/>
      </c>
      <c r="EO74" s="128" t="str">
        <f>IF(EJ74="","",IF(AND(EJ74&lt;33,ES74="COMPARTMENT"),DU74,DP74))</f>
        <v/>
      </c>
      <c r="EP74" s="128" t="str">
        <f>IF(EK74="","",IF(AND(EK74&lt;33,$ES$6="COMPARTMENT"),DV74,DQ74))</f>
        <v/>
      </c>
      <c r="EQ74" s="142" t="str">
        <f>IF(C74="TC","",IF(C74="","",(5-COUNTBLANK(DW74:EA74))))</f>
        <v/>
      </c>
      <c r="ER74" s="142" t="str">
        <f>IF(C74="TC","",IF(C74="","",(3-COUNTBLANK(DY74:EA74))))</f>
        <v/>
      </c>
      <c r="ES74" s="280" t="str">
        <f>IF(C74="TC","",IF(AND(EQ74="",ER74=""),"",IF(AND(EQ74=0,ER74=0),"PASS",IF(AND(EQ74=1,ER74=0),"COMPARTMENT",IF(AND(EQ74=1,ER74=1),IF(AND(#REF!&gt;16,#REF!&gt;16),"PASS","COMPARTMENT"),IF(EQ74=2,"COMPARTMENT",IF(EQ74&gt;2,"FAIL","")))))))</f>
        <v/>
      </c>
      <c r="ET74" s="280" t="str">
        <f>IF(C74="TC","",IF(AND(DR74="",DS74="",DT74="",DU74="",DV74=""),"",IF(AND(#REF!=0,ES74="COMPARTMENT"),"PASS","FAIL")))</f>
        <v/>
      </c>
      <c r="EU74" s="280"/>
      <c r="EV74" s="280"/>
      <c r="EW74" s="280"/>
      <c r="EX74" s="280"/>
      <c r="EY74" s="280"/>
      <c r="EZ74" s="280"/>
      <c r="FA74" s="280"/>
      <c r="FB74" s="280"/>
      <c r="FC74" s="280"/>
      <c r="FD74" s="280"/>
      <c r="FE74" s="280"/>
      <c r="FF74" s="280"/>
      <c r="FG74" s="156"/>
      <c r="FH74" s="157"/>
      <c r="FI74" s="156"/>
      <c r="FJ74" s="157"/>
      <c r="FK74" s="157"/>
      <c r="FL74" s="70"/>
    </row>
    <row r="75" spans="1:168" s="291" customFormat="1" x14ac:dyDescent="0.25">
      <c r="A75" s="70"/>
      <c r="B75" s="70"/>
      <c r="C75" s="70"/>
      <c r="D75" s="70"/>
      <c r="E75" s="70"/>
      <c r="F75" s="70"/>
      <c r="G75" s="70"/>
      <c r="H75" s="70"/>
      <c r="I75" s="70"/>
      <c r="J75" s="70"/>
      <c r="K75" s="70"/>
      <c r="L75" s="70"/>
      <c r="M75" s="70"/>
      <c r="N75" s="70"/>
      <c r="O75" s="70"/>
      <c r="P75" s="70"/>
      <c r="Q75" s="70"/>
      <c r="R75" s="70"/>
      <c r="S75" s="70"/>
      <c r="T75" s="70"/>
      <c r="U75" s="70"/>
      <c r="V75" s="70"/>
      <c r="W75" s="70"/>
      <c r="X75" s="70"/>
      <c r="Y75" s="70"/>
      <c r="Z75" s="70"/>
      <c r="AA75" s="70"/>
      <c r="AB75" s="70"/>
      <c r="AC75" s="70"/>
      <c r="AD75" s="70"/>
      <c r="AE75" s="70"/>
      <c r="AF75" s="70"/>
      <c r="AG75" s="70"/>
      <c r="AH75" s="70"/>
      <c r="AI75" s="70"/>
      <c r="AJ75" s="70"/>
      <c r="AK75" s="70"/>
      <c r="AL75" s="70"/>
      <c r="AM75" s="70"/>
      <c r="AN75" s="70"/>
      <c r="AO75" s="70"/>
      <c r="AP75" s="70"/>
      <c r="AQ75" s="70"/>
      <c r="AR75" s="70"/>
      <c r="AS75" s="70"/>
      <c r="AT75" s="70"/>
      <c r="AU75" s="70"/>
      <c r="AV75" s="70"/>
      <c r="AW75" s="70"/>
      <c r="AX75" s="70"/>
      <c r="AY75" s="70"/>
      <c r="AZ75" s="70"/>
      <c r="BA75" s="70"/>
      <c r="BB75" s="70"/>
      <c r="BC75" s="70"/>
      <c r="BD75" s="70"/>
      <c r="BE75" s="70"/>
      <c r="BF75" s="70"/>
      <c r="BG75" s="91"/>
      <c r="BH75" s="91"/>
      <c r="BI75" s="91"/>
      <c r="BJ75" s="70"/>
      <c r="BK75" s="70"/>
      <c r="BL75" s="70"/>
      <c r="BM75" s="70"/>
      <c r="BN75" s="70"/>
      <c r="BO75" s="70"/>
      <c r="BP75" s="70"/>
      <c r="BQ75" s="70"/>
      <c r="BR75" s="70"/>
      <c r="BS75" s="70"/>
      <c r="BT75" s="70"/>
      <c r="BU75" s="70"/>
      <c r="BV75" s="70"/>
      <c r="BW75" s="70"/>
      <c r="BX75" s="70"/>
      <c r="BY75" s="70"/>
      <c r="BZ75" s="70"/>
      <c r="CA75" s="70"/>
      <c r="CB75" s="70"/>
      <c r="CC75" s="70"/>
      <c r="CD75" s="70"/>
      <c r="CE75" s="70"/>
      <c r="CF75" s="70"/>
      <c r="CG75" s="70"/>
      <c r="CH75" s="70"/>
      <c r="CI75" s="70"/>
      <c r="CJ75" s="70"/>
      <c r="CK75" s="70"/>
      <c r="CL75" s="70"/>
      <c r="CM75" s="70"/>
      <c r="CN75" s="70"/>
      <c r="CO75" s="70"/>
      <c r="CP75" s="70"/>
      <c r="CQ75" s="70"/>
      <c r="CR75" s="70"/>
      <c r="CS75" s="70"/>
      <c r="CT75" s="70"/>
      <c r="CU75" s="70"/>
      <c r="CV75" s="70"/>
      <c r="CW75" s="70"/>
      <c r="CX75" s="70"/>
      <c r="CY75" s="70"/>
      <c r="CZ75" s="70"/>
      <c r="DA75" s="70"/>
      <c r="DB75" s="70"/>
      <c r="DC75" s="70"/>
      <c r="DD75" s="70"/>
      <c r="DE75" s="70"/>
      <c r="DF75" s="70"/>
      <c r="DG75" s="70"/>
      <c r="DH75" s="70"/>
      <c r="DI75" s="70"/>
      <c r="DJ75" s="70"/>
      <c r="DK75" s="70"/>
      <c r="DL75" s="70"/>
      <c r="DM75" s="70"/>
      <c r="DN75" s="70"/>
      <c r="DO75" s="70"/>
      <c r="DP75" s="70"/>
      <c r="DQ75" s="70"/>
      <c r="DR75" s="70"/>
      <c r="DS75" s="70"/>
      <c r="DT75" s="70"/>
      <c r="DU75" s="70"/>
      <c r="DV75" s="70"/>
      <c r="DW75" s="70"/>
      <c r="DX75" s="70"/>
      <c r="DY75" s="70"/>
      <c r="DZ75" s="70"/>
      <c r="EA75" s="70"/>
      <c r="EB75" s="70"/>
      <c r="EC75" s="70"/>
      <c r="ED75" s="70"/>
      <c r="EE75" s="70"/>
      <c r="EF75" s="70"/>
      <c r="EG75" s="70"/>
      <c r="EH75" s="70"/>
      <c r="EI75" s="70"/>
      <c r="EJ75" s="70"/>
      <c r="EK75" s="70"/>
      <c r="EL75" s="70"/>
      <c r="EM75" s="70"/>
      <c r="EN75" s="70"/>
      <c r="EO75" s="70"/>
      <c r="EP75" s="70"/>
      <c r="EQ75" s="70"/>
      <c r="ER75" s="70"/>
      <c r="ES75" s="70"/>
      <c r="ET75" s="70"/>
      <c r="EU75" s="70"/>
      <c r="EV75" s="70"/>
      <c r="EW75" s="70"/>
      <c r="EX75" s="70"/>
      <c r="EY75" s="70"/>
      <c r="EZ75" s="70"/>
      <c r="FA75" s="70"/>
      <c r="FB75" s="70"/>
      <c r="FC75" s="70"/>
      <c r="FD75" s="70"/>
      <c r="FE75" s="70"/>
      <c r="FF75" s="70"/>
      <c r="FG75" s="70"/>
      <c r="FH75" s="70"/>
      <c r="FI75" s="70"/>
      <c r="FJ75" s="70"/>
      <c r="FK75" s="70"/>
      <c r="FL75" s="70"/>
    </row>
    <row r="76" spans="1:168" ht="15.75" hidden="1" customHeight="1" x14ac:dyDescent="0.3">
      <c r="B76" s="158"/>
      <c r="C76" s="159"/>
      <c r="D76" s="159"/>
      <c r="E76" s="159"/>
      <c r="F76" s="159"/>
      <c r="G76" s="159"/>
      <c r="H76" s="159"/>
      <c r="I76" s="159"/>
      <c r="J76" s="159"/>
      <c r="K76" s="159"/>
      <c r="L76" s="159"/>
      <c r="M76" s="159"/>
      <c r="N76" s="159"/>
      <c r="O76" s="159"/>
      <c r="P76" s="159"/>
      <c r="Q76" s="159"/>
      <c r="R76" s="159"/>
      <c r="S76" s="159"/>
      <c r="T76" s="159"/>
      <c r="U76" s="159"/>
      <c r="V76" s="159"/>
      <c r="W76" s="159"/>
      <c r="X76" s="159"/>
      <c r="Y76" s="159"/>
      <c r="Z76" s="159"/>
      <c r="AA76" s="772" t="s">
        <v>58</v>
      </c>
      <c r="AB76" s="772"/>
      <c r="AC76" s="160"/>
      <c r="AD76" s="160"/>
      <c r="AE76" s="160"/>
      <c r="AF76" s="160"/>
      <c r="AG76" s="160"/>
      <c r="AH76" s="160"/>
      <c r="AI76" s="160"/>
      <c r="AJ76" s="160"/>
      <c r="AK76" s="160"/>
      <c r="AL76" s="160"/>
      <c r="AM76" s="160"/>
      <c r="AN76" s="160"/>
      <c r="AO76" s="160"/>
      <c r="AP76" s="160"/>
      <c r="AQ76" s="160"/>
      <c r="AR76" s="160"/>
      <c r="AS76" s="160"/>
      <c r="AT76" s="160"/>
      <c r="AU76" s="160"/>
      <c r="AV76" s="160"/>
      <c r="AW76" s="160"/>
      <c r="AX76" s="160"/>
      <c r="AY76" s="160"/>
      <c r="AZ76" s="160"/>
      <c r="BA76" s="160"/>
      <c r="BB76" s="160"/>
      <c r="BC76" s="160"/>
      <c r="BD76" s="160"/>
      <c r="BE76" s="160"/>
      <c r="BF76" s="160"/>
      <c r="BG76" s="161"/>
      <c r="BH76" s="161"/>
      <c r="BI76" s="161"/>
      <c r="BJ76" s="159"/>
      <c r="BK76" s="159"/>
    </row>
    <row r="77" spans="1:168" ht="15.75" hidden="1" customHeight="1" x14ac:dyDescent="0.3">
      <c r="B77" s="162"/>
      <c r="C77" s="163"/>
      <c r="D77" s="163"/>
      <c r="E77" s="163"/>
      <c r="F77" s="163"/>
      <c r="G77" s="164"/>
      <c r="H77" s="164"/>
      <c r="I77" s="164"/>
      <c r="J77" s="164"/>
      <c r="K77" s="164"/>
      <c r="L77" s="164"/>
      <c r="M77" s="164"/>
      <c r="N77" s="163"/>
      <c r="O77" s="163"/>
      <c r="P77" s="163"/>
      <c r="Q77" s="163"/>
      <c r="R77" s="163"/>
      <c r="S77" s="163"/>
      <c r="T77" s="163"/>
      <c r="U77" s="163"/>
      <c r="V77" s="163"/>
      <c r="W77" s="163"/>
      <c r="X77" s="163"/>
      <c r="Y77" s="163"/>
      <c r="Z77" s="163"/>
      <c r="AA77" s="782" t="s">
        <v>59</v>
      </c>
      <c r="AB77" s="782"/>
      <c r="AC77" s="165"/>
      <c r="AD77" s="165"/>
      <c r="AE77" s="165"/>
      <c r="AF77" s="165"/>
      <c r="AG77" s="165"/>
      <c r="AH77" s="165"/>
      <c r="AI77" s="165"/>
      <c r="AJ77" s="165"/>
      <c r="AK77" s="165"/>
      <c r="AL77" s="165"/>
      <c r="AM77" s="165"/>
      <c r="AN77" s="165"/>
      <c r="AO77" s="165"/>
      <c r="AP77" s="165"/>
      <c r="AQ77" s="165"/>
      <c r="AR77" s="165"/>
      <c r="AS77" s="165"/>
      <c r="AT77" s="165"/>
      <c r="AU77" s="165"/>
      <c r="AV77" s="165"/>
      <c r="AW77" s="165"/>
      <c r="AX77" s="165"/>
      <c r="AY77" s="165"/>
      <c r="AZ77" s="165"/>
      <c r="BA77" s="165"/>
      <c r="BB77" s="165"/>
      <c r="BC77" s="165"/>
      <c r="BD77" s="165"/>
      <c r="BE77" s="165"/>
      <c r="BF77" s="165"/>
      <c r="BG77" s="164"/>
      <c r="BH77" s="164"/>
      <c r="BI77" s="164"/>
      <c r="BJ77" s="163"/>
      <c r="BK77" s="163"/>
    </row>
    <row r="78" spans="1:168" ht="15.75" hidden="1" customHeight="1" x14ac:dyDescent="0.3">
      <c r="B78" s="162"/>
      <c r="C78" s="163"/>
      <c r="D78" s="163"/>
      <c r="E78" s="163"/>
      <c r="F78" s="163"/>
      <c r="G78" s="164"/>
      <c r="H78" s="164"/>
      <c r="I78" s="164"/>
      <c r="J78" s="164"/>
      <c r="K78" s="164"/>
      <c r="L78" s="164"/>
      <c r="M78" s="164"/>
      <c r="N78" s="163"/>
      <c r="O78" s="163"/>
      <c r="P78" s="163"/>
      <c r="Q78" s="163"/>
      <c r="R78" s="163"/>
      <c r="S78" s="163"/>
      <c r="T78" s="163"/>
      <c r="U78" s="163"/>
      <c r="V78" s="163"/>
      <c r="W78" s="163"/>
      <c r="X78" s="163"/>
      <c r="Y78" s="163"/>
      <c r="Z78" s="163"/>
      <c r="AA78" s="782" t="s">
        <v>60</v>
      </c>
      <c r="AB78" s="782"/>
      <c r="AC78" s="165"/>
      <c r="AD78" s="165"/>
      <c r="AE78" s="165"/>
      <c r="AF78" s="165"/>
      <c r="AG78" s="165"/>
      <c r="AH78" s="165"/>
      <c r="AI78" s="165"/>
      <c r="AJ78" s="165"/>
      <c r="AK78" s="165"/>
      <c r="AL78" s="165"/>
      <c r="AM78" s="165"/>
      <c r="AN78" s="165"/>
      <c r="AO78" s="165"/>
      <c r="AP78" s="165"/>
      <c r="AQ78" s="165"/>
      <c r="AR78" s="165"/>
      <c r="AS78" s="165"/>
      <c r="AT78" s="165"/>
      <c r="AU78" s="165"/>
      <c r="AV78" s="165"/>
      <c r="AW78" s="165"/>
      <c r="AX78" s="165"/>
      <c r="AY78" s="165"/>
      <c r="AZ78" s="165"/>
      <c r="BA78" s="165"/>
      <c r="BB78" s="165"/>
      <c r="BC78" s="165"/>
      <c r="BD78" s="165"/>
      <c r="BE78" s="165"/>
      <c r="BF78" s="165"/>
      <c r="BG78" s="164"/>
      <c r="BH78" s="164"/>
      <c r="BI78" s="164"/>
      <c r="BJ78" s="163"/>
      <c r="BK78" s="163"/>
    </row>
    <row r="79" spans="1:168" ht="15.75" hidden="1" customHeight="1" x14ac:dyDescent="0.3">
      <c r="B79" s="162"/>
      <c r="C79" s="163"/>
      <c r="D79" s="163"/>
      <c r="E79" s="163"/>
      <c r="F79" s="163"/>
      <c r="G79" s="164"/>
      <c r="H79" s="164"/>
      <c r="I79" s="164"/>
      <c r="J79" s="164"/>
      <c r="K79" s="164"/>
      <c r="L79" s="164"/>
      <c r="M79" s="164"/>
      <c r="N79" s="163"/>
      <c r="O79" s="163"/>
      <c r="P79" s="163"/>
      <c r="Q79" s="163"/>
      <c r="R79" s="163"/>
      <c r="S79" s="163"/>
      <c r="T79" s="163"/>
      <c r="U79" s="163"/>
      <c r="V79" s="163"/>
      <c r="W79" s="163"/>
      <c r="X79" s="163"/>
      <c r="Y79" s="163"/>
      <c r="Z79" s="163"/>
      <c r="AA79" s="782" t="s">
        <v>61</v>
      </c>
      <c r="AB79" s="782"/>
      <c r="AC79" s="165"/>
      <c r="AD79" s="165"/>
      <c r="AE79" s="165"/>
      <c r="AF79" s="165"/>
      <c r="AG79" s="165"/>
      <c r="AH79" s="165"/>
      <c r="AI79" s="165"/>
      <c r="AJ79" s="165"/>
      <c r="AK79" s="165"/>
      <c r="AL79" s="165"/>
      <c r="AM79" s="165"/>
      <c r="AN79" s="165"/>
      <c r="AO79" s="165"/>
      <c r="AP79" s="165"/>
      <c r="AQ79" s="165"/>
      <c r="AR79" s="165"/>
      <c r="AS79" s="165"/>
      <c r="AT79" s="165"/>
      <c r="AU79" s="165"/>
      <c r="AV79" s="165"/>
      <c r="AW79" s="165"/>
      <c r="AX79" s="165"/>
      <c r="AY79" s="165"/>
      <c r="AZ79" s="165"/>
      <c r="BA79" s="165"/>
      <c r="BB79" s="165"/>
      <c r="BC79" s="165"/>
      <c r="BD79" s="165"/>
      <c r="BE79" s="165"/>
      <c r="BF79" s="165"/>
      <c r="BG79" s="164"/>
      <c r="BH79" s="164"/>
      <c r="BI79" s="164"/>
      <c r="BJ79" s="163"/>
      <c r="BK79" s="163"/>
    </row>
    <row r="80" spans="1:168" ht="15" hidden="1" customHeight="1" x14ac:dyDescent="0.25">
      <c r="B80" s="162"/>
      <c r="C80" s="163"/>
      <c r="D80" s="163"/>
      <c r="E80" s="163"/>
      <c r="F80" s="163"/>
      <c r="G80" s="164"/>
      <c r="H80" s="164"/>
      <c r="I80" s="164"/>
      <c r="J80" s="164"/>
      <c r="K80" s="164"/>
      <c r="L80" s="164"/>
      <c r="M80" s="164"/>
      <c r="N80" s="163"/>
      <c r="O80" s="163"/>
      <c r="P80" s="163"/>
      <c r="Q80" s="163"/>
      <c r="R80" s="163"/>
      <c r="S80" s="163"/>
      <c r="T80" s="163"/>
      <c r="U80" s="163"/>
      <c r="V80" s="163"/>
      <c r="W80" s="163"/>
      <c r="X80" s="163"/>
      <c r="Y80" s="163"/>
      <c r="Z80" s="163"/>
      <c r="AA80" s="780" t="s">
        <v>0</v>
      </c>
      <c r="AB80" s="781"/>
      <c r="AC80" s="163"/>
      <c r="AD80" s="163"/>
      <c r="AE80" s="163"/>
      <c r="AF80" s="163"/>
      <c r="AG80" s="163"/>
      <c r="AH80" s="163"/>
      <c r="AI80" s="163"/>
      <c r="AJ80" s="163"/>
      <c r="AK80" s="163"/>
      <c r="AL80" s="163"/>
      <c r="AM80" s="163"/>
      <c r="AN80" s="163"/>
      <c r="AO80" s="163"/>
      <c r="AP80" s="163"/>
      <c r="AQ80" s="163"/>
      <c r="AR80" s="163"/>
      <c r="AS80" s="163"/>
      <c r="AT80" s="163"/>
      <c r="AU80" s="163"/>
      <c r="AV80" s="163"/>
      <c r="AW80" s="163"/>
      <c r="AX80" s="163"/>
      <c r="AY80" s="163"/>
      <c r="AZ80" s="163"/>
      <c r="BA80" s="163"/>
      <c r="BB80" s="163"/>
      <c r="BC80" s="163"/>
      <c r="BD80" s="163"/>
      <c r="BE80" s="163"/>
      <c r="BF80" s="163"/>
      <c r="BG80" s="164"/>
      <c r="BH80" s="164"/>
      <c r="BI80" s="164"/>
      <c r="BJ80" s="163"/>
      <c r="BK80" s="163"/>
    </row>
    <row r="81" spans="2:63" ht="15" hidden="1" customHeight="1" x14ac:dyDescent="0.25">
      <c r="B81" s="162"/>
      <c r="C81" s="163"/>
      <c r="D81" s="163"/>
      <c r="E81" s="163"/>
      <c r="F81" s="163"/>
      <c r="G81" s="164"/>
      <c r="H81" s="164"/>
      <c r="I81" s="164"/>
      <c r="J81" s="164"/>
      <c r="K81" s="164"/>
      <c r="L81" s="164"/>
      <c r="M81" s="164"/>
      <c r="N81" s="163"/>
      <c r="O81" s="163"/>
      <c r="P81" s="163"/>
      <c r="Q81" s="163"/>
      <c r="R81" s="163"/>
      <c r="S81" s="163"/>
      <c r="T81" s="163"/>
      <c r="U81" s="163"/>
      <c r="V81" s="163"/>
      <c r="W81" s="163"/>
      <c r="X81" s="163"/>
      <c r="Y81" s="163"/>
      <c r="Z81" s="163"/>
      <c r="AA81" s="771" t="s">
        <v>64</v>
      </c>
      <c r="AB81" s="771"/>
      <c r="AC81" s="166"/>
      <c r="AD81" s="166"/>
      <c r="AE81" s="166"/>
      <c r="AF81" s="166"/>
      <c r="AG81" s="166"/>
      <c r="AH81" s="166"/>
      <c r="AI81" s="166"/>
      <c r="AJ81" s="166"/>
      <c r="AK81" s="166"/>
      <c r="AL81" s="166"/>
      <c r="AM81" s="166"/>
      <c r="AN81" s="166"/>
      <c r="AO81" s="166"/>
      <c r="AP81" s="166"/>
      <c r="AQ81" s="166"/>
      <c r="AR81" s="166"/>
      <c r="AS81" s="166"/>
      <c r="AT81" s="166"/>
      <c r="AU81" s="166"/>
      <c r="AV81" s="166"/>
      <c r="AW81" s="166"/>
      <c r="AX81" s="166"/>
      <c r="AY81" s="166"/>
      <c r="AZ81" s="166"/>
      <c r="BA81" s="166"/>
      <c r="BB81" s="166"/>
      <c r="BC81" s="166"/>
      <c r="BD81" s="166"/>
      <c r="BE81" s="166"/>
      <c r="BF81" s="166"/>
      <c r="BG81" s="164"/>
      <c r="BH81" s="164"/>
      <c r="BI81" s="164"/>
      <c r="BJ81" s="163"/>
      <c r="BK81" s="163"/>
    </row>
    <row r="82" spans="2:63" ht="15" hidden="1" customHeight="1" x14ac:dyDescent="0.25">
      <c r="B82" s="162"/>
      <c r="C82" s="163"/>
      <c r="D82" s="163"/>
      <c r="E82" s="163"/>
      <c r="F82" s="163"/>
      <c r="G82" s="164"/>
      <c r="H82" s="164"/>
      <c r="I82" s="164"/>
      <c r="J82" s="164"/>
      <c r="K82" s="164"/>
      <c r="L82" s="164"/>
      <c r="M82" s="164"/>
      <c r="N82" s="163"/>
      <c r="O82" s="163"/>
      <c r="P82" s="163"/>
      <c r="Q82" s="163"/>
      <c r="R82" s="163"/>
      <c r="S82" s="163"/>
      <c r="T82" s="163"/>
      <c r="U82" s="163"/>
      <c r="V82" s="163"/>
      <c r="W82" s="163"/>
      <c r="X82" s="163"/>
      <c r="Y82" s="163"/>
      <c r="Z82" s="163"/>
      <c r="AA82" s="771" t="s">
        <v>65</v>
      </c>
      <c r="AB82" s="771"/>
      <c r="AC82" s="166"/>
      <c r="AD82" s="166"/>
      <c r="AE82" s="166"/>
      <c r="AF82" s="166"/>
      <c r="AG82" s="166"/>
      <c r="AH82" s="166"/>
      <c r="AI82" s="166"/>
      <c r="AJ82" s="166"/>
      <c r="AK82" s="166"/>
      <c r="AL82" s="166"/>
      <c r="AM82" s="166"/>
      <c r="AN82" s="166"/>
      <c r="AO82" s="166"/>
      <c r="AP82" s="166"/>
      <c r="AQ82" s="166"/>
      <c r="AR82" s="166"/>
      <c r="AS82" s="166"/>
      <c r="AT82" s="166"/>
      <c r="AU82" s="166"/>
      <c r="AV82" s="166"/>
      <c r="AW82" s="166"/>
      <c r="AX82" s="166"/>
      <c r="AY82" s="166"/>
      <c r="AZ82" s="166"/>
      <c r="BA82" s="166"/>
      <c r="BB82" s="166"/>
      <c r="BC82" s="166"/>
      <c r="BD82" s="166"/>
      <c r="BE82" s="166"/>
      <c r="BF82" s="166"/>
      <c r="BG82" s="164"/>
      <c r="BH82" s="164"/>
      <c r="BI82" s="164"/>
      <c r="BJ82" s="163"/>
      <c r="BK82" s="163"/>
    </row>
    <row r="83" spans="2:63" ht="15" hidden="1" customHeight="1" x14ac:dyDescent="0.25">
      <c r="B83" s="162"/>
      <c r="C83" s="163"/>
      <c r="D83" s="163"/>
      <c r="E83" s="163"/>
      <c r="F83" s="163"/>
      <c r="G83" s="164"/>
      <c r="H83" s="164"/>
      <c r="I83" s="164"/>
      <c r="J83" s="164"/>
      <c r="K83" s="164"/>
      <c r="L83" s="164"/>
      <c r="M83" s="164"/>
      <c r="N83" s="163"/>
      <c r="O83" s="163"/>
      <c r="P83" s="163"/>
      <c r="Q83" s="163"/>
      <c r="R83" s="163"/>
      <c r="S83" s="163"/>
      <c r="T83" s="163"/>
      <c r="U83" s="163"/>
      <c r="V83" s="163"/>
      <c r="W83" s="163"/>
      <c r="X83" s="163"/>
      <c r="Y83" s="163"/>
      <c r="Z83" s="163"/>
      <c r="AA83" s="771" t="s">
        <v>54</v>
      </c>
      <c r="AB83" s="771"/>
      <c r="AC83" s="166"/>
      <c r="AD83" s="166"/>
      <c r="AE83" s="166"/>
      <c r="AF83" s="166"/>
      <c r="AG83" s="166"/>
      <c r="AH83" s="166"/>
      <c r="AI83" s="166"/>
      <c r="AJ83" s="166"/>
      <c r="AK83" s="166"/>
      <c r="AL83" s="166"/>
      <c r="AM83" s="166"/>
      <c r="AN83" s="166"/>
      <c r="AO83" s="166"/>
      <c r="AP83" s="166"/>
      <c r="AQ83" s="166"/>
      <c r="AR83" s="166"/>
      <c r="AS83" s="166"/>
      <c r="AT83" s="166"/>
      <c r="AU83" s="166"/>
      <c r="AV83" s="166"/>
      <c r="AW83" s="166"/>
      <c r="AX83" s="166"/>
      <c r="AY83" s="166"/>
      <c r="AZ83" s="166"/>
      <c r="BA83" s="166"/>
      <c r="BB83" s="166"/>
      <c r="BC83" s="166"/>
      <c r="BD83" s="166"/>
      <c r="BE83" s="166"/>
      <c r="BF83" s="166"/>
      <c r="BG83" s="164"/>
      <c r="BH83" s="164"/>
      <c r="BI83" s="164"/>
      <c r="BJ83" s="163"/>
      <c r="BK83" s="163"/>
    </row>
    <row r="84" spans="2:63" ht="15" hidden="1" customHeight="1" x14ac:dyDescent="0.25">
      <c r="B84" s="162"/>
      <c r="C84" s="163"/>
      <c r="D84" s="163"/>
      <c r="E84" s="163"/>
      <c r="F84" s="163"/>
      <c r="G84" s="164"/>
      <c r="H84" s="164"/>
      <c r="I84" s="164"/>
      <c r="J84" s="164"/>
      <c r="K84" s="164"/>
      <c r="L84" s="164"/>
      <c r="M84" s="164"/>
      <c r="N84" s="163"/>
      <c r="O84" s="163"/>
      <c r="P84" s="163"/>
      <c r="Q84" s="163"/>
      <c r="R84" s="163"/>
      <c r="S84" s="163"/>
      <c r="T84" s="163"/>
      <c r="U84" s="163"/>
      <c r="V84" s="163"/>
      <c r="W84" s="163"/>
      <c r="X84" s="163"/>
      <c r="Y84" s="163"/>
      <c r="Z84" s="163"/>
      <c r="AA84" s="771" t="s">
        <v>66</v>
      </c>
      <c r="AB84" s="771"/>
      <c r="AC84" s="166"/>
      <c r="AD84" s="166"/>
      <c r="AE84" s="166"/>
      <c r="AF84" s="166"/>
      <c r="AG84" s="166"/>
      <c r="AH84" s="166"/>
      <c r="AI84" s="166"/>
      <c r="AJ84" s="166"/>
      <c r="AK84" s="166"/>
      <c r="AL84" s="166"/>
      <c r="AM84" s="166"/>
      <c r="AN84" s="166"/>
      <c r="AO84" s="166"/>
      <c r="AP84" s="166"/>
      <c r="AQ84" s="166"/>
      <c r="AR84" s="166"/>
      <c r="AS84" s="166"/>
      <c r="AT84" s="166"/>
      <c r="AU84" s="166"/>
      <c r="AV84" s="166"/>
      <c r="AW84" s="166"/>
      <c r="AX84" s="166"/>
      <c r="AY84" s="166"/>
      <c r="AZ84" s="166"/>
      <c r="BA84" s="166"/>
      <c r="BB84" s="166"/>
      <c r="BC84" s="166"/>
      <c r="BD84" s="166"/>
      <c r="BE84" s="166"/>
      <c r="BF84" s="166"/>
      <c r="BG84" s="164"/>
      <c r="BH84" s="164"/>
      <c r="BI84" s="164"/>
      <c r="BJ84" s="163"/>
      <c r="BK84" s="163"/>
    </row>
    <row r="85" spans="2:63" ht="15" hidden="1" customHeight="1" x14ac:dyDescent="0.25">
      <c r="B85" s="162"/>
      <c r="C85" s="163"/>
      <c r="D85" s="163"/>
      <c r="E85" s="163"/>
      <c r="F85" s="163"/>
      <c r="G85" s="164"/>
      <c r="H85" s="164"/>
      <c r="I85" s="164"/>
      <c r="J85" s="164"/>
      <c r="K85" s="164"/>
      <c r="L85" s="164"/>
      <c r="M85" s="164"/>
      <c r="N85" s="163"/>
      <c r="O85" s="163"/>
      <c r="P85" s="163"/>
      <c r="Q85" s="163"/>
      <c r="R85" s="163"/>
      <c r="S85" s="163"/>
      <c r="T85" s="163"/>
      <c r="U85" s="163"/>
      <c r="V85" s="163"/>
      <c r="W85" s="163"/>
      <c r="X85" s="163"/>
      <c r="Y85" s="163"/>
      <c r="Z85" s="163"/>
      <c r="AA85" s="771" t="s">
        <v>67</v>
      </c>
      <c r="AB85" s="771"/>
      <c r="AC85" s="166"/>
      <c r="AD85" s="166"/>
      <c r="AE85" s="166"/>
      <c r="AF85" s="166"/>
      <c r="AG85" s="166"/>
      <c r="AH85" s="166"/>
      <c r="AI85" s="166"/>
      <c r="AJ85" s="166"/>
      <c r="AK85" s="166"/>
      <c r="AL85" s="166"/>
      <c r="AM85" s="166"/>
      <c r="AN85" s="166"/>
      <c r="AO85" s="166"/>
      <c r="AP85" s="166"/>
      <c r="AQ85" s="166"/>
      <c r="AR85" s="166"/>
      <c r="AS85" s="166"/>
      <c r="AT85" s="166"/>
      <c r="AU85" s="166"/>
      <c r="AV85" s="166"/>
      <c r="AW85" s="166"/>
      <c r="AX85" s="166"/>
      <c r="AY85" s="166"/>
      <c r="AZ85" s="166"/>
      <c r="BA85" s="166"/>
      <c r="BB85" s="166"/>
      <c r="BC85" s="166"/>
      <c r="BD85" s="166"/>
      <c r="BE85" s="166"/>
      <c r="BF85" s="166"/>
      <c r="BG85" s="164"/>
      <c r="BH85" s="164"/>
      <c r="BI85" s="164"/>
      <c r="BJ85" s="163"/>
      <c r="BK85" s="163"/>
    </row>
    <row r="86" spans="2:63" ht="15" hidden="1" customHeight="1" x14ac:dyDescent="0.25">
      <c r="B86" s="162"/>
      <c r="C86" s="163"/>
      <c r="D86" s="163"/>
      <c r="E86" s="163"/>
      <c r="F86" s="163"/>
      <c r="G86" s="164"/>
      <c r="H86" s="164"/>
      <c r="I86" s="164"/>
      <c r="J86" s="164"/>
      <c r="K86" s="164"/>
      <c r="L86" s="164"/>
      <c r="M86" s="164"/>
      <c r="N86" s="163"/>
      <c r="O86" s="163"/>
      <c r="P86" s="163"/>
      <c r="Q86" s="163"/>
      <c r="R86" s="163"/>
      <c r="S86" s="163"/>
      <c r="T86" s="163"/>
      <c r="U86" s="163"/>
      <c r="V86" s="163"/>
      <c r="W86" s="163"/>
      <c r="X86" s="163"/>
      <c r="Y86" s="163"/>
      <c r="Z86" s="163"/>
      <c r="AA86" s="771" t="s">
        <v>68</v>
      </c>
      <c r="AB86" s="771"/>
      <c r="AC86" s="166"/>
      <c r="AD86" s="166"/>
      <c r="AE86" s="166"/>
      <c r="AF86" s="166"/>
      <c r="AG86" s="166"/>
      <c r="AH86" s="166"/>
      <c r="AI86" s="166"/>
      <c r="AJ86" s="166"/>
      <c r="AK86" s="166"/>
      <c r="AL86" s="166"/>
      <c r="AM86" s="166"/>
      <c r="AN86" s="166"/>
      <c r="AO86" s="166"/>
      <c r="AP86" s="166"/>
      <c r="AQ86" s="166"/>
      <c r="AR86" s="166"/>
      <c r="AS86" s="166"/>
      <c r="AT86" s="166"/>
      <c r="AU86" s="166"/>
      <c r="AV86" s="166"/>
      <c r="AW86" s="166"/>
      <c r="AX86" s="166"/>
      <c r="AY86" s="166"/>
      <c r="AZ86" s="166"/>
      <c r="BA86" s="166"/>
      <c r="BB86" s="166"/>
      <c r="BC86" s="166"/>
      <c r="BD86" s="166"/>
      <c r="BE86" s="166"/>
      <c r="BF86" s="166"/>
      <c r="BG86" s="164"/>
      <c r="BH86" s="164"/>
      <c r="BI86" s="164"/>
      <c r="BJ86" s="163"/>
      <c r="BK86" s="163"/>
    </row>
    <row r="87" spans="2:63" ht="15" hidden="1" customHeight="1" x14ac:dyDescent="0.25">
      <c r="B87" s="162"/>
      <c r="C87" s="163"/>
      <c r="D87" s="163"/>
      <c r="E87" s="163"/>
      <c r="F87" s="163"/>
      <c r="G87" s="164"/>
      <c r="H87" s="164"/>
      <c r="I87" s="164"/>
      <c r="J87" s="164"/>
      <c r="K87" s="164"/>
      <c r="L87" s="164"/>
      <c r="M87" s="164"/>
      <c r="N87" s="163"/>
      <c r="O87" s="163"/>
      <c r="P87" s="163"/>
      <c r="Q87" s="163"/>
      <c r="R87" s="163"/>
      <c r="S87" s="163"/>
      <c r="T87" s="163"/>
      <c r="U87" s="163"/>
      <c r="V87" s="163"/>
      <c r="W87" s="163"/>
      <c r="X87" s="163"/>
      <c r="Y87" s="163"/>
      <c r="Z87" s="163"/>
      <c r="AA87" s="771" t="s">
        <v>69</v>
      </c>
      <c r="AB87" s="771"/>
      <c r="AC87" s="166"/>
      <c r="AD87" s="166"/>
      <c r="AE87" s="166"/>
      <c r="AF87" s="166"/>
      <c r="AG87" s="166"/>
      <c r="AH87" s="166"/>
      <c r="AI87" s="166"/>
      <c r="AJ87" s="166"/>
      <c r="AK87" s="166"/>
      <c r="AL87" s="166"/>
      <c r="AM87" s="166"/>
      <c r="AN87" s="166"/>
      <c r="AO87" s="166"/>
      <c r="AP87" s="166"/>
      <c r="AQ87" s="166"/>
      <c r="AR87" s="166"/>
      <c r="AS87" s="166"/>
      <c r="AT87" s="166"/>
      <c r="AU87" s="166"/>
      <c r="AV87" s="166"/>
      <c r="AW87" s="166"/>
      <c r="AX87" s="166"/>
      <c r="AY87" s="166"/>
      <c r="AZ87" s="166"/>
      <c r="BA87" s="166"/>
      <c r="BB87" s="166"/>
      <c r="BC87" s="166"/>
      <c r="BD87" s="166"/>
      <c r="BE87" s="166"/>
      <c r="BF87" s="166"/>
      <c r="BG87" s="164"/>
      <c r="BH87" s="164"/>
      <c r="BI87" s="164"/>
      <c r="BJ87" s="163"/>
      <c r="BK87" s="163"/>
    </row>
    <row r="88" spans="2:63" ht="15" hidden="1" customHeight="1" x14ac:dyDescent="0.25">
      <c r="B88" s="162"/>
      <c r="C88" s="163"/>
      <c r="D88" s="163"/>
      <c r="E88" s="163"/>
      <c r="F88" s="163"/>
      <c r="G88" s="164"/>
      <c r="H88" s="164"/>
      <c r="I88" s="164"/>
      <c r="J88" s="164"/>
      <c r="K88" s="164"/>
      <c r="L88" s="164"/>
      <c r="M88" s="164"/>
      <c r="N88" s="163"/>
      <c r="O88" s="163"/>
      <c r="P88" s="163"/>
      <c r="Q88" s="163"/>
      <c r="R88" s="163"/>
      <c r="S88" s="163"/>
      <c r="T88" s="163"/>
      <c r="U88" s="163"/>
      <c r="V88" s="163"/>
      <c r="W88" s="163"/>
      <c r="X88" s="163"/>
      <c r="Y88" s="163"/>
      <c r="Z88" s="163"/>
      <c r="AA88" s="771" t="s">
        <v>44</v>
      </c>
      <c r="AB88" s="771"/>
      <c r="AC88" s="166"/>
      <c r="AD88" s="166"/>
      <c r="AE88" s="166"/>
      <c r="AF88" s="166"/>
      <c r="AG88" s="166"/>
      <c r="AH88" s="166"/>
      <c r="AI88" s="166"/>
      <c r="AJ88" s="166"/>
      <c r="AK88" s="166"/>
      <c r="AL88" s="166"/>
      <c r="AM88" s="166"/>
      <c r="AN88" s="166"/>
      <c r="AO88" s="166"/>
      <c r="AP88" s="166"/>
      <c r="AQ88" s="166"/>
      <c r="AR88" s="166"/>
      <c r="AS88" s="166"/>
      <c r="AT88" s="166"/>
      <c r="AU88" s="166"/>
      <c r="AV88" s="166"/>
      <c r="AW88" s="166"/>
      <c r="AX88" s="166"/>
      <c r="AY88" s="166"/>
      <c r="AZ88" s="166"/>
      <c r="BA88" s="166"/>
      <c r="BB88" s="166"/>
      <c r="BC88" s="166"/>
      <c r="BD88" s="166"/>
      <c r="BE88" s="166"/>
      <c r="BF88" s="166"/>
      <c r="BG88" s="164"/>
      <c r="BH88" s="164"/>
      <c r="BI88" s="164"/>
      <c r="BJ88" s="163"/>
      <c r="BK88" s="163"/>
    </row>
    <row r="89" spans="2:63" ht="18.75" hidden="1" customHeight="1" x14ac:dyDescent="0.3">
      <c r="B89" s="162"/>
      <c r="C89" s="163"/>
      <c r="D89" s="163"/>
      <c r="E89" s="163"/>
      <c r="F89" s="163"/>
      <c r="G89" s="164"/>
      <c r="H89" s="164"/>
      <c r="I89" s="164"/>
      <c r="J89" s="164"/>
      <c r="K89" s="164"/>
      <c r="L89" s="164"/>
      <c r="M89" s="164"/>
      <c r="N89" s="163"/>
      <c r="O89" s="163"/>
      <c r="P89" s="163"/>
      <c r="Q89" s="163"/>
      <c r="R89" s="163"/>
      <c r="S89" s="163"/>
      <c r="T89" s="163"/>
      <c r="U89" s="163"/>
      <c r="V89" s="163"/>
      <c r="W89" s="163"/>
      <c r="X89" s="163"/>
      <c r="Y89" s="163"/>
      <c r="Z89" s="163"/>
      <c r="AA89" s="773" t="s">
        <v>57</v>
      </c>
      <c r="AB89" s="773"/>
      <c r="AC89" s="167"/>
      <c r="AD89" s="167"/>
      <c r="AE89" s="167"/>
      <c r="AF89" s="167"/>
      <c r="AG89" s="167"/>
      <c r="AH89" s="167"/>
      <c r="AI89" s="167"/>
      <c r="AJ89" s="167"/>
      <c r="AK89" s="167"/>
      <c r="AL89" s="167"/>
      <c r="AM89" s="167"/>
      <c r="AN89" s="167"/>
      <c r="AO89" s="167"/>
      <c r="AP89" s="167"/>
      <c r="AQ89" s="167"/>
      <c r="AR89" s="167"/>
      <c r="AS89" s="167"/>
      <c r="AT89" s="167"/>
      <c r="AU89" s="167"/>
      <c r="AV89" s="167"/>
      <c r="AW89" s="167"/>
      <c r="AX89" s="167"/>
      <c r="AY89" s="167"/>
      <c r="AZ89" s="167"/>
      <c r="BA89" s="167"/>
      <c r="BB89" s="167"/>
      <c r="BC89" s="167"/>
      <c r="BD89" s="167"/>
      <c r="BE89" s="167"/>
      <c r="BF89" s="167"/>
      <c r="BG89" s="164"/>
      <c r="BH89" s="164"/>
      <c r="BI89" s="164"/>
      <c r="BJ89" s="163"/>
      <c r="BK89" s="163"/>
    </row>
    <row r="90" spans="2:63" ht="15" hidden="1" customHeight="1" x14ac:dyDescent="0.25">
      <c r="B90" s="162"/>
      <c r="C90" s="163"/>
      <c r="D90" s="163"/>
      <c r="E90" s="163"/>
      <c r="F90" s="163"/>
      <c r="G90" s="164"/>
      <c r="H90" s="164"/>
      <c r="I90" s="164"/>
      <c r="J90" s="164"/>
      <c r="K90" s="164"/>
      <c r="L90" s="164"/>
      <c r="M90" s="164"/>
      <c r="N90" s="163"/>
      <c r="O90" s="163"/>
      <c r="P90" s="163"/>
      <c r="Q90" s="163"/>
      <c r="R90" s="163"/>
      <c r="S90" s="163"/>
      <c r="T90" s="163"/>
      <c r="U90" s="163"/>
      <c r="V90" s="163"/>
      <c r="W90" s="163"/>
      <c r="X90" s="163"/>
      <c r="Y90" s="163"/>
      <c r="Z90" s="163"/>
      <c r="AA90" s="771" t="s">
        <v>70</v>
      </c>
      <c r="AB90" s="771"/>
      <c r="AC90" s="166"/>
      <c r="AD90" s="166"/>
      <c r="AE90" s="166"/>
      <c r="AF90" s="166"/>
      <c r="AG90" s="166"/>
      <c r="AH90" s="166"/>
      <c r="AI90" s="166"/>
      <c r="AJ90" s="166"/>
      <c r="AK90" s="166"/>
      <c r="AL90" s="166"/>
      <c r="AM90" s="166"/>
      <c r="AN90" s="166"/>
      <c r="AO90" s="166"/>
      <c r="AP90" s="166"/>
      <c r="AQ90" s="166"/>
      <c r="AR90" s="166"/>
      <c r="AS90" s="166"/>
      <c r="AT90" s="166"/>
      <c r="AU90" s="166"/>
      <c r="AV90" s="166"/>
      <c r="AW90" s="166"/>
      <c r="AX90" s="166"/>
      <c r="AY90" s="166"/>
      <c r="AZ90" s="166"/>
      <c r="BA90" s="166"/>
      <c r="BB90" s="166"/>
      <c r="BC90" s="166"/>
      <c r="BD90" s="166"/>
      <c r="BE90" s="166"/>
      <c r="BF90" s="166"/>
      <c r="BG90" s="164"/>
      <c r="BH90" s="164"/>
      <c r="BI90" s="164"/>
      <c r="BJ90" s="163"/>
      <c r="BK90" s="163"/>
    </row>
    <row r="91" spans="2:63" ht="15" hidden="1" customHeight="1" x14ac:dyDescent="0.25">
      <c r="B91" s="162"/>
      <c r="C91" s="163"/>
      <c r="D91" s="163"/>
      <c r="E91" s="163"/>
      <c r="F91" s="163"/>
      <c r="G91" s="164"/>
      <c r="H91" s="164"/>
      <c r="I91" s="164"/>
      <c r="J91" s="164"/>
      <c r="K91" s="164"/>
      <c r="L91" s="164"/>
      <c r="M91" s="164"/>
      <c r="N91" s="163"/>
      <c r="O91" s="163"/>
      <c r="P91" s="163"/>
      <c r="Q91" s="163"/>
      <c r="R91" s="163"/>
      <c r="S91" s="163"/>
      <c r="T91" s="163"/>
      <c r="U91" s="163"/>
      <c r="V91" s="163"/>
      <c r="W91" s="163"/>
      <c r="X91" s="163"/>
      <c r="Y91" s="163"/>
      <c r="Z91" s="163"/>
      <c r="AA91" s="771" t="s">
        <v>71</v>
      </c>
      <c r="AB91" s="771"/>
      <c r="AC91" s="166"/>
      <c r="AD91" s="166"/>
      <c r="AE91" s="166"/>
      <c r="AF91" s="166"/>
      <c r="AG91" s="166"/>
      <c r="AH91" s="166"/>
      <c r="AI91" s="166"/>
      <c r="AJ91" s="166"/>
      <c r="AK91" s="166"/>
      <c r="AL91" s="166"/>
      <c r="AM91" s="166"/>
      <c r="AN91" s="166"/>
      <c r="AO91" s="166"/>
      <c r="AP91" s="166"/>
      <c r="AQ91" s="166"/>
      <c r="AR91" s="166"/>
      <c r="AS91" s="166"/>
      <c r="AT91" s="166"/>
      <c r="AU91" s="166"/>
      <c r="AV91" s="166"/>
      <c r="AW91" s="166"/>
      <c r="AX91" s="166"/>
      <c r="AY91" s="166"/>
      <c r="AZ91" s="166"/>
      <c r="BA91" s="166"/>
      <c r="BB91" s="166"/>
      <c r="BC91" s="166"/>
      <c r="BD91" s="166"/>
      <c r="BE91" s="166"/>
      <c r="BF91" s="166"/>
      <c r="BG91" s="164"/>
      <c r="BH91" s="164"/>
      <c r="BI91" s="164"/>
      <c r="BJ91" s="163"/>
      <c r="BK91" s="163"/>
    </row>
    <row r="92" spans="2:63" ht="15" hidden="1" customHeight="1" x14ac:dyDescent="0.25">
      <c r="B92" s="162"/>
      <c r="C92" s="163"/>
      <c r="D92" s="163"/>
      <c r="E92" s="163"/>
      <c r="F92" s="163"/>
      <c r="G92" s="164"/>
      <c r="H92" s="164"/>
      <c r="I92" s="164"/>
      <c r="J92" s="164"/>
      <c r="K92" s="164"/>
      <c r="L92" s="164"/>
      <c r="M92" s="164"/>
      <c r="N92" s="163"/>
      <c r="O92" s="163"/>
      <c r="P92" s="163"/>
      <c r="Q92" s="163"/>
      <c r="R92" s="163"/>
      <c r="S92" s="163"/>
      <c r="T92" s="163"/>
      <c r="U92" s="163"/>
      <c r="V92" s="163"/>
      <c r="W92" s="163"/>
      <c r="X92" s="163"/>
      <c r="Y92" s="163"/>
      <c r="Z92" s="163"/>
      <c r="AA92" s="771" t="s">
        <v>72</v>
      </c>
      <c r="AB92" s="771"/>
      <c r="AC92" s="166"/>
      <c r="AD92" s="166"/>
      <c r="AE92" s="166"/>
      <c r="AF92" s="166"/>
      <c r="AG92" s="166"/>
      <c r="AH92" s="166"/>
      <c r="AI92" s="166"/>
      <c r="AJ92" s="166"/>
      <c r="AK92" s="166"/>
      <c r="AL92" s="166"/>
      <c r="AM92" s="166"/>
      <c r="AN92" s="166"/>
      <c r="AO92" s="166"/>
      <c r="AP92" s="166"/>
      <c r="AQ92" s="166"/>
      <c r="AR92" s="166"/>
      <c r="AS92" s="166"/>
      <c r="AT92" s="166"/>
      <c r="AU92" s="166"/>
      <c r="AV92" s="166"/>
      <c r="AW92" s="166"/>
      <c r="AX92" s="166"/>
      <c r="AY92" s="166"/>
      <c r="AZ92" s="166"/>
      <c r="BA92" s="166"/>
      <c r="BB92" s="166"/>
      <c r="BC92" s="166"/>
      <c r="BD92" s="166"/>
      <c r="BE92" s="166"/>
      <c r="BF92" s="166"/>
      <c r="BG92" s="164"/>
      <c r="BH92" s="164"/>
      <c r="BI92" s="164"/>
      <c r="BJ92" s="163"/>
      <c r="BK92" s="163"/>
    </row>
    <row r="93" spans="2:63" ht="15" hidden="1" customHeight="1" x14ac:dyDescent="0.25">
      <c r="B93" s="162"/>
      <c r="C93" s="163"/>
      <c r="D93" s="163"/>
      <c r="E93" s="163"/>
      <c r="F93" s="163"/>
      <c r="G93" s="164"/>
      <c r="H93" s="164"/>
      <c r="I93" s="164"/>
      <c r="J93" s="164"/>
      <c r="K93" s="164"/>
      <c r="L93" s="164"/>
      <c r="M93" s="164"/>
      <c r="N93" s="163"/>
      <c r="O93" s="163"/>
      <c r="P93" s="163"/>
      <c r="Q93" s="163"/>
      <c r="R93" s="163"/>
      <c r="S93" s="163"/>
      <c r="T93" s="163"/>
      <c r="U93" s="163"/>
      <c r="V93" s="163"/>
      <c r="W93" s="163"/>
      <c r="X93" s="163"/>
      <c r="Y93" s="163"/>
      <c r="Z93" s="163"/>
      <c r="AA93" s="771" t="s">
        <v>73</v>
      </c>
      <c r="AB93" s="771"/>
      <c r="AC93" s="166"/>
      <c r="AD93" s="166"/>
      <c r="AE93" s="166"/>
      <c r="AF93" s="166"/>
      <c r="AG93" s="166"/>
      <c r="AH93" s="166"/>
      <c r="AI93" s="166"/>
      <c r="AJ93" s="166"/>
      <c r="AK93" s="166"/>
      <c r="AL93" s="166"/>
      <c r="AM93" s="166"/>
      <c r="AN93" s="166"/>
      <c r="AO93" s="166"/>
      <c r="AP93" s="166"/>
      <c r="AQ93" s="166"/>
      <c r="AR93" s="166"/>
      <c r="AS93" s="166"/>
      <c r="AT93" s="166"/>
      <c r="AU93" s="166"/>
      <c r="AV93" s="166"/>
      <c r="AW93" s="166"/>
      <c r="AX93" s="166"/>
      <c r="AY93" s="166"/>
      <c r="AZ93" s="166"/>
      <c r="BA93" s="166"/>
      <c r="BB93" s="166"/>
      <c r="BC93" s="166"/>
      <c r="BD93" s="166"/>
      <c r="BE93" s="166"/>
      <c r="BF93" s="166"/>
      <c r="BG93" s="164"/>
      <c r="BH93" s="164"/>
      <c r="BI93" s="164"/>
      <c r="BJ93" s="163"/>
      <c r="BK93" s="163"/>
    </row>
    <row r="94" spans="2:63" ht="18.75" hidden="1" customHeight="1" x14ac:dyDescent="0.3">
      <c r="B94" s="162"/>
      <c r="C94" s="163"/>
      <c r="D94" s="163"/>
      <c r="E94" s="163"/>
      <c r="F94" s="163"/>
      <c r="G94" s="164"/>
      <c r="H94" s="164"/>
      <c r="I94" s="164"/>
      <c r="J94" s="164"/>
      <c r="K94" s="164"/>
      <c r="L94" s="164"/>
      <c r="M94" s="164"/>
      <c r="N94" s="163"/>
      <c r="O94" s="163"/>
      <c r="P94" s="163"/>
      <c r="Q94" s="163"/>
      <c r="R94" s="163"/>
      <c r="S94" s="163"/>
      <c r="T94" s="163"/>
      <c r="U94" s="163"/>
      <c r="V94" s="163"/>
      <c r="W94" s="163"/>
      <c r="X94" s="163"/>
      <c r="Y94" s="163"/>
      <c r="Z94" s="163"/>
      <c r="AA94" s="773" t="s">
        <v>57</v>
      </c>
      <c r="AB94" s="773"/>
      <c r="AC94" s="167"/>
      <c r="AD94" s="167"/>
      <c r="AE94" s="167"/>
      <c r="AF94" s="167"/>
      <c r="AG94" s="167"/>
      <c r="AH94" s="167"/>
      <c r="AI94" s="167"/>
      <c r="AJ94" s="167"/>
      <c r="AK94" s="167"/>
      <c r="AL94" s="167"/>
      <c r="AM94" s="167"/>
      <c r="AN94" s="167"/>
      <c r="AO94" s="167"/>
      <c r="AP94" s="167"/>
      <c r="AQ94" s="167"/>
      <c r="AR94" s="167"/>
      <c r="AS94" s="167"/>
      <c r="AT94" s="167"/>
      <c r="AU94" s="167"/>
      <c r="AV94" s="167"/>
      <c r="AW94" s="167"/>
      <c r="AX94" s="167"/>
      <c r="AY94" s="167"/>
      <c r="AZ94" s="167"/>
      <c r="BA94" s="167"/>
      <c r="BB94" s="167"/>
      <c r="BC94" s="167"/>
      <c r="BD94" s="167"/>
      <c r="BE94" s="167"/>
      <c r="BF94" s="167"/>
      <c r="BG94" s="164"/>
      <c r="BH94" s="164"/>
      <c r="BI94" s="164"/>
      <c r="BJ94" s="163"/>
      <c r="BK94" s="163"/>
    </row>
    <row r="95" spans="2:63" hidden="1" x14ac:dyDescent="0.25">
      <c r="G95" s="168"/>
      <c r="H95" s="168"/>
      <c r="I95" s="168"/>
      <c r="J95" s="168"/>
      <c r="K95" s="168"/>
      <c r="L95" s="168"/>
      <c r="M95" s="168"/>
      <c r="BG95" s="168"/>
      <c r="BH95" s="168"/>
      <c r="BI95" s="168"/>
    </row>
    <row r="96" spans="2:63" hidden="1" x14ac:dyDescent="0.25">
      <c r="G96" s="168"/>
      <c r="H96" s="168"/>
      <c r="I96" s="168"/>
      <c r="J96" s="168"/>
      <c r="K96" s="168"/>
      <c r="L96" s="168"/>
      <c r="M96" s="168"/>
    </row>
    <row r="97" hidden="1" x14ac:dyDescent="0.25"/>
  </sheetData>
  <sheetProtection algorithmName="SHA-512" hashValue="RQObhcApjFuWHzaJRtR2/vB2T8K2bu5TY8i7z2+DJf6v9wkZqG+UT9O4brOkUK2rEfJiXE1WSzo4iODwfVIPdQ==" saltValue="nRUkyWlVlay7ZQPrfBLRHg==" spinCount="100000" sheet="1" objects="1" scenarios="1" selectLockedCells="1"/>
  <mergeCells count="273">
    <mergeCell ref="L69:W69"/>
    <mergeCell ref="AG69:AR69"/>
    <mergeCell ref="BB69:BM69"/>
    <mergeCell ref="BW69:CH69"/>
    <mergeCell ref="CR69:DC69"/>
    <mergeCell ref="AA81:AB81"/>
    <mergeCell ref="AA80:AB80"/>
    <mergeCell ref="AA79:AB79"/>
    <mergeCell ref="AA78:AB78"/>
    <mergeCell ref="AA77:AB77"/>
    <mergeCell ref="AA85:AB85"/>
    <mergeCell ref="AA84:AB84"/>
    <mergeCell ref="AA83:AB83"/>
    <mergeCell ref="AA82:AB82"/>
    <mergeCell ref="AA76:AB76"/>
    <mergeCell ref="DD69:DG69"/>
    <mergeCell ref="DH69:DI69"/>
    <mergeCell ref="AA94:AB94"/>
    <mergeCell ref="AA93:AB93"/>
    <mergeCell ref="AA92:AB92"/>
    <mergeCell ref="AA91:AB91"/>
    <mergeCell ref="AA90:AB90"/>
    <mergeCell ref="AA89:AB89"/>
    <mergeCell ref="AA88:AB88"/>
    <mergeCell ref="AA87:AB87"/>
    <mergeCell ref="AA86:AB86"/>
    <mergeCell ref="CI69:CL69"/>
    <mergeCell ref="CM69:CN69"/>
    <mergeCell ref="AS69:AV69"/>
    <mergeCell ref="AW69:AX69"/>
    <mergeCell ref="BN69:BQ69"/>
    <mergeCell ref="BR69:BS69"/>
    <mergeCell ref="X68:AA68"/>
    <mergeCell ref="AB68:AC68"/>
    <mergeCell ref="X69:AA69"/>
    <mergeCell ref="AB69:AC69"/>
    <mergeCell ref="X65:AA65"/>
    <mergeCell ref="AB65:AC65"/>
    <mergeCell ref="AB62:AC62"/>
    <mergeCell ref="X63:AA63"/>
    <mergeCell ref="X62:AA62"/>
    <mergeCell ref="X66:AA66"/>
    <mergeCell ref="AB66:AC66"/>
    <mergeCell ref="X67:AA67"/>
    <mergeCell ref="AB67:AC67"/>
    <mergeCell ref="AB63:AC63"/>
    <mergeCell ref="X64:AA64"/>
    <mergeCell ref="AB64:AC64"/>
    <mergeCell ref="AG2:BA2"/>
    <mergeCell ref="L2:AF2"/>
    <mergeCell ref="BB2:BV2"/>
    <mergeCell ref="X53:AA53"/>
    <mergeCell ref="AB53:AC53"/>
    <mergeCell ref="X54:AA54"/>
    <mergeCell ref="AB54:AC54"/>
    <mergeCell ref="X55:AC55"/>
    <mergeCell ref="X56:AA56"/>
    <mergeCell ref="AB56:AC56"/>
    <mergeCell ref="AC3:AF3"/>
    <mergeCell ref="AX3:BA3"/>
    <mergeCell ref="AG3:AW3"/>
    <mergeCell ref="AS53:AV53"/>
    <mergeCell ref="AW53:AX53"/>
    <mergeCell ref="AS54:AV54"/>
    <mergeCell ref="AW54:AX54"/>
    <mergeCell ref="AS55:AX55"/>
    <mergeCell ref="AM51:AQ51"/>
    <mergeCell ref="AS51:AV51"/>
    <mergeCell ref="AW51:AX51"/>
    <mergeCell ref="AS52:AV52"/>
    <mergeCell ref="AW52:AX52"/>
    <mergeCell ref="AH51:AL51"/>
    <mergeCell ref="D3:K3"/>
    <mergeCell ref="B2:K2"/>
    <mergeCell ref="I4:K4"/>
    <mergeCell ref="B4:H4"/>
    <mergeCell ref="L3:AB3"/>
    <mergeCell ref="M51:Q51"/>
    <mergeCell ref="R51:V51"/>
    <mergeCell ref="X51:AA51"/>
    <mergeCell ref="AB51:AC51"/>
    <mergeCell ref="BW2:CQ2"/>
    <mergeCell ref="CR2:DL2"/>
    <mergeCell ref="EB5:EF5"/>
    <mergeCell ref="EQ5:ER5"/>
    <mergeCell ref="DW2:FK2"/>
    <mergeCell ref="DW3:FK3"/>
    <mergeCell ref="BW3:CM3"/>
    <mergeCell ref="CR3:DH3"/>
    <mergeCell ref="DW5:EA5"/>
    <mergeCell ref="AW60:AX60"/>
    <mergeCell ref="AS61:AV61"/>
    <mergeCell ref="AW61:AX61"/>
    <mergeCell ref="AS56:AV56"/>
    <mergeCell ref="AW56:AX56"/>
    <mergeCell ref="AS57:AV57"/>
    <mergeCell ref="X52:AA52"/>
    <mergeCell ref="AB52:AC52"/>
    <mergeCell ref="X57:AA57"/>
    <mergeCell ref="AW57:AX57"/>
    <mergeCell ref="AS58:AV58"/>
    <mergeCell ref="AW58:AX58"/>
    <mergeCell ref="AB57:AC57"/>
    <mergeCell ref="X58:AA58"/>
    <mergeCell ref="AB58:AC58"/>
    <mergeCell ref="X59:AA59"/>
    <mergeCell ref="AB59:AC59"/>
    <mergeCell ref="X60:AA60"/>
    <mergeCell ref="AB60:AC60"/>
    <mergeCell ref="X61:AA61"/>
    <mergeCell ref="AB61:AC61"/>
    <mergeCell ref="BS3:BV3"/>
    <mergeCell ref="CN3:CQ3"/>
    <mergeCell ref="DI3:DL3"/>
    <mergeCell ref="BB3:BR3"/>
    <mergeCell ref="CX51:DB51"/>
    <mergeCell ref="DD51:DG51"/>
    <mergeCell ref="DH51:DI51"/>
    <mergeCell ref="DD52:DG52"/>
    <mergeCell ref="DH52:DI52"/>
    <mergeCell ref="BH51:BL51"/>
    <mergeCell ref="BN51:BQ51"/>
    <mergeCell ref="BN52:BQ52"/>
    <mergeCell ref="BC51:BG51"/>
    <mergeCell ref="AS65:AV65"/>
    <mergeCell ref="AW65:AX65"/>
    <mergeCell ref="AS66:AV66"/>
    <mergeCell ref="AW66:AX66"/>
    <mergeCell ref="AS67:AV67"/>
    <mergeCell ref="AW67:AX67"/>
    <mergeCell ref="AS63:AV63"/>
    <mergeCell ref="AW63:AX63"/>
    <mergeCell ref="AS64:AV64"/>
    <mergeCell ref="AW64:AX64"/>
    <mergeCell ref="BN65:BQ65"/>
    <mergeCell ref="BR65:BS65"/>
    <mergeCell ref="BN66:BQ66"/>
    <mergeCell ref="BR66:BS66"/>
    <mergeCell ref="BN67:BQ67"/>
    <mergeCell ref="BR67:BS67"/>
    <mergeCell ref="BN62:BQ62"/>
    <mergeCell ref="BR62:BS62"/>
    <mergeCell ref="BN63:BQ63"/>
    <mergeCell ref="BR63:BS63"/>
    <mergeCell ref="BN64:BQ64"/>
    <mergeCell ref="BR64:BS64"/>
    <mergeCell ref="CM53:CN53"/>
    <mergeCell ref="CI54:CL54"/>
    <mergeCell ref="CM54:CN54"/>
    <mergeCell ref="CI55:CN55"/>
    <mergeCell ref="AS62:AV62"/>
    <mergeCell ref="AW62:AX62"/>
    <mergeCell ref="BN55:BS55"/>
    <mergeCell ref="BN68:BQ68"/>
    <mergeCell ref="BR68:BS68"/>
    <mergeCell ref="BN59:BQ59"/>
    <mergeCell ref="BR59:BS59"/>
    <mergeCell ref="BN60:BQ60"/>
    <mergeCell ref="BR56:BS56"/>
    <mergeCell ref="BN57:BQ57"/>
    <mergeCell ref="AS68:AV68"/>
    <mergeCell ref="AW68:AX68"/>
    <mergeCell ref="AS59:AV59"/>
    <mergeCell ref="AW59:AX59"/>
    <mergeCell ref="BR58:BS58"/>
    <mergeCell ref="BR60:BS60"/>
    <mergeCell ref="BN61:BQ61"/>
    <mergeCell ref="BR61:BS61"/>
    <mergeCell ref="BN56:BQ56"/>
    <mergeCell ref="AS60:AV60"/>
    <mergeCell ref="CM60:CN60"/>
    <mergeCell ref="CI61:CL61"/>
    <mergeCell ref="CM61:CN61"/>
    <mergeCell ref="CI56:CL56"/>
    <mergeCell ref="BR57:BS57"/>
    <mergeCell ref="BN58:BQ58"/>
    <mergeCell ref="CC51:CG51"/>
    <mergeCell ref="CI51:CL51"/>
    <mergeCell ref="CM51:CN51"/>
    <mergeCell ref="CI52:CL52"/>
    <mergeCell ref="CM52:CN52"/>
    <mergeCell ref="BN53:BQ53"/>
    <mergeCell ref="BR53:BS53"/>
    <mergeCell ref="BN54:BQ54"/>
    <mergeCell ref="BR54:BS54"/>
    <mergeCell ref="BR51:BS51"/>
    <mergeCell ref="BR52:BS52"/>
    <mergeCell ref="BX51:CB51"/>
    <mergeCell ref="CM56:CN56"/>
    <mergeCell ref="CI57:CL57"/>
    <mergeCell ref="CM57:CN57"/>
    <mergeCell ref="CI58:CL58"/>
    <mergeCell ref="CM58:CN58"/>
    <mergeCell ref="CI53:CL53"/>
    <mergeCell ref="DH57:DI57"/>
    <mergeCell ref="CI68:CL68"/>
    <mergeCell ref="CM68:CN68"/>
    <mergeCell ref="DD68:DG68"/>
    <mergeCell ref="DH68:DI68"/>
    <mergeCell ref="DD66:DG66"/>
    <mergeCell ref="DH66:DI66"/>
    <mergeCell ref="DD67:DG67"/>
    <mergeCell ref="CS51:CW51"/>
    <mergeCell ref="CI65:CL65"/>
    <mergeCell ref="CM65:CN65"/>
    <mergeCell ref="CI66:CL66"/>
    <mergeCell ref="CM66:CN66"/>
    <mergeCell ref="CI67:CL67"/>
    <mergeCell ref="CM67:CN67"/>
    <mergeCell ref="CI62:CL62"/>
    <mergeCell ref="CM62:CN62"/>
    <mergeCell ref="CI63:CL63"/>
    <mergeCell ref="CM63:CN63"/>
    <mergeCell ref="CI64:CL64"/>
    <mergeCell ref="CM64:CN64"/>
    <mergeCell ref="CI59:CL59"/>
    <mergeCell ref="CM59:CN59"/>
    <mergeCell ref="CI60:CL60"/>
    <mergeCell ref="DH67:DI67"/>
    <mergeCell ref="DD62:DG62"/>
    <mergeCell ref="DH62:DI62"/>
    <mergeCell ref="DD63:DG63"/>
    <mergeCell ref="DH63:DI63"/>
    <mergeCell ref="DD64:DG64"/>
    <mergeCell ref="DH64:DI64"/>
    <mergeCell ref="DD60:DG60"/>
    <mergeCell ref="DH60:DI60"/>
    <mergeCell ref="DD61:DG61"/>
    <mergeCell ref="DH61:DI61"/>
    <mergeCell ref="DD65:DG65"/>
    <mergeCell ref="DH65:DI65"/>
    <mergeCell ref="DD58:DG58"/>
    <mergeCell ref="DH58:DI58"/>
    <mergeCell ref="ES51:EU54"/>
    <mergeCell ref="EV53:EV62"/>
    <mergeCell ref="EW53:FD55"/>
    <mergeCell ref="ES55:EU58"/>
    <mergeCell ref="EW56:FD56"/>
    <mergeCell ref="EW57:FD57"/>
    <mergeCell ref="EW58:FD58"/>
    <mergeCell ref="ES59:EU62"/>
    <mergeCell ref="EW59:FD59"/>
    <mergeCell ref="EW60:FD60"/>
    <mergeCell ref="EW61:FD61"/>
    <mergeCell ref="EW62:FD62"/>
    <mergeCell ref="DD53:DG53"/>
    <mergeCell ref="DH53:DI53"/>
    <mergeCell ref="DD54:DG54"/>
    <mergeCell ref="DH54:DI54"/>
    <mergeCell ref="DD55:DI55"/>
    <mergeCell ref="DD59:DG59"/>
    <mergeCell ref="DH59:DI59"/>
    <mergeCell ref="DD56:DG56"/>
    <mergeCell ref="DH56:DI56"/>
    <mergeCell ref="DD57:DG57"/>
    <mergeCell ref="ES63:EU69"/>
    <mergeCell ref="EW63:EZ66"/>
    <mergeCell ref="FA63:FD66"/>
    <mergeCell ref="EW67:EZ67"/>
    <mergeCell ref="FA67:FD67"/>
    <mergeCell ref="EW68:EZ68"/>
    <mergeCell ref="FA68:FD68"/>
    <mergeCell ref="EY69:EZ69"/>
    <mergeCell ref="FA69:FD69"/>
    <mergeCell ref="FE53:FK55"/>
    <mergeCell ref="FE56:FJ56"/>
    <mergeCell ref="FE57:FJ57"/>
    <mergeCell ref="FE58:FJ58"/>
    <mergeCell ref="FE59:FJ59"/>
    <mergeCell ref="FE60:FJ60"/>
    <mergeCell ref="FE61:FJ61"/>
    <mergeCell ref="FE62:FJ62"/>
    <mergeCell ref="FE63:FK69"/>
  </mergeCells>
  <hyperlinks>
    <hyperlink ref="A1" location="DASHBOARD!A1" display="D"/>
  </hyperlinks>
  <pageMargins left="0.55000000000000004" right="7158278.8200000003" top="0.17" bottom="0.13" header="0.3" footer="0.2"/>
  <pageSetup paperSize="5" scale="63" orientation="landscape" r:id="rId1"/>
  <rowBreaks count="1" manualBreakCount="1">
    <brk id="50" max="16383" man="1"/>
  </rowBreaks>
  <colBreaks count="5" manualBreakCount="5">
    <brk id="11" max="1048575" man="1"/>
    <brk id="53" max="1048575" man="1"/>
    <brk id="95" max="1048575" man="1"/>
    <brk id="136" max="1048575" man="1"/>
    <brk id="151" max="1048575" man="1"/>
  </colBreaks>
  <ignoredErrors>
    <ignoredError sqref="CG61 Q67 V67 AL67 BG67 CB67 CW67" formula="1"/>
  </ignoredErrors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tabColor rgb="FF08581B"/>
    <pageSetUpPr fitToPage="1"/>
  </sheetPr>
  <dimension ref="A1:KN100"/>
  <sheetViews>
    <sheetView view="pageBreakPreview" zoomScale="90" zoomScaleNormal="100" zoomScaleSheetLayoutView="90" workbookViewId="0">
      <pane xSplit="3" topLeftCell="D1" activePane="topRight" state="frozen"/>
      <selection activeCell="K14" sqref="K14:Y14"/>
      <selection pane="topRight" activeCell="B3" sqref="B3:FC3"/>
    </sheetView>
  </sheetViews>
  <sheetFormatPr defaultColWidth="0" defaultRowHeight="15" customHeight="1" zeroHeight="1" x14ac:dyDescent="0.25"/>
  <cols>
    <col min="1" max="1" width="2" style="80" customWidth="1"/>
    <col min="2" max="2" width="5.6640625" style="80" bestFit="1" customWidth="1"/>
    <col min="3" max="3" width="12" style="70" customWidth="1"/>
    <col min="4" max="4" width="8.5546875" style="70" customWidth="1"/>
    <col min="5" max="5" width="39" style="70" customWidth="1"/>
    <col min="6" max="6" width="36" style="70" bestFit="1" customWidth="1"/>
    <col min="7" max="7" width="26.88671875" style="70" hidden="1" customWidth="1"/>
    <col min="8" max="8" width="13.33203125" style="70" hidden="1" customWidth="1"/>
    <col min="9" max="9" width="11.44140625" style="70" hidden="1" customWidth="1"/>
    <col min="10" max="10" width="9" style="70" hidden="1" customWidth="1"/>
    <col min="11" max="11" width="22.44140625" style="70" hidden="1" customWidth="1"/>
    <col min="12" max="12" width="8.5546875" style="70" hidden="1" customWidth="1"/>
    <col min="13" max="13" width="5.6640625" style="70" hidden="1" customWidth="1"/>
    <col min="14" max="15" width="5.5546875" style="70" hidden="1" customWidth="1"/>
    <col min="16" max="16" width="4.6640625" style="70" hidden="1" customWidth="1"/>
    <col min="17" max="17" width="9.44140625" style="70" hidden="1" customWidth="1"/>
    <col min="18" max="18" width="8" style="70" hidden="1" customWidth="1"/>
    <col min="19" max="19" width="7.6640625" style="70" hidden="1" customWidth="1"/>
    <col min="20" max="20" width="6.109375" style="70" hidden="1" customWidth="1"/>
    <col min="21" max="21" width="5.44140625" style="70" hidden="1" customWidth="1"/>
    <col min="22" max="22" width="9.44140625" style="70" hidden="1" customWidth="1"/>
    <col min="23" max="23" width="6.33203125" style="70" hidden="1" customWidth="1"/>
    <col min="24" max="24" width="8.88671875" style="70" hidden="1" customWidth="1"/>
    <col min="25" max="26" width="5.5546875" style="70" hidden="1" customWidth="1"/>
    <col min="27" max="27" width="7" style="70" hidden="1" customWidth="1"/>
    <col min="28" max="28" width="4.109375" style="70" hidden="1" customWidth="1"/>
    <col min="29" max="29" width="7" style="70" hidden="1" customWidth="1"/>
    <col min="30" max="30" width="8.44140625" style="70" hidden="1" customWidth="1"/>
    <col min="31" max="31" width="7" style="70" hidden="1" customWidth="1"/>
    <col min="32" max="32" width="6.33203125" style="70" hidden="1" customWidth="1"/>
    <col min="33" max="33" width="8.5546875" style="70" hidden="1" customWidth="1"/>
    <col min="34" max="44" width="4.6640625" style="70" hidden="1" customWidth="1"/>
    <col min="45" max="45" width="7.109375" style="70" hidden="1" customWidth="1"/>
    <col min="46" max="46" width="3.88671875" style="70" hidden="1" customWidth="1"/>
    <col min="47" max="47" width="4.6640625" style="70" hidden="1" customWidth="1"/>
    <col min="48" max="48" width="6" style="70" hidden="1" customWidth="1"/>
    <col min="49" max="49" width="4.33203125" style="70" hidden="1" customWidth="1"/>
    <col min="50" max="50" width="3.88671875" style="70" hidden="1" customWidth="1"/>
    <col min="51" max="51" width="11.33203125" style="70" hidden="1" customWidth="1"/>
    <col min="52" max="53" width="6.6640625" style="70" hidden="1" customWidth="1"/>
    <col min="54" max="54" width="8.5546875" style="70" hidden="1" customWidth="1"/>
    <col min="55" max="58" width="4.6640625" style="70" hidden="1" customWidth="1"/>
    <col min="59" max="59" width="6.88671875" style="70" hidden="1" customWidth="1"/>
    <col min="60" max="63" width="5.109375" style="70" hidden="1" customWidth="1"/>
    <col min="64" max="64" width="6.88671875" style="70" hidden="1" customWidth="1"/>
    <col min="65" max="65" width="4.6640625" style="70" hidden="1" customWidth="1"/>
    <col min="66" max="66" width="7.109375" style="70" hidden="1" customWidth="1"/>
    <col min="67" max="70" width="5.109375" style="70" hidden="1" customWidth="1"/>
    <col min="71" max="71" width="7.6640625" style="70" hidden="1" customWidth="1"/>
    <col min="72" max="74" width="6.6640625" style="70" hidden="1" customWidth="1"/>
    <col min="75" max="75" width="8.5546875" style="70" hidden="1" customWidth="1"/>
    <col min="76" max="84" width="5.109375" style="70" hidden="1" customWidth="1"/>
    <col min="85" max="85" width="6.88671875" style="70" hidden="1" customWidth="1"/>
    <col min="86" max="86" width="5.109375" style="70" hidden="1" customWidth="1"/>
    <col min="87" max="87" width="7.6640625" style="70" hidden="1" customWidth="1"/>
    <col min="88" max="91" width="5.109375" style="70" hidden="1" customWidth="1"/>
    <col min="92" max="92" width="9.33203125" style="70" hidden="1" customWidth="1"/>
    <col min="93" max="95" width="7.109375" style="70" hidden="1" customWidth="1"/>
    <col min="96" max="96" width="8.5546875" style="70" hidden="1" customWidth="1"/>
    <col min="97" max="107" width="5.109375" style="70" hidden="1" customWidth="1"/>
    <col min="108" max="108" width="7.6640625" style="70" hidden="1" customWidth="1"/>
    <col min="109" max="111" width="5.109375" style="70" hidden="1" customWidth="1"/>
    <col min="112" max="112" width="4" style="70" hidden="1" customWidth="1"/>
    <col min="113" max="113" width="6.33203125" style="70" hidden="1" customWidth="1"/>
    <col min="114" max="114" width="5.5546875" style="70" hidden="1" customWidth="1"/>
    <col min="115" max="116" width="6.33203125" style="70" hidden="1" customWidth="1"/>
    <col min="117" max="123" width="4.44140625" style="70" hidden="1" customWidth="1"/>
    <col min="124" max="124" width="8.6640625" style="70" hidden="1" customWidth="1"/>
    <col min="125" max="126" width="4.44140625" style="70" hidden="1" customWidth="1"/>
    <col min="127" max="127" width="11.33203125" style="70" hidden="1" customWidth="1"/>
    <col min="128" max="128" width="8.44140625" style="70" hidden="1" customWidth="1"/>
    <col min="129" max="129" width="9.5546875" style="70" hidden="1" customWidth="1"/>
    <col min="130" max="130" width="11.6640625" style="70" hidden="1" customWidth="1"/>
    <col min="131" max="131" width="9.44140625" style="70" hidden="1" customWidth="1"/>
    <col min="132" max="132" width="10.6640625" style="70" hidden="1" customWidth="1"/>
    <col min="133" max="134" width="9.109375" style="70" hidden="1" customWidth="1"/>
    <col min="135" max="135" width="11.33203125" style="70" hidden="1" customWidth="1"/>
    <col min="136" max="136" width="9.109375" style="70" hidden="1" customWidth="1"/>
    <col min="137" max="137" width="7.33203125" style="70" hidden="1" customWidth="1"/>
    <col min="138" max="138" width="4.44140625" style="70" hidden="1" customWidth="1"/>
    <col min="139" max="140" width="5.33203125" style="70" hidden="1" customWidth="1"/>
    <col min="141" max="141" width="6.109375" style="70" hidden="1" customWidth="1"/>
    <col min="142" max="142" width="4.6640625" style="70" hidden="1" customWidth="1"/>
    <col min="143" max="144" width="5.5546875" style="70" hidden="1" customWidth="1"/>
    <col min="145" max="145" width="5.33203125" style="70" hidden="1" customWidth="1"/>
    <col min="146" max="146" width="6.88671875" style="70" hidden="1" customWidth="1"/>
    <col min="147" max="147" width="10.5546875" style="70" hidden="1" customWidth="1"/>
    <col min="148" max="148" width="8.109375" style="70" hidden="1" customWidth="1"/>
    <col min="149" max="149" width="24.33203125" style="70" customWidth="1"/>
    <col min="150" max="150" width="42.44140625" style="70" hidden="1" customWidth="1"/>
    <col min="151" max="151" width="28.6640625" style="70" customWidth="1"/>
    <col min="152" max="152" width="46.6640625" style="70" hidden="1" customWidth="1"/>
    <col min="153" max="153" width="10.109375" style="70" hidden="1" customWidth="1"/>
    <col min="154" max="154" width="9.109375" style="70" hidden="1" customWidth="1"/>
    <col min="155" max="155" width="9.44140625" style="70" hidden="1" customWidth="1"/>
    <col min="156" max="156" width="8.6640625" style="70" hidden="1" customWidth="1"/>
    <col min="157" max="157" width="16.44140625" style="70" hidden="1" customWidth="1"/>
    <col min="158" max="158" width="7.33203125" style="70" customWidth="1"/>
    <col min="159" max="159" width="9.33203125" style="70" customWidth="1"/>
    <col min="160" max="160" width="9" style="70" hidden="1" customWidth="1"/>
    <col min="161" max="161" width="8.88671875" style="70" hidden="1" customWidth="1"/>
    <col min="162" max="162" width="15.33203125" style="70" hidden="1" customWidth="1"/>
    <col min="163" max="163" width="8.109375" style="70" hidden="1" customWidth="1"/>
    <col min="164" max="164" width="6.5546875" style="70" hidden="1" customWidth="1"/>
    <col min="165" max="165" width="9.6640625" style="70" hidden="1" customWidth="1"/>
    <col min="166" max="166" width="11" style="70" hidden="1" customWidth="1"/>
    <col min="167" max="167" width="32.109375" style="70" hidden="1" customWidth="1"/>
    <col min="168" max="168" width="3.5546875" style="80" customWidth="1"/>
    <col min="169" max="236" width="9.109375" style="291" hidden="1" customWidth="1"/>
    <col min="237" max="237" width="9.33203125" style="291" hidden="1" customWidth="1"/>
    <col min="238" max="238" width="7" style="291" hidden="1" customWidth="1"/>
    <col min="239" max="239" width="10.109375" style="291" hidden="1" customWidth="1"/>
    <col min="240" max="240" width="7.88671875" style="291" hidden="1" customWidth="1"/>
    <col min="241" max="241" width="8.6640625" style="291" hidden="1" customWidth="1"/>
    <col min="242" max="242" width="15.88671875" style="291" hidden="1" customWidth="1"/>
    <col min="243" max="243" width="9.88671875" style="291" hidden="1" customWidth="1"/>
    <col min="244" max="244" width="7.44140625" style="291" hidden="1" customWidth="1"/>
    <col min="245" max="245" width="10.6640625" style="291" hidden="1" customWidth="1"/>
    <col min="246" max="246" width="8.44140625" style="291" hidden="1" customWidth="1"/>
    <col min="247" max="247" width="9.33203125" style="291" hidden="1" customWidth="1"/>
    <col min="248" max="248" width="16.44140625" style="291" hidden="1" customWidth="1"/>
    <col min="249" max="251" width="9.109375" style="291" hidden="1" customWidth="1"/>
    <col min="252" max="252" width="16.44140625" style="291" hidden="1" customWidth="1"/>
    <col min="253" max="255" width="9.109375" style="291" hidden="1" customWidth="1"/>
    <col min="256" max="256" width="7.88671875" style="291" hidden="1" customWidth="1"/>
    <col min="257" max="257" width="8.6640625" style="291" hidden="1" customWidth="1"/>
    <col min="258" max="258" width="15.88671875" style="291" hidden="1" customWidth="1"/>
    <col min="259" max="259" width="9.88671875" style="291" hidden="1" customWidth="1"/>
    <col min="260" max="260" width="7.44140625" style="291" hidden="1" customWidth="1"/>
    <col min="261" max="261" width="10.6640625" style="291" hidden="1" customWidth="1"/>
    <col min="262" max="262" width="8.44140625" style="291" hidden="1" customWidth="1"/>
    <col min="263" max="263" width="9.33203125" style="291" hidden="1" customWidth="1"/>
    <col min="264" max="264" width="16.44140625" style="291" hidden="1" customWidth="1"/>
    <col min="265" max="267" width="9.109375" style="291" hidden="1" customWidth="1"/>
    <col min="268" max="300" width="16.44140625" style="291" hidden="1" customWidth="1"/>
    <col min="301" max="16384" width="9.109375" style="291" hidden="1"/>
  </cols>
  <sheetData>
    <row r="1" spans="1:168" ht="11.25" customHeight="1" x14ac:dyDescent="0.25">
      <c r="A1" s="196" t="s">
        <v>24</v>
      </c>
      <c r="B1" s="70"/>
      <c r="BW1" s="427"/>
      <c r="BX1" s="427"/>
      <c r="BY1" s="427"/>
      <c r="BZ1" s="427"/>
      <c r="CA1" s="427"/>
      <c r="CB1" s="427"/>
      <c r="CC1" s="427"/>
      <c r="CD1" s="427"/>
      <c r="CE1" s="427"/>
      <c r="CF1" s="427"/>
      <c r="CG1" s="427"/>
      <c r="CH1" s="427"/>
      <c r="CI1" s="427"/>
      <c r="CJ1" s="427"/>
      <c r="CK1" s="427"/>
      <c r="CL1" s="427"/>
      <c r="CM1" s="427"/>
      <c r="CN1" s="427"/>
      <c r="CO1" s="427"/>
      <c r="CP1" s="427"/>
      <c r="CQ1" s="427"/>
      <c r="EQ1" s="428"/>
      <c r="ER1" s="428"/>
      <c r="FL1" s="70"/>
    </row>
    <row r="2" spans="1:168" s="267" customFormat="1" ht="40.950000000000003" customHeight="1" x14ac:dyDescent="0.55000000000000004">
      <c r="A2" s="70"/>
      <c r="B2" s="821" t="str">
        <f>IF(DASHBOARD!B2="","",DASHBOARD!B2)</f>
        <v xml:space="preserve">          SWAMI VIVEKANAND GOVT. MODEL SCHOOL,                                                                 </v>
      </c>
      <c r="C2" s="821"/>
      <c r="D2" s="821"/>
      <c r="E2" s="821"/>
      <c r="F2" s="821"/>
      <c r="G2" s="821"/>
      <c r="H2" s="821"/>
      <c r="I2" s="821"/>
      <c r="J2" s="821"/>
      <c r="K2" s="821"/>
      <c r="L2" s="821"/>
      <c r="M2" s="821"/>
      <c r="N2" s="821"/>
      <c r="O2" s="821"/>
      <c r="P2" s="821"/>
      <c r="Q2" s="821"/>
      <c r="R2" s="821"/>
      <c r="S2" s="821"/>
      <c r="T2" s="821"/>
      <c r="U2" s="821"/>
      <c r="V2" s="821"/>
      <c r="W2" s="821"/>
      <c r="X2" s="821"/>
      <c r="Y2" s="821"/>
      <c r="Z2" s="821"/>
      <c r="AA2" s="821"/>
      <c r="AB2" s="821"/>
      <c r="AC2" s="821"/>
      <c r="AD2" s="821"/>
      <c r="AE2" s="821"/>
      <c r="AF2" s="821"/>
      <c r="AG2" s="821"/>
      <c r="AH2" s="821"/>
      <c r="AI2" s="821"/>
      <c r="AJ2" s="821"/>
      <c r="AK2" s="821"/>
      <c r="AL2" s="821"/>
      <c r="AM2" s="821"/>
      <c r="AN2" s="821"/>
      <c r="AO2" s="821"/>
      <c r="AP2" s="821"/>
      <c r="AQ2" s="821"/>
      <c r="AR2" s="821"/>
      <c r="AS2" s="821"/>
      <c r="AT2" s="821"/>
      <c r="AU2" s="821"/>
      <c r="AV2" s="821"/>
      <c r="AW2" s="821"/>
      <c r="AX2" s="821"/>
      <c r="AY2" s="821"/>
      <c r="AZ2" s="821"/>
      <c r="BA2" s="821"/>
      <c r="BB2" s="821"/>
      <c r="BC2" s="821"/>
      <c r="BD2" s="821"/>
      <c r="BE2" s="821"/>
      <c r="BF2" s="821"/>
      <c r="BG2" s="821"/>
      <c r="BH2" s="821"/>
      <c r="BI2" s="821"/>
      <c r="BJ2" s="821"/>
      <c r="BK2" s="821"/>
      <c r="BL2" s="821"/>
      <c r="BM2" s="821"/>
      <c r="BN2" s="821"/>
      <c r="BO2" s="821"/>
      <c r="BP2" s="821"/>
      <c r="BQ2" s="821"/>
      <c r="BR2" s="821"/>
      <c r="BS2" s="821"/>
      <c r="BT2" s="821"/>
      <c r="BU2" s="821"/>
      <c r="BV2" s="821"/>
      <c r="BW2" s="821"/>
      <c r="BX2" s="821"/>
      <c r="BY2" s="821"/>
      <c r="BZ2" s="821"/>
      <c r="CA2" s="821"/>
      <c r="CB2" s="821"/>
      <c r="CC2" s="821"/>
      <c r="CD2" s="821"/>
      <c r="CE2" s="821"/>
      <c r="CF2" s="821"/>
      <c r="CG2" s="821"/>
      <c r="CH2" s="821"/>
      <c r="CI2" s="821"/>
      <c r="CJ2" s="821"/>
      <c r="CK2" s="821"/>
      <c r="CL2" s="821"/>
      <c r="CM2" s="821"/>
      <c r="CN2" s="821"/>
      <c r="CO2" s="821"/>
      <c r="CP2" s="821"/>
      <c r="CQ2" s="821"/>
      <c r="CR2" s="821"/>
      <c r="CS2" s="821"/>
      <c r="CT2" s="821"/>
      <c r="CU2" s="821"/>
      <c r="CV2" s="821"/>
      <c r="CW2" s="821"/>
      <c r="CX2" s="821"/>
      <c r="CY2" s="821"/>
      <c r="CZ2" s="821"/>
      <c r="DA2" s="821"/>
      <c r="DB2" s="821"/>
      <c r="DC2" s="821"/>
      <c r="DD2" s="821"/>
      <c r="DE2" s="821"/>
      <c r="DF2" s="821"/>
      <c r="DG2" s="821"/>
      <c r="DH2" s="821"/>
      <c r="DI2" s="821"/>
      <c r="DJ2" s="821"/>
      <c r="DK2" s="821"/>
      <c r="DL2" s="821"/>
      <c r="DM2" s="821"/>
      <c r="DN2" s="821"/>
      <c r="DO2" s="821"/>
      <c r="DP2" s="821"/>
      <c r="DQ2" s="821"/>
      <c r="DR2" s="821"/>
      <c r="DS2" s="821"/>
      <c r="DT2" s="821"/>
      <c r="DU2" s="821"/>
      <c r="DV2" s="821"/>
      <c r="DW2" s="821"/>
      <c r="DX2" s="821"/>
      <c r="DY2" s="821"/>
      <c r="DZ2" s="821"/>
      <c r="EA2" s="821"/>
      <c r="EB2" s="821"/>
      <c r="EC2" s="821"/>
      <c r="ED2" s="821"/>
      <c r="EE2" s="821"/>
      <c r="EF2" s="821"/>
      <c r="EG2" s="821"/>
      <c r="EH2" s="821"/>
      <c r="EI2" s="821"/>
      <c r="EJ2" s="821"/>
      <c r="EK2" s="821"/>
      <c r="EL2" s="821"/>
      <c r="EM2" s="821"/>
      <c r="EN2" s="821"/>
      <c r="EO2" s="821"/>
      <c r="EP2" s="821"/>
      <c r="EQ2" s="821"/>
      <c r="ER2" s="821"/>
      <c r="ES2" s="821"/>
      <c r="ET2" s="821"/>
      <c r="EU2" s="821"/>
      <c r="EV2" s="821"/>
      <c r="EW2" s="821"/>
      <c r="EX2" s="821"/>
      <c r="EY2" s="821"/>
      <c r="EZ2" s="821"/>
      <c r="FA2" s="821"/>
      <c r="FB2" s="821"/>
      <c r="FC2" s="821"/>
      <c r="FD2" s="387"/>
      <c r="FE2" s="387"/>
      <c r="FF2" s="387"/>
      <c r="FG2" s="387"/>
      <c r="FH2" s="387"/>
      <c r="FI2" s="387"/>
      <c r="FJ2" s="387"/>
      <c r="FK2" s="388"/>
      <c r="FL2" s="70"/>
    </row>
    <row r="3" spans="1:168" s="267" customFormat="1" ht="39.6" customHeight="1" x14ac:dyDescent="0.25">
      <c r="A3" s="70"/>
      <c r="B3" s="825" t="str">
        <f>IF(DASHBOARD!C3="","",DASHBOARD!C3)</f>
        <v>AMET,  BLOCK-AMET (RAJSAMAND)</v>
      </c>
      <c r="C3" s="825"/>
      <c r="D3" s="825"/>
      <c r="E3" s="825"/>
      <c r="F3" s="825"/>
      <c r="G3" s="825"/>
      <c r="H3" s="825"/>
      <c r="I3" s="825"/>
      <c r="J3" s="825"/>
      <c r="K3" s="825"/>
      <c r="L3" s="825"/>
      <c r="M3" s="825"/>
      <c r="N3" s="825"/>
      <c r="O3" s="825"/>
      <c r="P3" s="825"/>
      <c r="Q3" s="825"/>
      <c r="R3" s="825"/>
      <c r="S3" s="825"/>
      <c r="T3" s="825"/>
      <c r="U3" s="825"/>
      <c r="V3" s="825"/>
      <c r="W3" s="825"/>
      <c r="X3" s="825"/>
      <c r="Y3" s="825"/>
      <c r="Z3" s="825"/>
      <c r="AA3" s="825"/>
      <c r="AB3" s="825"/>
      <c r="AC3" s="825"/>
      <c r="AD3" s="825"/>
      <c r="AE3" s="825"/>
      <c r="AF3" s="825"/>
      <c r="AG3" s="825"/>
      <c r="AH3" s="825"/>
      <c r="AI3" s="825"/>
      <c r="AJ3" s="825"/>
      <c r="AK3" s="825"/>
      <c r="AL3" s="825"/>
      <c r="AM3" s="825"/>
      <c r="AN3" s="825"/>
      <c r="AO3" s="825"/>
      <c r="AP3" s="825"/>
      <c r="AQ3" s="825"/>
      <c r="AR3" s="825"/>
      <c r="AS3" s="825"/>
      <c r="AT3" s="825"/>
      <c r="AU3" s="825"/>
      <c r="AV3" s="825"/>
      <c r="AW3" s="825"/>
      <c r="AX3" s="825"/>
      <c r="AY3" s="825"/>
      <c r="AZ3" s="825"/>
      <c r="BA3" s="825"/>
      <c r="BB3" s="825"/>
      <c r="BC3" s="825"/>
      <c r="BD3" s="825"/>
      <c r="BE3" s="825"/>
      <c r="BF3" s="825"/>
      <c r="BG3" s="825"/>
      <c r="BH3" s="825"/>
      <c r="BI3" s="825"/>
      <c r="BJ3" s="825"/>
      <c r="BK3" s="825"/>
      <c r="BL3" s="825"/>
      <c r="BM3" s="825"/>
      <c r="BN3" s="825"/>
      <c r="BO3" s="825"/>
      <c r="BP3" s="825"/>
      <c r="BQ3" s="825"/>
      <c r="BR3" s="825"/>
      <c r="BS3" s="825"/>
      <c r="BT3" s="825"/>
      <c r="BU3" s="825"/>
      <c r="BV3" s="825"/>
      <c r="BW3" s="825"/>
      <c r="BX3" s="825"/>
      <c r="BY3" s="825"/>
      <c r="BZ3" s="825"/>
      <c r="CA3" s="825"/>
      <c r="CB3" s="825"/>
      <c r="CC3" s="825"/>
      <c r="CD3" s="825"/>
      <c r="CE3" s="825"/>
      <c r="CF3" s="825"/>
      <c r="CG3" s="825"/>
      <c r="CH3" s="825"/>
      <c r="CI3" s="825"/>
      <c r="CJ3" s="825"/>
      <c r="CK3" s="825"/>
      <c r="CL3" s="825"/>
      <c r="CM3" s="825"/>
      <c r="CN3" s="825"/>
      <c r="CO3" s="825"/>
      <c r="CP3" s="825"/>
      <c r="CQ3" s="825"/>
      <c r="CR3" s="825"/>
      <c r="CS3" s="825"/>
      <c r="CT3" s="825"/>
      <c r="CU3" s="825"/>
      <c r="CV3" s="825"/>
      <c r="CW3" s="825"/>
      <c r="CX3" s="825"/>
      <c r="CY3" s="825"/>
      <c r="CZ3" s="825"/>
      <c r="DA3" s="825"/>
      <c r="DB3" s="825"/>
      <c r="DC3" s="825"/>
      <c r="DD3" s="825"/>
      <c r="DE3" s="825"/>
      <c r="DF3" s="825"/>
      <c r="DG3" s="825"/>
      <c r="DH3" s="825"/>
      <c r="DI3" s="825"/>
      <c r="DJ3" s="825"/>
      <c r="DK3" s="825"/>
      <c r="DL3" s="825"/>
      <c r="DM3" s="825"/>
      <c r="DN3" s="825"/>
      <c r="DO3" s="825"/>
      <c r="DP3" s="825"/>
      <c r="DQ3" s="825"/>
      <c r="DR3" s="825"/>
      <c r="DS3" s="825"/>
      <c r="DT3" s="825"/>
      <c r="DU3" s="825"/>
      <c r="DV3" s="825"/>
      <c r="DW3" s="825"/>
      <c r="DX3" s="825"/>
      <c r="DY3" s="825"/>
      <c r="DZ3" s="825"/>
      <c r="EA3" s="825"/>
      <c r="EB3" s="825"/>
      <c r="EC3" s="825"/>
      <c r="ED3" s="825"/>
      <c r="EE3" s="825"/>
      <c r="EF3" s="825"/>
      <c r="EG3" s="825"/>
      <c r="EH3" s="825"/>
      <c r="EI3" s="825"/>
      <c r="EJ3" s="825"/>
      <c r="EK3" s="825"/>
      <c r="EL3" s="825"/>
      <c r="EM3" s="825"/>
      <c r="EN3" s="825"/>
      <c r="EO3" s="825"/>
      <c r="EP3" s="825"/>
      <c r="EQ3" s="825"/>
      <c r="ER3" s="825"/>
      <c r="ES3" s="825"/>
      <c r="ET3" s="825"/>
      <c r="EU3" s="825"/>
      <c r="EV3" s="825"/>
      <c r="EW3" s="825"/>
      <c r="EX3" s="825"/>
      <c r="EY3" s="825"/>
      <c r="EZ3" s="825"/>
      <c r="FA3" s="825"/>
      <c r="FB3" s="825"/>
      <c r="FC3" s="825"/>
      <c r="FD3" s="389"/>
      <c r="FE3" s="389"/>
      <c r="FF3" s="389"/>
      <c r="FG3" s="389"/>
      <c r="FH3" s="389"/>
      <c r="FI3" s="389"/>
      <c r="FJ3" s="389"/>
      <c r="FK3" s="390"/>
      <c r="FL3" s="70"/>
    </row>
    <row r="4" spans="1:168" s="267" customFormat="1" ht="29.4" customHeight="1" x14ac:dyDescent="0.25">
      <c r="A4" s="70"/>
      <c r="B4" s="822" t="str">
        <f>DASHBOARD!B4</f>
        <v>SESSION  -  2025-26</v>
      </c>
      <c r="C4" s="822"/>
      <c r="D4" s="822"/>
      <c r="E4" s="822"/>
      <c r="F4" s="822"/>
      <c r="G4" s="822"/>
      <c r="H4" s="822"/>
      <c r="I4" s="822"/>
      <c r="J4" s="822"/>
      <c r="K4" s="822"/>
      <c r="L4" s="822"/>
      <c r="M4" s="822"/>
      <c r="N4" s="822"/>
      <c r="O4" s="822"/>
      <c r="P4" s="822"/>
      <c r="Q4" s="822"/>
      <c r="R4" s="822"/>
      <c r="S4" s="822"/>
      <c r="T4" s="822"/>
      <c r="U4" s="822"/>
      <c r="V4" s="822"/>
      <c r="W4" s="822"/>
      <c r="X4" s="822"/>
      <c r="Y4" s="822"/>
      <c r="Z4" s="822"/>
      <c r="AA4" s="822"/>
      <c r="AB4" s="822"/>
      <c r="AC4" s="822"/>
      <c r="AD4" s="822"/>
      <c r="AE4" s="822"/>
      <c r="AF4" s="822"/>
      <c r="AG4" s="822"/>
      <c r="AH4" s="822"/>
      <c r="AI4" s="822"/>
      <c r="AJ4" s="822"/>
      <c r="AK4" s="822"/>
      <c r="AL4" s="822"/>
      <c r="AM4" s="822"/>
      <c r="AN4" s="822"/>
      <c r="AO4" s="822"/>
      <c r="AP4" s="822"/>
      <c r="AQ4" s="822"/>
      <c r="AR4" s="822"/>
      <c r="AS4" s="822"/>
      <c r="AT4" s="822"/>
      <c r="AU4" s="822"/>
      <c r="AV4" s="822"/>
      <c r="AW4" s="822"/>
      <c r="AX4" s="822"/>
      <c r="AY4" s="822"/>
      <c r="AZ4" s="822"/>
      <c r="BA4" s="822"/>
      <c r="BB4" s="822"/>
      <c r="BC4" s="822"/>
      <c r="BD4" s="822"/>
      <c r="BE4" s="822"/>
      <c r="BF4" s="822"/>
      <c r="BG4" s="822"/>
      <c r="BH4" s="822"/>
      <c r="BI4" s="822"/>
      <c r="BJ4" s="822"/>
      <c r="BK4" s="822"/>
      <c r="BL4" s="822"/>
      <c r="BM4" s="822"/>
      <c r="BN4" s="822"/>
      <c r="BO4" s="822"/>
      <c r="BP4" s="822"/>
      <c r="BQ4" s="822"/>
      <c r="BR4" s="822"/>
      <c r="BS4" s="822"/>
      <c r="BT4" s="822"/>
      <c r="BU4" s="822"/>
      <c r="BV4" s="822"/>
      <c r="BW4" s="822"/>
      <c r="BX4" s="822"/>
      <c r="BY4" s="822"/>
      <c r="BZ4" s="822"/>
      <c r="CA4" s="822"/>
      <c r="CB4" s="822"/>
      <c r="CC4" s="822"/>
      <c r="CD4" s="822"/>
      <c r="CE4" s="822"/>
      <c r="CF4" s="822"/>
      <c r="CG4" s="822"/>
      <c r="CH4" s="822"/>
      <c r="CI4" s="822"/>
      <c r="CJ4" s="822"/>
      <c r="CK4" s="822"/>
      <c r="CL4" s="822"/>
      <c r="CM4" s="822"/>
      <c r="CN4" s="822"/>
      <c r="CO4" s="822"/>
      <c r="CP4" s="822"/>
      <c r="CQ4" s="822"/>
      <c r="CR4" s="822"/>
      <c r="CS4" s="822"/>
      <c r="CT4" s="822"/>
      <c r="CU4" s="822"/>
      <c r="CV4" s="822"/>
      <c r="CW4" s="822"/>
      <c r="CX4" s="822"/>
      <c r="CY4" s="822"/>
      <c r="CZ4" s="822"/>
      <c r="DA4" s="822"/>
      <c r="DB4" s="822"/>
      <c r="DC4" s="822"/>
      <c r="DD4" s="822"/>
      <c r="DE4" s="822"/>
      <c r="DF4" s="822"/>
      <c r="DG4" s="822"/>
      <c r="DH4" s="822"/>
      <c r="DI4" s="822"/>
      <c r="DJ4" s="822"/>
      <c r="DK4" s="822"/>
      <c r="DL4" s="822"/>
      <c r="DM4" s="822"/>
      <c r="DN4" s="822"/>
      <c r="DO4" s="822"/>
      <c r="DP4" s="822"/>
      <c r="DQ4" s="822"/>
      <c r="DR4" s="822"/>
      <c r="DS4" s="822"/>
      <c r="DT4" s="822"/>
      <c r="DU4" s="822"/>
      <c r="DV4" s="822"/>
      <c r="DW4" s="822"/>
      <c r="DX4" s="822"/>
      <c r="DY4" s="822"/>
      <c r="DZ4" s="822"/>
      <c r="EA4" s="822"/>
      <c r="EB4" s="822"/>
      <c r="EC4" s="822"/>
      <c r="ED4" s="822"/>
      <c r="EE4" s="822"/>
      <c r="EF4" s="822"/>
      <c r="EG4" s="822"/>
      <c r="EH4" s="822"/>
      <c r="EI4" s="822"/>
      <c r="EJ4" s="822"/>
      <c r="EK4" s="822"/>
      <c r="EL4" s="822"/>
      <c r="EM4" s="822"/>
      <c r="EN4" s="822"/>
      <c r="EO4" s="822"/>
      <c r="EP4" s="822"/>
      <c r="EQ4" s="822"/>
      <c r="ER4" s="822"/>
      <c r="ES4" s="822"/>
      <c r="ET4" s="822"/>
      <c r="EU4" s="822"/>
      <c r="EV4" s="822"/>
      <c r="EW4" s="822"/>
      <c r="EX4" s="822"/>
      <c r="EY4" s="822"/>
      <c r="EZ4" s="822"/>
      <c r="FA4" s="822"/>
      <c r="FB4" s="822"/>
      <c r="FC4" s="822"/>
      <c r="FD4" s="389"/>
      <c r="FE4" s="389"/>
      <c r="FF4" s="389"/>
      <c r="FG4" s="389"/>
      <c r="FH4" s="389"/>
      <c r="FI4" s="389"/>
      <c r="FJ4" s="389"/>
      <c r="FK4" s="390"/>
      <c r="FL4" s="70"/>
    </row>
    <row r="5" spans="1:168" s="267" customFormat="1" ht="33.6" customHeight="1" thickBot="1" x14ac:dyDescent="0.3">
      <c r="A5" s="70"/>
      <c r="B5" s="835" t="str">
        <f>"RESULT (Main Exam) "</f>
        <v xml:space="preserve">RESULT (Main Exam) </v>
      </c>
      <c r="C5" s="835"/>
      <c r="D5" s="835"/>
      <c r="E5" s="835"/>
      <c r="F5" s="835"/>
      <c r="G5" s="835"/>
      <c r="H5" s="835"/>
      <c r="I5" s="835"/>
      <c r="J5" s="835"/>
      <c r="K5" s="835"/>
      <c r="L5" s="835"/>
      <c r="M5" s="835"/>
      <c r="N5" s="835"/>
      <c r="O5" s="835"/>
      <c r="P5" s="835"/>
      <c r="Q5" s="835"/>
      <c r="R5" s="835"/>
      <c r="S5" s="835"/>
      <c r="T5" s="835"/>
      <c r="U5" s="835"/>
      <c r="V5" s="835"/>
      <c r="W5" s="835"/>
      <c r="X5" s="835"/>
      <c r="Y5" s="835"/>
      <c r="Z5" s="835"/>
      <c r="AA5" s="835"/>
      <c r="AB5" s="835"/>
      <c r="AC5" s="835"/>
      <c r="AD5" s="835"/>
      <c r="AE5" s="835"/>
      <c r="AF5" s="835"/>
      <c r="AG5" s="835"/>
      <c r="AH5" s="835"/>
      <c r="AI5" s="835"/>
      <c r="AJ5" s="835"/>
      <c r="AK5" s="835"/>
      <c r="AL5" s="835"/>
      <c r="AM5" s="835"/>
      <c r="AN5" s="835"/>
      <c r="AO5" s="835"/>
      <c r="AP5" s="835"/>
      <c r="AQ5" s="835"/>
      <c r="AR5" s="835"/>
      <c r="AS5" s="835"/>
      <c r="AT5" s="835"/>
      <c r="AU5" s="835"/>
      <c r="AV5" s="835"/>
      <c r="AW5" s="835"/>
      <c r="AX5" s="835"/>
      <c r="AY5" s="835"/>
      <c r="AZ5" s="835"/>
      <c r="BA5" s="835"/>
      <c r="BB5" s="835"/>
      <c r="BC5" s="835"/>
      <c r="BD5" s="835"/>
      <c r="BE5" s="835"/>
      <c r="BF5" s="835"/>
      <c r="BG5" s="835"/>
      <c r="BH5" s="835"/>
      <c r="BI5" s="835"/>
      <c r="BJ5" s="835"/>
      <c r="BK5" s="835"/>
      <c r="BL5" s="835"/>
      <c r="BM5" s="835"/>
      <c r="BN5" s="835"/>
      <c r="BO5" s="835"/>
      <c r="BP5" s="835"/>
      <c r="BQ5" s="835"/>
      <c r="BR5" s="835"/>
      <c r="BS5" s="835"/>
      <c r="BT5" s="835"/>
      <c r="BU5" s="835"/>
      <c r="BV5" s="835"/>
      <c r="BW5" s="835"/>
      <c r="BX5" s="835"/>
      <c r="BY5" s="835"/>
      <c r="BZ5" s="835"/>
      <c r="CA5" s="835"/>
      <c r="CB5" s="835"/>
      <c r="CC5" s="835"/>
      <c r="CD5" s="835"/>
      <c r="CE5" s="835"/>
      <c r="CF5" s="835"/>
      <c r="CG5" s="835"/>
      <c r="CH5" s="835"/>
      <c r="CI5" s="835"/>
      <c r="CJ5" s="835"/>
      <c r="CK5" s="835"/>
      <c r="CL5" s="835"/>
      <c r="CM5" s="835"/>
      <c r="CN5" s="835"/>
      <c r="CO5" s="835"/>
      <c r="CP5" s="835"/>
      <c r="CQ5" s="835"/>
      <c r="CR5" s="835"/>
      <c r="CS5" s="835"/>
      <c r="CT5" s="835"/>
      <c r="CU5" s="835"/>
      <c r="CV5" s="835"/>
      <c r="CW5" s="835"/>
      <c r="CX5" s="835"/>
      <c r="CY5" s="835"/>
      <c r="CZ5" s="835"/>
      <c r="DA5" s="835"/>
      <c r="DB5" s="835"/>
      <c r="DC5" s="835"/>
      <c r="DD5" s="835"/>
      <c r="DE5" s="835"/>
      <c r="DF5" s="835"/>
      <c r="DG5" s="835"/>
      <c r="DH5" s="835"/>
      <c r="DI5" s="835"/>
      <c r="DJ5" s="835"/>
      <c r="DK5" s="835"/>
      <c r="DL5" s="835"/>
      <c r="DM5" s="835"/>
      <c r="DN5" s="835"/>
      <c r="DO5" s="835"/>
      <c r="DP5" s="835"/>
      <c r="DQ5" s="835"/>
      <c r="DR5" s="835"/>
      <c r="DS5" s="835"/>
      <c r="DT5" s="835"/>
      <c r="DU5" s="835"/>
      <c r="DV5" s="835"/>
      <c r="DW5" s="835"/>
      <c r="DX5" s="835"/>
      <c r="DY5" s="835"/>
      <c r="DZ5" s="835"/>
      <c r="EA5" s="835"/>
      <c r="EB5" s="835"/>
      <c r="EC5" s="835"/>
      <c r="ED5" s="835"/>
      <c r="EE5" s="835"/>
      <c r="EF5" s="835"/>
      <c r="EG5" s="835"/>
      <c r="EH5" s="835"/>
      <c r="EI5" s="835"/>
      <c r="EJ5" s="835"/>
      <c r="EK5" s="835"/>
      <c r="EL5" s="835"/>
      <c r="EM5" s="835"/>
      <c r="EN5" s="835"/>
      <c r="EO5" s="835"/>
      <c r="EP5" s="835"/>
      <c r="EQ5" s="835"/>
      <c r="ER5" s="835"/>
      <c r="ES5" s="835"/>
      <c r="ET5" s="835"/>
      <c r="EU5" s="835"/>
      <c r="EV5" s="835"/>
      <c r="EW5" s="835"/>
      <c r="EX5" s="835"/>
      <c r="EY5" s="835"/>
      <c r="EZ5" s="835"/>
      <c r="FA5" s="835"/>
      <c r="FB5" s="835"/>
      <c r="FC5" s="835"/>
      <c r="FD5" s="389"/>
      <c r="FE5" s="389"/>
      <c r="FF5" s="389"/>
      <c r="FG5" s="389"/>
      <c r="FH5" s="389"/>
      <c r="FI5" s="389"/>
      <c r="FJ5" s="389"/>
      <c r="FK5" s="390"/>
      <c r="FL5" s="70"/>
    </row>
    <row r="6" spans="1:168" s="267" customFormat="1" ht="55.5" customHeight="1" thickBot="1" x14ac:dyDescent="0.3">
      <c r="A6" s="70"/>
      <c r="B6" s="823" t="str">
        <f>CONCATENATE("CLASS :   ",DASHBOARD!B8,DASHBOARD!C8)</f>
        <v>CLASS :   9A</v>
      </c>
      <c r="C6" s="823"/>
      <c r="D6" s="823"/>
      <c r="E6" s="823"/>
      <c r="F6" s="823"/>
      <c r="I6" s="763" t="str">
        <f>"CLASS - 9 "&amp;DASHBOARD!C8</f>
        <v>CLASS - 9 A</v>
      </c>
      <c r="J6" s="764"/>
      <c r="K6" s="765"/>
      <c r="L6" s="108" t="s">
        <v>93</v>
      </c>
      <c r="M6" s="109" t="s">
        <v>148</v>
      </c>
      <c r="N6" s="109" t="s">
        <v>94</v>
      </c>
      <c r="O6" s="109" t="s">
        <v>135</v>
      </c>
      <c r="P6" s="109" t="s">
        <v>95</v>
      </c>
      <c r="Q6" s="109" t="s">
        <v>149</v>
      </c>
      <c r="R6" s="109" t="s">
        <v>101</v>
      </c>
      <c r="S6" s="109" t="s">
        <v>102</v>
      </c>
      <c r="T6" s="109" t="s">
        <v>103</v>
      </c>
      <c r="U6" s="109" t="str">
        <f>IF(ENGLISH!H5="","",ENGLISH!H5)</f>
        <v>ASSESSMENT USING MULTIPLE STRATEGIES</v>
      </c>
      <c r="V6" s="109" t="str">
        <f>IF(ENGLISH!I5="","",ENGLISH!I5)</f>
        <v>PORTFOLIO</v>
      </c>
      <c r="W6" s="109" t="str">
        <f>IF(ENGLISH!J5="","",ENGLISH!J5)</f>
        <v>SUBJECT ENRICHMENT ACTIVITY</v>
      </c>
      <c r="X6" s="109" t="s">
        <v>140</v>
      </c>
      <c r="Y6" s="109" t="str">
        <f>IF(ENGLISH!K5="","",ENGLISH!K5)</f>
        <v>SESSION ENDING</v>
      </c>
      <c r="Z6" s="109" t="s">
        <v>134</v>
      </c>
      <c r="AA6" s="109" t="s">
        <v>104</v>
      </c>
      <c r="AB6" s="109" t="s">
        <v>105</v>
      </c>
      <c r="AC6" s="109" t="s">
        <v>156</v>
      </c>
      <c r="AD6" s="109" t="s">
        <v>154</v>
      </c>
      <c r="AE6" s="109" t="s">
        <v>57</v>
      </c>
      <c r="AF6" s="109" t="s">
        <v>147</v>
      </c>
      <c r="AG6" s="110" t="s">
        <v>93</v>
      </c>
      <c r="AH6" s="110" t="s">
        <v>148</v>
      </c>
      <c r="AI6" s="110" t="s">
        <v>94</v>
      </c>
      <c r="AJ6" s="110" t="s">
        <v>135</v>
      </c>
      <c r="AK6" s="110" t="s">
        <v>95</v>
      </c>
      <c r="AL6" s="110" t="s">
        <v>149</v>
      </c>
      <c r="AM6" s="110" t="s">
        <v>101</v>
      </c>
      <c r="AN6" s="110" t="s">
        <v>102</v>
      </c>
      <c r="AO6" s="110" t="s">
        <v>103</v>
      </c>
      <c r="AP6" s="110" t="s">
        <v>141</v>
      </c>
      <c r="AQ6" s="110" t="s">
        <v>139</v>
      </c>
      <c r="AR6" s="110" t="s">
        <v>199</v>
      </c>
      <c r="AS6" s="110" t="s">
        <v>140</v>
      </c>
      <c r="AT6" s="110" t="s">
        <v>22</v>
      </c>
      <c r="AU6" s="110" t="s">
        <v>134</v>
      </c>
      <c r="AV6" s="110" t="s">
        <v>104</v>
      </c>
      <c r="AW6" s="110" t="s">
        <v>105</v>
      </c>
      <c r="AX6" s="110" t="s">
        <v>156</v>
      </c>
      <c r="AY6" s="110" t="s">
        <v>154</v>
      </c>
      <c r="AZ6" s="110" t="s">
        <v>57</v>
      </c>
      <c r="BA6" s="110" t="s">
        <v>147</v>
      </c>
      <c r="BB6" s="109" t="s">
        <v>93</v>
      </c>
      <c r="BC6" s="109" t="s">
        <v>148</v>
      </c>
      <c r="BD6" s="109" t="s">
        <v>94</v>
      </c>
      <c r="BE6" s="109" t="s">
        <v>135</v>
      </c>
      <c r="BF6" s="109" t="s">
        <v>95</v>
      </c>
      <c r="BG6" s="109" t="s">
        <v>149</v>
      </c>
      <c r="BH6" s="109" t="s">
        <v>101</v>
      </c>
      <c r="BI6" s="109" t="s">
        <v>102</v>
      </c>
      <c r="BJ6" s="109" t="s">
        <v>103</v>
      </c>
      <c r="BK6" s="109" t="s">
        <v>141</v>
      </c>
      <c r="BL6" s="109" t="s">
        <v>139</v>
      </c>
      <c r="BM6" s="109" t="s">
        <v>199</v>
      </c>
      <c r="BN6" s="109" t="s">
        <v>140</v>
      </c>
      <c r="BO6" s="109" t="s">
        <v>22</v>
      </c>
      <c r="BP6" s="109" t="s">
        <v>134</v>
      </c>
      <c r="BQ6" s="109" t="s">
        <v>104</v>
      </c>
      <c r="BR6" s="109" t="s">
        <v>105</v>
      </c>
      <c r="BS6" s="109" t="s">
        <v>156</v>
      </c>
      <c r="BT6" s="109" t="s">
        <v>154</v>
      </c>
      <c r="BU6" s="109" t="s">
        <v>57</v>
      </c>
      <c r="BV6" s="109" t="s">
        <v>147</v>
      </c>
      <c r="BW6" s="110" t="s">
        <v>93</v>
      </c>
      <c r="BX6" s="110" t="s">
        <v>148</v>
      </c>
      <c r="BY6" s="110" t="s">
        <v>94</v>
      </c>
      <c r="BZ6" s="110" t="s">
        <v>135</v>
      </c>
      <c r="CA6" s="110" t="s">
        <v>95</v>
      </c>
      <c r="CB6" s="110" t="s">
        <v>149</v>
      </c>
      <c r="CC6" s="110" t="s">
        <v>101</v>
      </c>
      <c r="CD6" s="110" t="s">
        <v>102</v>
      </c>
      <c r="CE6" s="110" t="s">
        <v>103</v>
      </c>
      <c r="CF6" s="110" t="s">
        <v>141</v>
      </c>
      <c r="CG6" s="110" t="s">
        <v>139</v>
      </c>
      <c r="CH6" s="110" t="s">
        <v>199</v>
      </c>
      <c r="CI6" s="110" t="s">
        <v>140</v>
      </c>
      <c r="CJ6" s="110" t="s">
        <v>22</v>
      </c>
      <c r="CK6" s="110" t="s">
        <v>134</v>
      </c>
      <c r="CL6" s="110" t="s">
        <v>104</v>
      </c>
      <c r="CM6" s="110" t="s">
        <v>105</v>
      </c>
      <c r="CN6" s="110" t="s">
        <v>156</v>
      </c>
      <c r="CO6" s="110" t="s">
        <v>154</v>
      </c>
      <c r="CP6" s="110" t="s">
        <v>57</v>
      </c>
      <c r="CQ6" s="110" t="s">
        <v>147</v>
      </c>
      <c r="CR6" s="109" t="s">
        <v>93</v>
      </c>
      <c r="CS6" s="109" t="s">
        <v>148</v>
      </c>
      <c r="CT6" s="109" t="s">
        <v>94</v>
      </c>
      <c r="CU6" s="109" t="s">
        <v>135</v>
      </c>
      <c r="CV6" s="109" t="s">
        <v>95</v>
      </c>
      <c r="CW6" s="109" t="s">
        <v>149</v>
      </c>
      <c r="CX6" s="109" t="s">
        <v>101</v>
      </c>
      <c r="CY6" s="109" t="s">
        <v>102</v>
      </c>
      <c r="CZ6" s="109" t="s">
        <v>103</v>
      </c>
      <c r="DA6" s="109" t="s">
        <v>141</v>
      </c>
      <c r="DB6" s="109" t="s">
        <v>139</v>
      </c>
      <c r="DC6" s="109" t="s">
        <v>199</v>
      </c>
      <c r="DD6" s="109" t="s">
        <v>140</v>
      </c>
      <c r="DE6" s="109" t="s">
        <v>22</v>
      </c>
      <c r="DF6" s="109" t="s">
        <v>134</v>
      </c>
      <c r="DG6" s="109" t="s">
        <v>104</v>
      </c>
      <c r="DH6" s="109" t="s">
        <v>105</v>
      </c>
      <c r="DI6" s="109" t="s">
        <v>156</v>
      </c>
      <c r="DJ6" s="109" t="s">
        <v>154</v>
      </c>
      <c r="DK6" s="109" t="s">
        <v>57</v>
      </c>
      <c r="DL6" s="109" t="s">
        <v>147</v>
      </c>
      <c r="DM6" s="111" t="s">
        <v>0</v>
      </c>
      <c r="DN6" s="111" t="s">
        <v>1</v>
      </c>
      <c r="DO6" s="111" t="s">
        <v>80</v>
      </c>
      <c r="DP6" s="111" t="s">
        <v>63</v>
      </c>
      <c r="DQ6" s="111" t="s">
        <v>131</v>
      </c>
      <c r="DR6" s="111" t="str">
        <f>DM6&amp;"(SUPP.)"</f>
        <v>ENGLISH(SUPP.)</v>
      </c>
      <c r="DS6" s="111" t="str">
        <f t="shared" ref="DS6:DV6" si="0">DN6&amp;"(SUPP.)"</f>
        <v>HINDI(SUPP.)</v>
      </c>
      <c r="DT6" s="111" t="str">
        <f t="shared" si="0"/>
        <v>MATHEMATICS(SUPP.)</v>
      </c>
      <c r="DU6" s="111" t="str">
        <f t="shared" si="0"/>
        <v>SCIENCE(SUPP.)</v>
      </c>
      <c r="DV6" s="111" t="str">
        <f t="shared" si="0"/>
        <v>SST(SUPP.)</v>
      </c>
      <c r="DW6" s="112" t="str">
        <f>IF(DASHBOARD!B12="","",DASHBOARD!B12)</f>
        <v>ENGLISH</v>
      </c>
      <c r="DX6" s="112" t="str">
        <f>IF(DASHBOARD!B13="","",DASHBOARD!B13)</f>
        <v>HINDI</v>
      </c>
      <c r="DY6" s="112" t="str">
        <f>IF(DASHBOARD!B14="","",DASHBOARD!B14)</f>
        <v>MATHS</v>
      </c>
      <c r="DZ6" s="112" t="str">
        <f>IF(DASHBOARD!B15="","",DASHBOARD!B15)</f>
        <v xml:space="preserve">SCIENCE </v>
      </c>
      <c r="EA6" s="112" t="s">
        <v>131</v>
      </c>
      <c r="EB6" s="113" t="str">
        <f>IF(DW6="","",DW6)</f>
        <v>ENGLISH</v>
      </c>
      <c r="EC6" s="113" t="str">
        <f t="shared" ref="EC6:EF6" si="1">IF(DX6="","",DX6)</f>
        <v>HINDI</v>
      </c>
      <c r="ED6" s="113" t="str">
        <f t="shared" si="1"/>
        <v>MATHS</v>
      </c>
      <c r="EE6" s="113" t="str">
        <f t="shared" si="1"/>
        <v xml:space="preserve">SCIENCE </v>
      </c>
      <c r="EF6" s="113" t="str">
        <f t="shared" si="1"/>
        <v>SST</v>
      </c>
      <c r="EG6" s="114" t="s">
        <v>0</v>
      </c>
      <c r="EH6" s="114" t="s">
        <v>1</v>
      </c>
      <c r="EI6" s="114" t="s">
        <v>62</v>
      </c>
      <c r="EJ6" s="114" t="s">
        <v>81</v>
      </c>
      <c r="EK6" s="114" t="s">
        <v>131</v>
      </c>
      <c r="EL6" s="115" t="s">
        <v>0</v>
      </c>
      <c r="EM6" s="115" t="s">
        <v>1</v>
      </c>
      <c r="EN6" s="115" t="s">
        <v>80</v>
      </c>
      <c r="EO6" s="115" t="s">
        <v>81</v>
      </c>
      <c r="EP6" s="115" t="s">
        <v>3</v>
      </c>
      <c r="EQ6" s="116" t="s">
        <v>132</v>
      </c>
      <c r="ER6" s="116" t="s">
        <v>229</v>
      </c>
      <c r="ES6" s="361" t="s">
        <v>133</v>
      </c>
      <c r="ET6" s="361" t="s">
        <v>159</v>
      </c>
      <c r="EU6" s="361" t="s">
        <v>239</v>
      </c>
      <c r="EV6" s="118" t="s">
        <v>230</v>
      </c>
      <c r="EW6" s="119" t="s">
        <v>160</v>
      </c>
      <c r="EX6" s="119" t="s">
        <v>161</v>
      </c>
      <c r="EY6" s="119" t="s">
        <v>163</v>
      </c>
      <c r="EZ6" s="119" t="s">
        <v>162</v>
      </c>
      <c r="FA6" s="120" t="s">
        <v>109</v>
      </c>
      <c r="FB6" s="363" t="s">
        <v>109</v>
      </c>
      <c r="FC6" s="415" t="s">
        <v>193</v>
      </c>
      <c r="FD6" s="120" t="s">
        <v>110</v>
      </c>
      <c r="FE6" s="120" t="s">
        <v>136</v>
      </c>
      <c r="FF6" s="120" t="s">
        <v>137</v>
      </c>
      <c r="FG6" s="120" t="s">
        <v>203</v>
      </c>
      <c r="FH6" s="120" t="s">
        <v>204</v>
      </c>
      <c r="FI6" s="119" t="s">
        <v>2</v>
      </c>
      <c r="FJ6" s="119" t="s">
        <v>228</v>
      </c>
      <c r="FK6" s="363" t="s">
        <v>231</v>
      </c>
      <c r="FL6" s="70"/>
    </row>
    <row r="7" spans="1:168" s="267" customFormat="1" ht="17.25" customHeight="1" x14ac:dyDescent="0.25">
      <c r="A7" s="70"/>
      <c r="B7" s="233" t="s">
        <v>4</v>
      </c>
      <c r="C7" s="233" t="s">
        <v>5</v>
      </c>
      <c r="D7" s="233" t="s">
        <v>6</v>
      </c>
      <c r="E7" s="233" t="s">
        <v>7</v>
      </c>
      <c r="F7" s="233" t="s">
        <v>8</v>
      </c>
      <c r="G7" s="233" t="s">
        <v>9</v>
      </c>
      <c r="H7" s="233" t="s">
        <v>10</v>
      </c>
      <c r="I7" s="233" t="s">
        <v>11</v>
      </c>
      <c r="J7" s="233" t="s">
        <v>12</v>
      </c>
      <c r="K7" s="233" t="s">
        <v>13</v>
      </c>
      <c r="L7" s="126">
        <f>IF(ENGLISH!E6="","",ENGLISH!E6)</f>
        <v>10</v>
      </c>
      <c r="M7" s="478">
        <f t="shared" ref="M7:M37" si="2">IF(L7="","",ROUNDUP((L7/$L$7)*5,1))</f>
        <v>5</v>
      </c>
      <c r="N7" s="126">
        <f>IF(ENGLISH!F6="","",ENGLISH!F6)</f>
        <v>80</v>
      </c>
      <c r="O7" s="478">
        <f t="shared" ref="O7:O37" si="3">IF(N7="","",ROUNDUP((N7/$N$7)*5,1))</f>
        <v>5</v>
      </c>
      <c r="P7" s="126">
        <f>IF(ENGLISH!G6="","",ENGLISH!G6)</f>
        <v>10</v>
      </c>
      <c r="Q7" s="126">
        <f t="shared" ref="Q7:Q37" si="4">IF(P7="","",ROUNDUP((P7/$P$7)*5,1))</f>
        <v>5</v>
      </c>
      <c r="R7" s="478">
        <f>IFERROR(LARGE((M7,O7,Q7),1),"")</f>
        <v>5</v>
      </c>
      <c r="S7" s="478">
        <f>IFERROR(LARGE((M7,O7,Q7),2),"")</f>
        <v>5</v>
      </c>
      <c r="T7" s="126">
        <f t="shared" ref="T7:T37" si="5">IF(AND(R7="",S7=""),"",SUM(R7:S7)/2)</f>
        <v>5</v>
      </c>
      <c r="U7" s="478">
        <f>IF(ENGLISH!H6="","",ENGLISH!H6)</f>
        <v>5</v>
      </c>
      <c r="V7" s="126">
        <f>IF(ENGLISH!I6="","",ENGLISH!I6)</f>
        <v>5</v>
      </c>
      <c r="W7" s="126">
        <f>IF(ENGLISH!J6="","",ENGLISH!J6)</f>
        <v>5</v>
      </c>
      <c r="X7" s="126">
        <f t="shared" ref="X7" si="6">IF(AND(T7="",U7="",V7="",W7=""),"",SUM(T7:W7))</f>
        <v>20</v>
      </c>
      <c r="Y7" s="478">
        <f>IF(ENGLISH!K6="","",ENGLISH!K6)</f>
        <v>80</v>
      </c>
      <c r="Z7" s="478">
        <f t="shared" ref="Z7:Z37" si="7">IF(Y7="","",(Y7/$Y$7)*80)</f>
        <v>80</v>
      </c>
      <c r="AA7" s="126">
        <f>IF(AND(T7="",U7="",V7="",Z7="",W7=""),"",ROUNDUP(SUM(T7,U7,V7,Z7,W7)*100/SUM($T$7,$U$7,$V$7,$Z$7,$W$7),0))</f>
        <v>100</v>
      </c>
      <c r="AB7" s="126" t="str">
        <f t="shared" ref="AB7:AB37" si="8">IF(AA7="","",IF(AA7&lt;33,"E",IF(AND(AA7&gt;=33,AA7&lt;41),"D",IF(AND(AA7&gt;=41,AA7&lt;51),"C2",IF(AND(AA7&gt;=51,AA7&lt;61),"C1",IF(AND(AA7&gt;=61,AA7&lt;71),"B2",IF(AND(AA7&gt;=71,AA7&lt;81),"B1",IF(AND(AA7&gt;=81,AA7&lt;91),"A2",IF(AND(AA7&gt;=91,AA7&lt;=100),"A1")))))))))</f>
        <v>A1</v>
      </c>
      <c r="AC7" s="479">
        <f>IF(ENGLISH!O6="","",ENGLISH!O6)</f>
        <v>80</v>
      </c>
      <c r="AD7" s="479">
        <f>IF(AC7="","",(AC7*80/$AC$7))</f>
        <v>80</v>
      </c>
      <c r="AE7" s="479">
        <v>100</v>
      </c>
      <c r="AF7" s="479" t="str">
        <f>IF(AE7="","",IF(AE7&lt;33,"E",IF(AND(AE7&gt;=33,AE7&lt;41),"D",IF(AND(AE7&gt;=41,AE7&lt;51),"C2",IF(AND(AE7&gt;=51,AE7&lt;61),"C1",IF(AND(AE7&gt;=61,AE7&lt;71),"B2",IF(AND(AE7&gt;=71,AE7&lt;81),"B1",IF(AND(AE7&gt;=81,AE7&lt;91),"A2",IF(AND(AE7&gt;=91,AE7&lt;=100),"A1")))))))))</f>
        <v>A1</v>
      </c>
      <c r="AG7" s="126">
        <f>IF('HINDI-SKT'!E6="","",'HINDI-SKT'!E6)</f>
        <v>10</v>
      </c>
      <c r="AH7" s="478">
        <f>IF(AG7="","",ROUNDUP((AG7/$AG$7)*5,1))</f>
        <v>5</v>
      </c>
      <c r="AI7" s="126">
        <f>IF('HINDI-SKT'!F6="","",'HINDI-SKT'!F6)</f>
        <v>80</v>
      </c>
      <c r="AJ7" s="478">
        <f>IF(AI7="","",ROUNDUP((AI7/$AI$7)*5,1))</f>
        <v>5</v>
      </c>
      <c r="AK7" s="126">
        <f>IF('HINDI-SKT'!G6="","",'HINDI-SKT'!G6)</f>
        <v>10</v>
      </c>
      <c r="AL7" s="126">
        <f>IF(AK7="","",ROUNDUP((AK7/$AK$7)*5,1))</f>
        <v>5</v>
      </c>
      <c r="AM7" s="478">
        <f>IFERROR(LARGE((AH7,AJ7,AL7),1),"")</f>
        <v>5</v>
      </c>
      <c r="AN7" s="478">
        <f>IFERROR(LARGE((AH7,AJ7,AL7),2),"")</f>
        <v>5</v>
      </c>
      <c r="AO7" s="126">
        <f>IF(AND(AM7="",AN7=""),"",SUM(AM7:AN7)/2)</f>
        <v>5</v>
      </c>
      <c r="AP7" s="478">
        <f>IF('HINDI-SKT'!H6="","",'HINDI-SKT'!H6)</f>
        <v>5</v>
      </c>
      <c r="AQ7" s="126">
        <f>IF('HINDI-SKT'!I6="","",'HINDI-SKT'!I6)</f>
        <v>5</v>
      </c>
      <c r="AR7" s="126">
        <f>IF('HINDI-SKT'!J6="","",'HINDI-SKT'!J6)</f>
        <v>5</v>
      </c>
      <c r="AS7" s="126">
        <f>IF(AND(AO7="",AP7="",AQ7="",AR7=""),"",SUM(AO7:AR7))</f>
        <v>20</v>
      </c>
      <c r="AT7" s="126">
        <f>IF('HINDI-SKT'!K6="","",'HINDI-SKT'!K6)</f>
        <v>80</v>
      </c>
      <c r="AU7" s="478">
        <f>IF(AT7="","",(AT7/$AT$7)*80)</f>
        <v>80</v>
      </c>
      <c r="AV7" s="126">
        <f>IF(AND(AO7="",AP7="",AQ7="",AU7="",AR7),"",ROUNDUP(SUM(AO7,AP7,AQ7,AU7,AR7),0))</f>
        <v>100</v>
      </c>
      <c r="AW7" s="126" t="str">
        <f>IF(AV7="","",IF(AV7&lt;33,"E",IF(AND(AV7&gt;=33,AV7&lt;41),"D",IF(AND(AV7&gt;=41,AV7&lt;51),"C2",IF(AND(AV7&gt;=51,AV7&lt;61),"C1",IF(AND(AV7&gt;=61,AV7&lt;71),"B2",IF(AND(AV7&gt;=71,AV7&lt;81),"B1",IF(AND(AV7&gt;=81,AV7&lt;91),"A2",IF(AND(AV7&gt;=91,AV7&lt;=100),"A1")))))))))</f>
        <v>A1</v>
      </c>
      <c r="AX7" s="479">
        <f>IF('HINDI-SKT'!O6="","",'HINDI-SKT'!O6)</f>
        <v>80</v>
      </c>
      <c r="AY7" s="479">
        <f>IF(AX7="","",(AX7*80/$AX$7))</f>
        <v>80</v>
      </c>
      <c r="AZ7" s="479">
        <v>100</v>
      </c>
      <c r="BA7" s="479" t="str">
        <f>IF(AZ7="","",IF(AZ7&lt;33,"E",IF(AND(AZ7&gt;=33,AZ7&lt;41),"D",IF(AND(AZ7&gt;=41,AZ7&lt;51),"C2",IF(AND(AZ7&gt;=51,AZ7&lt;61),"C1",IF(AND(AZ7&gt;=61,AZ7&lt;71),"B2",IF(AND(AZ7&gt;=71,AZ7&lt;81),"B1",IF(AND(AZ7&gt;=81,AZ7&lt;91),"A2",IF(AND(AZ7&gt;=91,AZ7&lt;=100),"A1")))))))))</f>
        <v>A1</v>
      </c>
      <c r="BB7" s="126">
        <f>IF(MATHS!E6="","",MATHS!E6)</f>
        <v>10</v>
      </c>
      <c r="BC7" s="478">
        <f>IF(BB7="","",ROUNDUP((BB7/$BB$7)*5,1))</f>
        <v>5</v>
      </c>
      <c r="BD7" s="126">
        <f>IF(MATHS!F6="","",MATHS!F6)</f>
        <v>80</v>
      </c>
      <c r="BE7" s="478">
        <f>IF(BD7="","",ROUNDUP((BD7/$BD$7)*5,1))</f>
        <v>5</v>
      </c>
      <c r="BF7" s="126">
        <f>IF(MATHS!G6="","",MATHS!G6)</f>
        <v>10</v>
      </c>
      <c r="BG7" s="126">
        <f>IF(BF7="","",ROUNDUP((BF7/$BF$7)*5,1))</f>
        <v>5</v>
      </c>
      <c r="BH7" s="478">
        <f>IFERROR(LARGE((BC7,BE7,BG7),1),"")</f>
        <v>5</v>
      </c>
      <c r="BI7" s="478">
        <f>IFERROR(LARGE((BC7,BE7,BG7),2),"")</f>
        <v>5</v>
      </c>
      <c r="BJ7" s="126">
        <f>IF(AND(BH7="",BI7=""),"",SUM(BH7:BI7)/2)</f>
        <v>5</v>
      </c>
      <c r="BK7" s="478">
        <f>IF(MATHS!H6="","",MATHS!H6)</f>
        <v>5</v>
      </c>
      <c r="BL7" s="126">
        <f>IF(MATHS!I6="","",MATHS!I6)</f>
        <v>5</v>
      </c>
      <c r="BM7" s="126">
        <f>IF(MATHS!J6="","",MATHS!J6)</f>
        <v>5</v>
      </c>
      <c r="BN7" s="126">
        <f>IF(AND(BI7="",BJ7="",BK7="",BL7=""),"",SUM(BI7:BL7))</f>
        <v>20</v>
      </c>
      <c r="BO7" s="126">
        <f>IF(MATHS!K6="","",MATHS!K6)</f>
        <v>80</v>
      </c>
      <c r="BP7" s="478">
        <f>IF(BO7="","",(BO7/$BO$7)*80)</f>
        <v>80</v>
      </c>
      <c r="BQ7" s="126">
        <f t="shared" ref="BQ7" si="9">IF(AND(BJ7="",BK7="",BL7="",BM7="",BP7=""),"",ROUNDUP(SUM(BJ7,BK7,BL7,BM7,BP7),0))</f>
        <v>100</v>
      </c>
      <c r="BR7" s="126" t="str">
        <f>IF(BQ7="","",IF(BQ7&lt;33,"E",IF(AND(BQ7&gt;=33,BQ7&lt;41),"D",IF(AND(BQ7&gt;=41,BQ7&lt;51),"C2",IF(AND(BQ7&gt;=51,BQ7&lt;61),"C1",IF(AND(BQ7&gt;=61,BQ7&lt;71),"B2",IF(AND(BQ7&gt;=71,BQ7&lt;81),"B1",IF(AND(BQ7&gt;=81,BQ7&lt;91),"A2",IF(AND(BQ7&gt;=91,BQ7&lt;=100),"A1")))))))))</f>
        <v>A1</v>
      </c>
      <c r="BS7" s="479">
        <f>IF(MATHS!O6="","",MATHS!O6)</f>
        <v>80</v>
      </c>
      <c r="BT7" s="479">
        <f>IF(BS7="","",(BS7*80/$BS$7))</f>
        <v>80</v>
      </c>
      <c r="BU7" s="479">
        <v>100</v>
      </c>
      <c r="BV7" s="479" t="str">
        <f>IF(BU7="","",IF(BU7&lt;33,"E",IF(AND(BU7&gt;=33,BU7&lt;41),"D",IF(AND(BU7&gt;=41,BU7&lt;51),"C2",IF(AND(BU7&gt;=51,BU7&lt;61),"C1",IF(AND(BU7&gt;=61,BU7&lt;71),"B2",IF(AND(BU7&gt;=71,BU7&lt;81),"B1",IF(AND(BU7&gt;=81,BU7&lt;91),"A2",IF(AND(BU7&gt;=91,BU7&lt;=100),"A1")))))))))</f>
        <v>A1</v>
      </c>
      <c r="BW7" s="126">
        <f>IF(SCIENCE!E6="","",SCIENCE!E6)</f>
        <v>10</v>
      </c>
      <c r="BX7" s="478">
        <f>IF(BW7="","",ROUNDUP((BW7/$BW$7)*5,1))</f>
        <v>5</v>
      </c>
      <c r="BY7" s="126">
        <f>IF(SCIENCE!F6="","",SCIENCE!F6)</f>
        <v>80</v>
      </c>
      <c r="BZ7" s="478">
        <f>IF(BY7="","",ROUNDUP((BY7/$BY$7)*5,1))</f>
        <v>5</v>
      </c>
      <c r="CA7" s="126">
        <f>IF(SCIENCE!G6="","",SCIENCE!G6)</f>
        <v>10</v>
      </c>
      <c r="CB7" s="126">
        <f>IF(CA7="","",ROUNDUP((CA7/$CA$7)*5,1))</f>
        <v>5</v>
      </c>
      <c r="CC7" s="478">
        <f>IFERROR(LARGE((BX7,BZ7,CB7),1),"")</f>
        <v>5</v>
      </c>
      <c r="CD7" s="478">
        <f>IFERROR(LARGE((BX7,BZ7,CB7),2),"")</f>
        <v>5</v>
      </c>
      <c r="CE7" s="126">
        <f>IF(AND(CC7="",CD7=""),"",SUM(CC7:CD7)/2)</f>
        <v>5</v>
      </c>
      <c r="CF7" s="478">
        <f>IF(SCIENCE!H6="","",SCIENCE!H6)</f>
        <v>5</v>
      </c>
      <c r="CG7" s="478">
        <f>IF(SCIENCE!I6="","",SCIENCE!I6)</f>
        <v>5</v>
      </c>
      <c r="CH7" s="478">
        <f>IF(SCIENCE!J6="","",SCIENCE!J6)</f>
        <v>5</v>
      </c>
      <c r="CI7" s="478">
        <f>IF(AND(CE7="",CF7="",CG7="",CH7=""),"",SUM(CE7:CH7))</f>
        <v>20</v>
      </c>
      <c r="CJ7" s="478">
        <f>IF(SCIENCE!K6="","",SCIENCE!K6)</f>
        <v>80</v>
      </c>
      <c r="CK7" s="478">
        <f>IF(CJ7="","",(CJ7/$CJ$7)*80)</f>
        <v>80</v>
      </c>
      <c r="CL7" s="126">
        <f>IF(AND(CE7="",CF7="",CG7="",CH7="",CK7=""),"",ROUNDUP(SUM(CE7,CF7,CG7,CH7,CK7),0))</f>
        <v>100</v>
      </c>
      <c r="CM7" s="126" t="str">
        <f>IF(CL7="","",IF(CL7&lt;33,"E",IF(AND(CL7&gt;=33,CL7&lt;41),"D",IF(AND(CL7&gt;=41,CL7&lt;51),"C2",IF(AND(CL7&gt;=51,CL7&lt;61),"C1",IF(AND(CL7&gt;=61,CL7&lt;71),"B2",IF(AND(CL7&gt;=71,CL7&lt;81),"B1",IF(AND(CL7&gt;=81,CL7&lt;91),"A2",IF(AND(CL7&gt;=91,CL7&lt;=100),"A1")))))))))</f>
        <v>A1</v>
      </c>
      <c r="CN7" s="479">
        <f>IF(SCIENCE!O6="","",SCIENCE!O6)</f>
        <v>80</v>
      </c>
      <c r="CO7" s="479">
        <f>IF(CN7="","",(CN7*80/$CN$7))</f>
        <v>80</v>
      </c>
      <c r="CP7" s="479">
        <v>100</v>
      </c>
      <c r="CQ7" s="479" t="str">
        <f>IF(CP7="","",IF(CP7&lt;33,"E",IF(AND(CP7&gt;=33,CP7&lt;41),"D",IF(AND(CP7&gt;=41,CP7&lt;51),"C2",IF(AND(CP7&gt;=51,CP7&lt;61),"C1",IF(AND(CP7&gt;=61,CP7&lt;71),"B2",IF(AND(CP7&gt;=71,CP7&lt;81),"B1",IF(AND(CP7&gt;=81,CP7&lt;91),"A2",IF(AND(CP7&gt;=91,CP7&lt;=100),"A1")))))))))</f>
        <v>A1</v>
      </c>
      <c r="CR7" s="126">
        <f>IF(SST!E6="","",SST!E6)</f>
        <v>10</v>
      </c>
      <c r="CS7" s="478">
        <f>IF(CR7="","",ROUNDUP((CR7/$CR$7)*5,1))</f>
        <v>5</v>
      </c>
      <c r="CT7" s="126">
        <f>IF(SST!F6="","",SST!F6)</f>
        <v>80</v>
      </c>
      <c r="CU7" s="478">
        <f>IF(CT7="","",ROUNDUP((CT7/$CT$7)*5,1))</f>
        <v>5</v>
      </c>
      <c r="CV7" s="126">
        <f>IF(SST!G6="","",SST!G6)</f>
        <v>10</v>
      </c>
      <c r="CW7" s="126">
        <f>IF(CV7="","",ROUNDUP((CV7/$CV$7)*5,1))</f>
        <v>5</v>
      </c>
      <c r="CX7" s="478">
        <f>IFERROR(LARGE((CS7,CU7,CW7),1),"")</f>
        <v>5</v>
      </c>
      <c r="CY7" s="478">
        <f>IFERROR(LARGE((CS7,CU7,CW7),2),"")</f>
        <v>5</v>
      </c>
      <c r="CZ7" s="126">
        <f>IF(AND(CX7="",CY7=""),"",SUM(CX7:CY7)/2)</f>
        <v>5</v>
      </c>
      <c r="DA7" s="478">
        <f>IF(SST!H6="","",SST!H6)</f>
        <v>5</v>
      </c>
      <c r="DB7" s="478">
        <f>IF(SST!I6="","",SST!I6)</f>
        <v>5</v>
      </c>
      <c r="DC7" s="478">
        <f>IF(SST!J6="","",SST!J6)</f>
        <v>5</v>
      </c>
      <c r="DD7" s="478">
        <f>IF(AND(CZ7="",DA7="",DB7="",DC7=""),"",SUM(CZ7:DC7))</f>
        <v>20</v>
      </c>
      <c r="DE7" s="478">
        <f>IF(SST!K6="","",SST!K6)</f>
        <v>80</v>
      </c>
      <c r="DF7" s="478">
        <f>IF(DE7="","",(DE7/$DE$7)*80)</f>
        <v>80</v>
      </c>
      <c r="DG7" s="126">
        <f>IF(AND(CZ7="",DA7="",DC7="",DB7="",DF7=""),"",ROUNDUP(SUM(CZ7,DA7,DC7,DB7,DF7),0))</f>
        <v>100</v>
      </c>
      <c r="DH7" s="126" t="str">
        <f>IF(DG7="","",IF(DG7&lt;33,"E",IF(AND(DG7&gt;=33,DG7&lt;41),"D",IF(AND(DG7&gt;=41,DG7&lt;51),"C2",IF(AND(DG7&gt;=51,DG7&lt;61),"C1",IF(AND(DG7&gt;=61,DG7&lt;71),"B2",IF(AND(DG7&gt;=71,DG7&lt;81),"B1",IF(AND(DG7&gt;=81,DG7&lt;91),"A2",IF(AND(DG7&gt;=91,DG7&lt;=100),"A1")))))))))</f>
        <v>A1</v>
      </c>
      <c r="DI7" s="479">
        <f>IF(SST!O6="","",SST!O6)</f>
        <v>80</v>
      </c>
      <c r="DJ7" s="479">
        <f>IF(DI7="","",(DI7*80/$DI$7))</f>
        <v>80</v>
      </c>
      <c r="DK7" s="479">
        <v>100</v>
      </c>
      <c r="DL7" s="479" t="str">
        <f>IF(DK7="","",IF(DK7&lt;33,"E",IF(AND(DK7&gt;=33,DK7&lt;41),"D",IF(AND(DK7&gt;=41,DK7&lt;51),"C2",IF(AND(DK7&gt;=51,DK7&lt;61),"C1",IF(AND(DK7&gt;=61,DK7&lt;71),"B2",IF(AND(DK7&gt;=71,DK7&lt;81),"B1",IF(AND(DK7&gt;=81,DK7&lt;91),"A2",IF(AND(DK7&gt;=91,DK7&lt;=100),"A1")))))))))</f>
        <v>A1</v>
      </c>
      <c r="DM7" s="126">
        <f>IF(AA7="","",AA7)</f>
        <v>100</v>
      </c>
      <c r="DN7" s="126">
        <f>IF(AV7="","",AV7)</f>
        <v>100</v>
      </c>
      <c r="DO7" s="126">
        <f>IF(BQ7="","",BQ7)</f>
        <v>100</v>
      </c>
      <c r="DP7" s="126">
        <f>IF(CL7="","",CL7)</f>
        <v>100</v>
      </c>
      <c r="DQ7" s="126">
        <f>IF(DG7="","",DG7)</f>
        <v>100</v>
      </c>
      <c r="DR7" s="126">
        <f>IF(AE7="","",AE7)</f>
        <v>100</v>
      </c>
      <c r="DS7" s="126">
        <f>IF(AZ7="","",AZ7)</f>
        <v>100</v>
      </c>
      <c r="DT7" s="126">
        <f>IF(BU7="","",BU7)</f>
        <v>100</v>
      </c>
      <c r="DU7" s="126">
        <f>IF(CP7="","",CP7)</f>
        <v>100</v>
      </c>
      <c r="DV7" s="126">
        <f>IF(DK7="","",DK7)</f>
        <v>100</v>
      </c>
      <c r="DW7" s="824" t="s">
        <v>157</v>
      </c>
      <c r="DX7" s="824"/>
      <c r="DY7" s="824"/>
      <c r="DZ7" s="824"/>
      <c r="EA7" s="824"/>
      <c r="EB7" s="836" t="s">
        <v>158</v>
      </c>
      <c r="EC7" s="837"/>
      <c r="ED7" s="837"/>
      <c r="EE7" s="837"/>
      <c r="EF7" s="837"/>
      <c r="EG7" s="127">
        <f>IF(DM7="","",DM7)</f>
        <v>100</v>
      </c>
      <c r="EH7" s="127">
        <f>IF(DN7="","",DN7)</f>
        <v>100</v>
      </c>
      <c r="EI7" s="127">
        <f>IF(DO7&lt;33,"",DO7)</f>
        <v>100</v>
      </c>
      <c r="EJ7" s="127">
        <f>IF(AND(DO7&gt;=33,DP7&lt;33),"",DP7)</f>
        <v>100</v>
      </c>
      <c r="EK7" s="127">
        <f>IF(AND(DO7&gt;=33,DP7&gt;=33,DQ7&lt;33),"",DQ7)</f>
        <v>100</v>
      </c>
      <c r="EL7" s="128">
        <f>IF(AND(EG7&lt;33,$ES$8="COMPARTMENT"),DR7,DM7)</f>
        <v>100</v>
      </c>
      <c r="EM7" s="128">
        <f>IF(AND(EH7&lt;33,$ES$8="COMPARTMENT"),DS7,DN7)</f>
        <v>100</v>
      </c>
      <c r="EN7" s="128">
        <f>IF(EI7="","",IF(AND(EI7&lt;33,$ES$8="COMPARTMENT"),DT7,DO7))</f>
        <v>100</v>
      </c>
      <c r="EO7" s="128">
        <f>IF(EJ7="","",IF(AND(EJ7&lt;33,$ES$8="COMPARTMENT"),DU7,DP7))</f>
        <v>100</v>
      </c>
      <c r="EP7" s="128">
        <f>IF(EK7="","",IF(AND(EK7&lt;33,$ES$8="COMPARTMENT"),DV7,DQ7))</f>
        <v>100</v>
      </c>
      <c r="EQ7" s="783" t="s">
        <v>157</v>
      </c>
      <c r="ER7" s="784"/>
      <c r="ES7" s="478" t="s">
        <v>157</v>
      </c>
      <c r="ET7" s="478" t="s">
        <v>158</v>
      </c>
      <c r="EU7" s="478"/>
      <c r="EV7" s="478"/>
      <c r="EW7" s="480">
        <f>IF(C7="","",SUM(EG7:EK7))</f>
        <v>500</v>
      </c>
      <c r="EX7" s="480">
        <f>IF(C7="","",SUM(EL7:EP7))</f>
        <v>500</v>
      </c>
      <c r="EY7" s="480">
        <f>ROUND(EW7,0)</f>
        <v>500</v>
      </c>
      <c r="EZ7" s="480">
        <f>ROUND(EX7,0)</f>
        <v>500</v>
      </c>
      <c r="FA7" s="481">
        <v>1</v>
      </c>
      <c r="FB7" s="481"/>
      <c r="FC7" s="479" t="str">
        <f>IF(FB7="","",IF(FB7&lt;33,"E",IF(AND(FB7&gt;=33,FB7&lt;41),"D",IF(AND(FB7&gt;=41,FB7&lt;51),"C2",IF(AND(FB7&gt;=51,FB7&lt;61),"C1",IF(AND(FB7&gt;=61,FB7&lt;71),"B2",IF(AND(FB7&gt;=71,FB7&lt;81),"B1",IF(AND(FB7&gt;=81,FB7&lt;91),"A2",IF(AND(FB7&gt;=91,FB7&lt;=100),"A1")))))))))</f>
        <v/>
      </c>
      <c r="FD7" s="481"/>
      <c r="FE7" s="478">
        <f>IF(ATTENDANCE!Q7="","",ATTENDANCE!Q7)</f>
        <v>200</v>
      </c>
      <c r="FF7" s="478" t="str">
        <f>IF(FE7="","",ROUND((FE7*100/$FE$7),0)&amp;" %")</f>
        <v>100 %</v>
      </c>
      <c r="FG7" s="478"/>
      <c r="FH7" s="126"/>
      <c r="FI7" s="478"/>
      <c r="FJ7" s="126"/>
      <c r="FK7" s="126"/>
      <c r="FL7" s="70"/>
    </row>
    <row r="8" spans="1:168" s="267" customFormat="1" ht="22.2" customHeight="1" x14ac:dyDescent="0.25">
      <c r="A8" s="70"/>
      <c r="B8" s="131">
        <f>IF(DATA!B5="","",DATA!B5)</f>
        <v>1</v>
      </c>
      <c r="C8" s="131">
        <f>IF(DATA!C5="","",DATA!C5)</f>
        <v>901</v>
      </c>
      <c r="D8" s="131">
        <f>IF(DATA!D5="","",DATA!D5)</f>
        <v>974</v>
      </c>
      <c r="E8" s="447" t="str">
        <f>IF(DATA!E5="","",DATA!E5)</f>
        <v>ARTI PRAJAPAT</v>
      </c>
      <c r="F8" s="447" t="str">
        <f>IF(DATA!F5="","",DATA!F5)</f>
        <v>MR PRABHU LAL</v>
      </c>
      <c r="G8" s="132" t="str">
        <f>IF(DATA!G5="","",DATA!G5)</f>
        <v>MRS PREM DEVI</v>
      </c>
      <c r="H8" s="133">
        <f>IF(DATA!H5="","",DATA!H5)</f>
        <v>40203</v>
      </c>
      <c r="I8" s="132" t="str">
        <f>IF(DATA!I5="","",DATA!I5)</f>
        <v>GIRL</v>
      </c>
      <c r="J8" s="132" t="str">
        <f>IF(DATA!J5="","",DATA!J5)</f>
        <v>OBC</v>
      </c>
      <c r="K8" s="132" t="str">
        <f>IF(DATA!K5="","",DATA!K5)</f>
        <v/>
      </c>
      <c r="L8" s="134">
        <f>IF(ENGLISH!E7="","",ENGLISH!E7)</f>
        <v>0</v>
      </c>
      <c r="M8" s="135">
        <f t="shared" si="2"/>
        <v>0</v>
      </c>
      <c r="N8" s="134">
        <f>IF(ENGLISH!F7="","",ENGLISH!F7)</f>
        <v>22</v>
      </c>
      <c r="O8" s="135">
        <f t="shared" si="3"/>
        <v>1.4000000000000001</v>
      </c>
      <c r="P8" s="134">
        <f>IF(ENGLISH!G7="","",ENGLISH!G7)</f>
        <v>7</v>
      </c>
      <c r="Q8" s="134">
        <f t="shared" si="4"/>
        <v>3.5</v>
      </c>
      <c r="R8" s="135">
        <f>IFERROR(LARGE((M8,O8,Q8),1),"")</f>
        <v>3.5</v>
      </c>
      <c r="S8" s="135">
        <f>IFERROR(LARGE((M8,O8,Q8),2),"")</f>
        <v>1.4000000000000001</v>
      </c>
      <c r="T8" s="134">
        <f t="shared" si="5"/>
        <v>2.4500000000000002</v>
      </c>
      <c r="U8" s="135">
        <f>IF(ENGLISH!H7="","",ENGLISH!H7)</f>
        <v>5</v>
      </c>
      <c r="V8" s="134">
        <f>IF(ENGLISH!I7="","",ENGLISH!I7)</f>
        <v>5</v>
      </c>
      <c r="W8" s="134">
        <f>IF(ENGLISH!J7="","",ENGLISH!J7)</f>
        <v>5</v>
      </c>
      <c r="X8" s="134">
        <f t="shared" ref="X8:X37" si="10">IF(AND(T8="",U8="",V8="",W8=""),"",SUM(T8:W8))</f>
        <v>17.45</v>
      </c>
      <c r="Y8" s="135">
        <f>IF(ENGLISH!K7="","",ENGLISH!K7)</f>
        <v>33</v>
      </c>
      <c r="Z8" s="135">
        <f t="shared" si="7"/>
        <v>33</v>
      </c>
      <c r="AA8" s="136">
        <f>IF(C8="TC","",IF(AND(T8="",U8="",V8="",Z8="",W8=""),"",ROUNDUP(SUM(T8,U8,V8,Z8,W8)*100/SUM($T$7,$U$7,$V$7,$Z$7,$W$7),0)))</f>
        <v>51</v>
      </c>
      <c r="AB8" s="134" t="str">
        <f t="shared" si="8"/>
        <v>C1</v>
      </c>
      <c r="AC8" s="134" t="str">
        <f>IF(ENGLISH!O7="","",ENGLISH!O7)</f>
        <v/>
      </c>
      <c r="AD8" s="134" t="str">
        <f>IF(AC8="","",(AC8*80/$AC$7))</f>
        <v/>
      </c>
      <c r="AE8" s="134" t="str">
        <f>IF(AB8="","",IF(OR(AB8="E",AC8=""),"",SUM(X8,AD8)))</f>
        <v/>
      </c>
      <c r="AF8" s="134" t="str">
        <f>IF(AE8="","",IF(AE8&lt;33,"E",IF(AND(AE8&gt;=33,AE8&lt;41),"D",IF(AND(AE8&gt;=41,AE8&lt;51),"C2",IF(AND(AE8&gt;=51,AE8&lt;61),"C1",IF(AND(AE8&gt;=61,AE8&lt;71),"B2",IF(AND(AE8&gt;=71,AE8&lt;81),"B1",IF(AND(AE8&gt;=81,AE8&lt;91),"A2",IF(AND(AE8&gt;=91,AE8&lt;=100),"A1")))))))))</f>
        <v/>
      </c>
      <c r="AG8" s="137">
        <f>IF('HINDI-SKT'!E7="","",'HINDI-SKT'!E7)</f>
        <v>0</v>
      </c>
      <c r="AH8" s="138">
        <f t="shared" ref="AH8:AH37" si="11">IF(AG8="","",ROUNDUP((AG8/$AG$7)*5,1))</f>
        <v>0</v>
      </c>
      <c r="AI8" s="137">
        <f>IF('HINDI-SKT'!F7="","",'HINDI-SKT'!F7)</f>
        <v>38</v>
      </c>
      <c r="AJ8" s="138">
        <f t="shared" ref="AJ8:AJ37" si="12">IF(AI8="","",ROUNDUP((AI8/$AI$7)*5,1))</f>
        <v>2.4</v>
      </c>
      <c r="AK8" s="137">
        <f>IF('HINDI-SKT'!G7="","",'HINDI-SKT'!G7)</f>
        <v>9</v>
      </c>
      <c r="AL8" s="137">
        <f t="shared" ref="AL8:AL37" si="13">IF(AK8="","",ROUNDUP((AK8/$AK$7)*5,1))</f>
        <v>4.5</v>
      </c>
      <c r="AM8" s="138">
        <f>IFERROR(LARGE((AH8,AJ8,AL8),1),"")</f>
        <v>4.5</v>
      </c>
      <c r="AN8" s="138">
        <f>IFERROR(LARGE((AH8,AJ8,AL8),2),"")</f>
        <v>2.4</v>
      </c>
      <c r="AO8" s="137">
        <f t="shared" ref="AO8:AO37" si="14">IF(AND(AM8="",AN8=""),"",SUM(AM8:AN8)/2)</f>
        <v>3.45</v>
      </c>
      <c r="AP8" s="138">
        <f>IF('HINDI-SKT'!H7="","",'HINDI-SKT'!H7)</f>
        <v>5</v>
      </c>
      <c r="AQ8" s="137">
        <f>IF('HINDI-SKT'!I7="","",'HINDI-SKT'!I7)</f>
        <v>5</v>
      </c>
      <c r="AR8" s="137">
        <f>IF('HINDI-SKT'!J7="","",'HINDI-SKT'!J7)</f>
        <v>5</v>
      </c>
      <c r="AS8" s="137">
        <f>IF(C8="TC","",IF(AND(AO8="",AP8="",AQ8="",AR8=""),"",SUM(AO8:AR8)))</f>
        <v>18.45</v>
      </c>
      <c r="AT8" s="137">
        <f>IF('HINDI-SKT'!K7="","",'HINDI-SKT'!K7)</f>
        <v>40</v>
      </c>
      <c r="AU8" s="138">
        <f t="shared" ref="AU8:AU37" si="15">IF(AT8="","",(AT8/$AT$7)*80)</f>
        <v>40</v>
      </c>
      <c r="AV8" s="137">
        <f>IF(C8="TC","",IF(AND(AO8="",AP8="",AQ8="",AU8="",AR8),"",ROUNDUP(SUM(AO8,AP8,AQ8,AU8,AR8),0)))</f>
        <v>59</v>
      </c>
      <c r="AW8" s="137" t="str">
        <f t="shared" ref="AW8:AW37" si="16">IF(AV8="","",IF(AV8&lt;33,"E",IF(AND(AV8&gt;=33,AV8&lt;41),"D",IF(AND(AV8&gt;=41,AV8&lt;51),"C2",IF(AND(AV8&gt;=51,AV8&lt;61),"C1",IF(AND(AV8&gt;=61,AV8&lt;71),"B2",IF(AND(AV8&gt;=71,AV8&lt;81),"B1",IF(AND(AV8&gt;=81,AV8&lt;91),"A2",IF(AND(AV8&gt;=91,AV8&lt;=100),"A1")))))))))</f>
        <v>C1</v>
      </c>
      <c r="AX8" s="137" t="str">
        <f>IF('HINDI-SKT'!O7="","",'HINDI-SKT'!O7)</f>
        <v/>
      </c>
      <c r="AY8" s="137" t="str">
        <f>IF(AX8="","",(AX8*80/$AX$7))</f>
        <v/>
      </c>
      <c r="AZ8" s="137" t="str">
        <f>IF(AX8="","",IF(AW8="E",ROUNDUP(SUM(AS8,AY8),0),""))</f>
        <v/>
      </c>
      <c r="BA8" s="137" t="str">
        <f>IF(AZ8="","",IF(AZ8&lt;33,"E",IF(AND(AZ8&gt;=33,AZ8&lt;41),"D",IF(AND(AZ8&gt;=41,AZ8&lt;51),"C2",IF(AND(AZ8&gt;=51,AZ8&lt;61),"C1",IF(AND(AZ8&gt;=61,AZ8&lt;71),"B2",IF(AND(AZ8&gt;=71,AZ8&lt;81),"B1",IF(AND(AZ8&gt;=81,AZ8&lt;91),"A2",IF(AND(AZ8&gt;=91,AZ8&lt;=100),"A1")))))))))</f>
        <v/>
      </c>
      <c r="BB8" s="134">
        <f>IF(MATHS!E7="","",MATHS!E7)</f>
        <v>0</v>
      </c>
      <c r="BC8" s="135">
        <f t="shared" ref="BC8:BC37" si="17">IF(BB8="","",ROUNDUP((BB8/$BB$7)*5,1))</f>
        <v>0</v>
      </c>
      <c r="BD8" s="134">
        <f>IF(MATHS!F7="","",MATHS!F7)</f>
        <v>20</v>
      </c>
      <c r="BE8" s="135">
        <f t="shared" ref="BE8:BE37" si="18">IF(BD8="","",ROUNDUP((BD8/$BD$7)*5,1))</f>
        <v>1.3</v>
      </c>
      <c r="BF8" s="134">
        <f>IF(MATHS!G7="","",MATHS!G7)</f>
        <v>7</v>
      </c>
      <c r="BG8" s="134">
        <f t="shared" ref="BG8:BG37" si="19">IF(BF8="","",ROUNDUP((BF8/$BF$7)*5,1))</f>
        <v>3.5</v>
      </c>
      <c r="BH8" s="135">
        <f>IFERROR(LARGE((BC8,BE8,BG8),1),"")</f>
        <v>3.5</v>
      </c>
      <c r="BI8" s="135">
        <f>IFERROR(LARGE((BC8,BE8,BG8),2),"")</f>
        <v>1.3</v>
      </c>
      <c r="BJ8" s="134">
        <f t="shared" ref="BJ8:BJ37" si="20">IF(AND(BH8="",BI8=""),"",SUM(BH8:BI8)/2)</f>
        <v>2.4</v>
      </c>
      <c r="BK8" s="135">
        <f>IF(MATHS!H7="","",MATHS!H7)</f>
        <v>3</v>
      </c>
      <c r="BL8" s="134">
        <f>IF(MATHS!I7="","",MATHS!I7)</f>
        <v>3</v>
      </c>
      <c r="BM8" s="134">
        <f>IF(MATHS!J7="","",MATHS!J7)</f>
        <v>3</v>
      </c>
      <c r="BN8" s="134">
        <f>IF(C8="TC","",IF(AND(BJ8="",BK8="",BL8="",BM8=""),"",SUM(BJ8:BM8)))</f>
        <v>11.4</v>
      </c>
      <c r="BO8" s="134">
        <f>IF(MATHS!K7="","",MATHS!K7)</f>
        <v>20</v>
      </c>
      <c r="BP8" s="135">
        <f t="shared" ref="BP8:BP37" si="21">IF(BO8="","",(BO8/$BO$7)*80)</f>
        <v>20</v>
      </c>
      <c r="BQ8" s="134">
        <f>IF(C8="TC","",IF(AND(BJ8="",BK8="",BL8="",BM8="",BP8=""),"",ROUNDUP(SUM(BJ8,BK8,BL8,BM8,BP8),0)))</f>
        <v>32</v>
      </c>
      <c r="BR8" s="134" t="str">
        <f t="shared" ref="BR8:BR37" si="22">IF(BQ8="","",IF(BQ8&lt;33,"E",IF(AND(BQ8&gt;=33,BQ8&lt;41),"D",IF(AND(BQ8&gt;=41,BQ8&lt;51),"C2",IF(AND(BQ8&gt;=51,BQ8&lt;61),"C1",IF(AND(BQ8&gt;=61,BQ8&lt;71),"B2",IF(AND(BQ8&gt;=71,BQ8&lt;81),"B1",IF(AND(BQ8&gt;=81,BQ8&lt;91),"A2",IF(AND(BQ8&gt;=91,BQ8&lt;=100),"A1")))))))))</f>
        <v>E</v>
      </c>
      <c r="BS8" s="134" t="str">
        <f>IF(MATHS!O7="","",MATHS!O7)</f>
        <v/>
      </c>
      <c r="BT8" s="134" t="str">
        <f>IF(BS8="","",(BS8*80/$BS$7))</f>
        <v/>
      </c>
      <c r="BU8" s="134" t="str">
        <f>IF(BS8="","",IF(BR8="E",ROUNDUP(SUM(BN8,BT8),0),""))</f>
        <v/>
      </c>
      <c r="BV8" s="134"/>
      <c r="BW8" s="137">
        <f>IF(SCIENCE!E7="","",SCIENCE!E7)</f>
        <v>0</v>
      </c>
      <c r="BX8" s="138">
        <f t="shared" ref="BX8:BX37" si="23">IF(BW8="","",ROUNDUP((BW8/$BW$7)*5,1))</f>
        <v>0</v>
      </c>
      <c r="BY8" s="137">
        <f>IF(SCIENCE!F7="","",SCIENCE!F7)</f>
        <v>21</v>
      </c>
      <c r="BZ8" s="138">
        <f t="shared" ref="BZ8:BZ37" si="24">IF(BY8="","",ROUNDUP((BY8/$BY$7)*5,1))</f>
        <v>1.4000000000000001</v>
      </c>
      <c r="CA8" s="137">
        <f>IF(SCIENCE!G7="","",SCIENCE!G7)</f>
        <v>8</v>
      </c>
      <c r="CB8" s="137">
        <f t="shared" ref="CB8:CB37" si="25">IF(CA8="","",ROUNDUP((CA8/$CA$7)*5,1))</f>
        <v>4</v>
      </c>
      <c r="CC8" s="138">
        <f>IFERROR(LARGE((BX8,BZ8,CB8),1),"")</f>
        <v>4</v>
      </c>
      <c r="CD8" s="138">
        <f>IFERROR(LARGE((BX8,BZ8,CB8),2),"")</f>
        <v>1.4000000000000001</v>
      </c>
      <c r="CE8" s="137">
        <f t="shared" ref="CE8:CE37" si="26">IF(AND(CC8="",CD8=""),"",SUM(CC8:CD8)/2)</f>
        <v>2.7</v>
      </c>
      <c r="CF8" s="138">
        <f>IF(SCIENCE!H7="","",SCIENCE!H7)</f>
        <v>3</v>
      </c>
      <c r="CG8" s="138">
        <f>IF(SCIENCE!I7="","",SCIENCE!I7)</f>
        <v>3</v>
      </c>
      <c r="CH8" s="138">
        <f>IF(SCIENCE!J7="","",SCIENCE!J7)</f>
        <v>3</v>
      </c>
      <c r="CI8" s="138">
        <f>IF(C8="TC","",IF(AND(CE8="",CF8="",CG8="",CH8=""),"",SUM(CE8:CH8)))</f>
        <v>11.7</v>
      </c>
      <c r="CJ8" s="138">
        <f>IF(SCIENCE!K7="","",SCIENCE!K7)</f>
        <v>21</v>
      </c>
      <c r="CK8" s="138">
        <f t="shared" ref="CK8:CK37" si="27">IF(CJ8="","",(CJ8/$CJ$7)*80)</f>
        <v>21</v>
      </c>
      <c r="CL8" s="137">
        <f>IF(C8="TC","",IF(AND(CE8="",CF8="",CG8="",CH8="",CK8=""),"",ROUNDUP(SUM(CE8,CF8,CG8,CH8,CK8),0)))</f>
        <v>33</v>
      </c>
      <c r="CM8" s="137" t="str">
        <f t="shared" ref="CM8:CM37" si="28">IF(CL8="","",IF(CL8&lt;33,"E",IF(AND(CL8&gt;=33,CL8&lt;41),"D",IF(AND(CL8&gt;=41,CL8&lt;51),"C2",IF(AND(CL8&gt;=51,CL8&lt;61),"C1",IF(AND(CL8&gt;=61,CL8&lt;71),"B2",IF(AND(CL8&gt;=71,CL8&lt;81),"B1",IF(AND(CL8&gt;=81,CL8&lt;91),"A2",IF(AND(CL8&gt;=91,CL8&lt;=100),"A1")))))))))</f>
        <v>D</v>
      </c>
      <c r="CN8" s="137" t="str">
        <f>IF(SCIENCE!O7="","",SCIENCE!O7)</f>
        <v/>
      </c>
      <c r="CO8" s="137" t="str">
        <f>IF(CN8="","",(CN8*80/$CN$7))</f>
        <v/>
      </c>
      <c r="CP8" s="137" t="str">
        <f>IF(CN8="","",IF(CM8="E",ROUNDUP(SUM(CI8,CO8),0),""))</f>
        <v/>
      </c>
      <c r="CQ8" s="137" t="str">
        <f>IF(CP8="","",IF(CP8&lt;33,"E",IF(AND(CP8&gt;=33,CP8&lt;41),"D",IF(AND(CP8&gt;=41,CP8&lt;51),"C2",IF(AND(CP8&gt;=51,CP8&lt;61),"C1",IF(AND(CP8&gt;=61,CP8&lt;71),"B2",IF(AND(CP8&gt;=71,CP8&lt;81),"B1",IF(AND(CP8&gt;=81,CP8&lt;91),"A2",IF(AND(CP8&gt;=91,CP8&lt;=100),"A1")))))))))</f>
        <v/>
      </c>
      <c r="CR8" s="134">
        <f>IF(SST!E7="","",SST!E7)</f>
        <v>0</v>
      </c>
      <c r="CS8" s="135">
        <f t="shared" ref="CS8:CS37" si="29">IF(CR8="","",ROUNDUP((CR8/$CR$7)*5,1))</f>
        <v>0</v>
      </c>
      <c r="CT8" s="134">
        <f>IF(SST!F7="","",SST!F7)</f>
        <v>26</v>
      </c>
      <c r="CU8" s="135">
        <f t="shared" ref="CU8:CU37" si="30">IF(CT8="","",ROUNDUP((CT8/$CT$7)*5,1))</f>
        <v>1.7000000000000002</v>
      </c>
      <c r="CV8" s="134">
        <f>IF(SST!G7="","",SST!G7)</f>
        <v>5</v>
      </c>
      <c r="CW8" s="134">
        <f t="shared" ref="CW8:CW37" si="31">IF(CV8="","",ROUNDUP((CV8/$CV$7)*5,1))</f>
        <v>2.5</v>
      </c>
      <c r="CX8" s="135">
        <f>IFERROR(LARGE((CS8,CU8,CW8),1),"")</f>
        <v>2.5</v>
      </c>
      <c r="CY8" s="135">
        <f>IFERROR(LARGE((CS8,CU8,CW8),2),"")</f>
        <v>1.7000000000000002</v>
      </c>
      <c r="CZ8" s="134">
        <f t="shared" ref="CZ8:CZ37" si="32">IF(AND(CX8="",CY8=""),"",SUM(CX8:CY8)/2)</f>
        <v>2.1</v>
      </c>
      <c r="DA8" s="135">
        <f>IF(SST!H7="","",SST!H7)</f>
        <v>4</v>
      </c>
      <c r="DB8" s="135">
        <f>IF(SST!I7="","",SST!I7)</f>
        <v>4</v>
      </c>
      <c r="DC8" s="135">
        <f>IF(SST!J7="","",SST!J7)</f>
        <v>4</v>
      </c>
      <c r="DD8" s="135">
        <f>IF(C8="TC","",IF(AND(CZ8="",DA8="",DB8="",DC8=""),"",SUM(CZ8:DC8)))</f>
        <v>14.1</v>
      </c>
      <c r="DE8" s="135">
        <f>IF(SST!K7="","",SST!K7)</f>
        <v>20</v>
      </c>
      <c r="DF8" s="135">
        <f t="shared" ref="DF8:DF37" si="33">IF(DE8="","",(DE8/$DE$7)*80)</f>
        <v>20</v>
      </c>
      <c r="DG8" s="134">
        <f>IF(C8="TC","",IF(AND(CZ8="",DA8="",DC8="",DB8="",DF8=""),"",ROUNDUP(SUM(CZ8,DA8,DC8,DB8,DF8),0)))</f>
        <v>35</v>
      </c>
      <c r="DH8" s="134" t="str">
        <f t="shared" ref="DH8:DH37" si="34">IF(DG8="","",IF(DG8&lt;33,"E",IF(AND(DG8&gt;=33,DG8&lt;41),"D",IF(AND(DG8&gt;=41,DG8&lt;51),"C2",IF(AND(DG8&gt;=51,DG8&lt;61),"C1",IF(AND(DG8&gt;=61,DG8&lt;71),"B2",IF(AND(DG8&gt;=71,DG8&lt;81),"B1",IF(AND(DG8&gt;=81,DG8&lt;91),"A2",IF(AND(DG8&gt;=91,DG8&lt;=100),"A1")))))))))</f>
        <v>D</v>
      </c>
      <c r="DI8" s="134" t="str">
        <f>IF(SST!O7="","",SST!O7)</f>
        <v/>
      </c>
      <c r="DJ8" s="134" t="str">
        <f>IF(DI8="","",(DI8*80/$DI$7))</f>
        <v/>
      </c>
      <c r="DK8" s="134" t="str">
        <f>IF(DI8="","",IF(DH8="E",ROUNDUP(SUM(DD8,DJ8),0),""))</f>
        <v/>
      </c>
      <c r="DL8" s="134" t="str">
        <f>IF(DK8="","",IF(DK8&lt;33,"E",IF(AND(DK8&gt;=33,DK8&lt;41),"D",IF(AND(DK8&gt;=41,DK8&lt;51),"C2",IF(AND(DK8&gt;=51,DK8&lt;61),"C1",IF(AND(DK8&gt;=61,DK8&lt;71),"B2",IF(AND(DK8&gt;=71,DK8&lt;81),"B1",IF(AND(DK8&gt;=81,DK8&lt;91),"A2",IF(AND(DK8&gt;=91,DK8&lt;=100),"A1")))))))))</f>
        <v/>
      </c>
      <c r="DM8" s="139">
        <f>IF(C8="TC","",IF(AA8="","",AA8))</f>
        <v>51</v>
      </c>
      <c r="DN8" s="139">
        <f>IF(C8="TC","",IF(AV8="","",AV8))</f>
        <v>59</v>
      </c>
      <c r="DO8" s="139">
        <f>IF(C8="TC","",IF(BQ8="","",BQ8))</f>
        <v>32</v>
      </c>
      <c r="DP8" s="139">
        <f>IF(C8="TC","",IF(CL8="","",CL8))</f>
        <v>33</v>
      </c>
      <c r="DQ8" s="139">
        <f>IF(C8="TC","",IF(DG8="","",DG8))</f>
        <v>35</v>
      </c>
      <c r="DR8" s="139" t="str">
        <f>IF(C8="TC","",IF(AE8="","",AE8))</f>
        <v/>
      </c>
      <c r="DS8" s="139" t="str">
        <f>IF(C8="TC","",IF(AZ8="","",AZ8))</f>
        <v/>
      </c>
      <c r="DT8" s="139" t="str">
        <f>IF(C8="TC","",IF(BU8="","",BU8))</f>
        <v/>
      </c>
      <c r="DU8" s="139" t="str">
        <f>IF(C8="TC","",IF(CP8="","",CP8))</f>
        <v/>
      </c>
      <c r="DV8" s="139" t="str">
        <f>IF(C8="TC","",IF(DK8="","",DK8))</f>
        <v/>
      </c>
      <c r="DW8" s="140" t="str">
        <f>IF(DM8&gt;=33,"",$DW$6&amp;",")</f>
        <v/>
      </c>
      <c r="DX8" s="140" t="str">
        <f>IF(DN8&gt;=33,"",$DX$6&amp;",")</f>
        <v/>
      </c>
      <c r="DY8" s="140" t="str">
        <f>IF(DO8&gt;=33,"",$DY$6&amp;",")</f>
        <v>MATHS,</v>
      </c>
      <c r="DZ8" s="140" t="str">
        <f>IF(DP8&gt;=33,"",$DZ$6&amp;",")</f>
        <v/>
      </c>
      <c r="EA8" s="140" t="str">
        <f>IF(DQ8&gt;=33,"",$EA$6&amp;",")</f>
        <v/>
      </c>
      <c r="EB8" s="141" t="str">
        <f>IF(DR8&gt;=33,"",$EB$6)</f>
        <v/>
      </c>
      <c r="EC8" s="141" t="str">
        <f>IF(DS8&gt;=33,"",$EC$6)</f>
        <v/>
      </c>
      <c r="ED8" s="141" t="str">
        <f>IF(DT8&gt;=33,"",$ED$6)</f>
        <v/>
      </c>
      <c r="EE8" s="141" t="str">
        <f>IF(DU8&gt;=33,"",$EE$6)</f>
        <v/>
      </c>
      <c r="EF8" s="141" t="str">
        <f>IF(DV8&gt;=33,"",$EF$6)</f>
        <v/>
      </c>
      <c r="EG8" s="127">
        <f t="shared" ref="EG8:EH23" si="35">IF(DM8="&lt;33","",DM8)</f>
        <v>51</v>
      </c>
      <c r="EH8" s="127">
        <f t="shared" si="35"/>
        <v>59</v>
      </c>
      <c r="EI8" s="127" t="str">
        <f>IF(DO8&lt;33,"",DO8)</f>
        <v/>
      </c>
      <c r="EJ8" s="127">
        <f>IF(DP8&lt;33,"",DP8)</f>
        <v>33</v>
      </c>
      <c r="EK8" s="127">
        <f>IF(DQ8&lt;33,"",DQ8)</f>
        <v>35</v>
      </c>
      <c r="EL8" s="128">
        <f t="shared" ref="EL8:EP37" si="36">IF(AND(EG8="",DR8&gt;=33),DR8,EG8)</f>
        <v>51</v>
      </c>
      <c r="EM8" s="128">
        <f t="shared" si="36"/>
        <v>59</v>
      </c>
      <c r="EN8" s="128" t="str">
        <f t="shared" si="36"/>
        <v/>
      </c>
      <c r="EO8" s="128">
        <f t="shared" si="36"/>
        <v>33</v>
      </c>
      <c r="EP8" s="128">
        <f t="shared" si="36"/>
        <v>35</v>
      </c>
      <c r="EQ8" s="142">
        <f t="shared" ref="EQ8:EQ37" si="37">IF(C8="TC","",IF(C8="","",(COUNTBLANK(EG8:EK8))))</f>
        <v>1</v>
      </c>
      <c r="ER8" s="142">
        <f t="shared" ref="ER8:ER37" si="38">IF(C8="TC","",IF(C8="","",(COUNTBLANK(EL8:EP8))))</f>
        <v>1</v>
      </c>
      <c r="ES8" s="359" t="str">
        <f t="shared" ref="ES8:ES37" si="39">IF(C8="TC","",IF(EQ8="","",IF(EQ8=0,"PASS",IF(EQ8=1,"COMPARTMENT","FAIL"))))</f>
        <v>COMPARTMENT</v>
      </c>
      <c r="ET8" s="359" t="str">
        <f>IF(C8="TC","",IF(AND(DR8="",DS8="",DT8="",DU8="",DV8=""),"",IF(AND(ER8=0,ES8="COMPARTMENT"),"PASSED AFTER COMPARTMENT","FAIL")))</f>
        <v/>
      </c>
      <c r="EU8" s="359" t="str">
        <f t="shared" ref="EU8:EU37" si="40">IF(OR(C8="TC",C8=""),"",IF(ES8="PASS","",DW8&amp;DX8&amp;DY8&amp;DZ8&amp;EA8))</f>
        <v>MATHS,</v>
      </c>
      <c r="EV8" s="359" t="str">
        <f t="shared" ref="EV8:EV37" si="41">IF(C8="TC","",IF(OR(ET8="",ET8="PASS"),"",EB8&amp;EC8&amp;ED8&amp;EE8&amp;EF8))</f>
        <v/>
      </c>
      <c r="EW8" s="359" t="str">
        <f t="shared" ref="EW8:EW37" si="42">IF(OR(C8="TC",C8=""),"",IF(OR(ES8="PASS",ES8="FAIL"),SUM(EL8:EP8),""))</f>
        <v/>
      </c>
      <c r="EX8" s="359" t="str">
        <f t="shared" ref="EX8:EX37" si="43">IF(AND(EW8="",ET8="PASSED AFTER COMPARTMENT"),SUM(EL8:EP8),EW8)</f>
        <v/>
      </c>
      <c r="EY8" s="359" t="str">
        <f>IF(EW8="","",ROUND(EW8,0))</f>
        <v/>
      </c>
      <c r="EZ8" s="359" t="str">
        <f>IF(EX8="","",ROUND(EX8,0))</f>
        <v/>
      </c>
      <c r="FA8" s="359" t="str">
        <f t="shared" ref="FA8:FA37" si="44">IF(C8="TC","",IF(EW8="","",IF(ES8="COMPARTMENT","",(EY8*100/$EY$7)&amp;" %")))</f>
        <v/>
      </c>
      <c r="FB8" s="359" t="str">
        <f t="shared" ref="FB8:FB37" si="45">IF(C8="TC","",IF(EW8="","",IF(ES8="COMPARTMENT","",(EY8*100/$EY$7))))</f>
        <v/>
      </c>
      <c r="FC8" s="144" t="str">
        <f>IF(FB8="","",IF(FB8&lt;33,"E",IF(AND(FB8&gt;=33,FB8&lt;41),"D",IF(AND(FB8&gt;=41,FB8&lt;51),"C2",IF(AND(FB8&gt;=51,FB8&lt;61),"C1",IF(AND(FB8&gt;=61,FB8&lt;71),"B2",IF(AND(FB8&gt;=71,FB8&lt;81),"B1",IF(AND(FB8&gt;=81,FB8&lt;91),"A2",IF(AND(FB8&gt;=91,FB8&lt;=100),"A1")))))))))</f>
        <v/>
      </c>
      <c r="FD8" s="359" t="str">
        <f t="shared" ref="FD8:FD52" si="46">IF(FB8="","",SUMPRODUCT((FB8&lt;FB$8:FB$50)/COUNTIF(FB$8:FB$50,FB$8:FB$50)))</f>
        <v/>
      </c>
      <c r="FE8" s="145">
        <f>IF(ATTENDANCE!Q8="","",ATTENDANCE!Q8)</f>
        <v>137</v>
      </c>
      <c r="FF8" s="146" t="str">
        <f t="shared" ref="FF8:FF51" si="47">IF(FE8="","",ROUND((FE8*100/$FE$7),0)&amp;" %")</f>
        <v>69 %</v>
      </c>
      <c r="FG8" s="359" t="str">
        <f t="shared" ref="FG8:FG51" si="48">IF(C8="TC","",IF(EX8="","",IF(EV8="COMPARTMENT","",(EZ8*100/$EZ$7))))</f>
        <v/>
      </c>
      <c r="FH8" s="144" t="str">
        <f>IF(FG8="","",IF(FG8&lt;33,"E",IF(AND(FG8&gt;=33,FG8&lt;41),"D",IF(AND(FG8&gt;=41,FG8&lt;51),"C2",IF(AND(FG8&gt;=51,FG8&lt;61),"C1",IF(AND(FG8&gt;=61,FG8&lt;71),"B2",IF(AND(FG8&gt;=71,FG8&lt;81),"B1",IF(AND(FG8&gt;=81,FG8&lt;91),"A2",IF(AND(FG8&gt;=91,FG8&lt;=100),"A1")))))))))</f>
        <v/>
      </c>
      <c r="FI8" s="359">
        <f>IF(ATTENDANCE!Q8="","",ATTENDANCE!Q8)</f>
        <v>137</v>
      </c>
      <c r="FJ8" s="144">
        <f>IF(ATTENDANCE!Q8="","",ATTENDANCE!$Q8)</f>
        <v>137</v>
      </c>
      <c r="FK8" s="144" t="s">
        <v>232</v>
      </c>
      <c r="FL8" s="70"/>
    </row>
    <row r="9" spans="1:168" s="267" customFormat="1" ht="22.2" customHeight="1" x14ac:dyDescent="0.25">
      <c r="A9" s="70"/>
      <c r="B9" s="131">
        <f>IF(DATA!B6="","",DATA!B6)</f>
        <v>2</v>
      </c>
      <c r="C9" s="131">
        <f>IF(DATA!C6="","",DATA!C6)</f>
        <v>902</v>
      </c>
      <c r="D9" s="131">
        <f>IF(DATA!D6="","",DATA!D6)</f>
        <v>971</v>
      </c>
      <c r="E9" s="447" t="str">
        <f>IF(DATA!E6="","",DATA!E6)</f>
        <v>ARVIND SINGH BALLA</v>
      </c>
      <c r="F9" s="447" t="str">
        <f>IF(DATA!F6="","",DATA!F6)</f>
        <v>INDRA SINGH BALLA</v>
      </c>
      <c r="G9" s="132" t="str">
        <f>IF(DATA!G6="","",DATA!G6)</f>
        <v>MEENA KANWAR BALLA</v>
      </c>
      <c r="H9" s="133">
        <f>IF(DATA!H6="","",DATA!H6)</f>
        <v>40292</v>
      </c>
      <c r="I9" s="132" t="str">
        <f>IF(DATA!I6="","",DATA!I6)</f>
        <v>BOY</v>
      </c>
      <c r="J9" s="132" t="str">
        <f>IF(DATA!J6="","",DATA!J6)</f>
        <v>GEN</v>
      </c>
      <c r="K9" s="132" t="str">
        <f>IF(DATA!K6="","",DATA!K6)</f>
        <v/>
      </c>
      <c r="L9" s="134">
        <f>IF(ENGLISH!E8="","",ENGLISH!E8)</f>
        <v>5</v>
      </c>
      <c r="M9" s="135">
        <f t="shared" si="2"/>
        <v>2.5</v>
      </c>
      <c r="N9" s="134">
        <f>IF(ENGLISH!F8="","",ENGLISH!F8)</f>
        <v>25</v>
      </c>
      <c r="O9" s="135">
        <f t="shared" si="3"/>
        <v>1.6</v>
      </c>
      <c r="P9" s="134">
        <f>IF(ENGLISH!G8="","",ENGLISH!G8)</f>
        <v>4</v>
      </c>
      <c r="Q9" s="134">
        <f t="shared" si="4"/>
        <v>2</v>
      </c>
      <c r="R9" s="135">
        <f>IFERROR(LARGE((M9,O9,Q9),1),"")</f>
        <v>2.5</v>
      </c>
      <c r="S9" s="135">
        <f>IFERROR(LARGE((M9,O9,Q9),2),"")</f>
        <v>2</v>
      </c>
      <c r="T9" s="134">
        <f t="shared" si="5"/>
        <v>2.25</v>
      </c>
      <c r="U9" s="135">
        <f>IF(ENGLISH!H8="","",ENGLISH!H8)</f>
        <v>5</v>
      </c>
      <c r="V9" s="134">
        <f>IF(ENGLISH!I8="","",ENGLISH!I8)</f>
        <v>5</v>
      </c>
      <c r="W9" s="134">
        <f>IF(ENGLISH!J8="","",ENGLISH!J8)</f>
        <v>5</v>
      </c>
      <c r="X9" s="134">
        <f t="shared" si="10"/>
        <v>17.25</v>
      </c>
      <c r="Y9" s="135">
        <f>IF(ENGLISH!K8="","",ENGLISH!K8)</f>
        <v>28</v>
      </c>
      <c r="Z9" s="135">
        <f t="shared" si="7"/>
        <v>28</v>
      </c>
      <c r="AA9" s="136">
        <f t="shared" ref="AA9:AA76" si="49">IF(C9="TC","",IF(AND(T9="",U9="",V9="",Z9="",W9=""),"",ROUNDUP(SUM(T9,U9,V9,Z9,W9)*100/SUM($T$7,$U$7,$V$7,$Z$7,$W$7),0)))</f>
        <v>46</v>
      </c>
      <c r="AB9" s="134" t="str">
        <f t="shared" si="8"/>
        <v>C2</v>
      </c>
      <c r="AC9" s="134" t="str">
        <f>IF(ENGLISH!O8="","",ENGLISH!O8)</f>
        <v/>
      </c>
      <c r="AD9" s="134" t="str">
        <f t="shared" ref="AD9:AD37" si="50">IF(AC9="","",(AC9*80/$AC$7))</f>
        <v/>
      </c>
      <c r="AE9" s="134" t="str">
        <f t="shared" ref="AE9:AE37" si="51">IF(AB9="","",IF(AB9="E",SUM(X9,AD9),""))</f>
        <v/>
      </c>
      <c r="AF9" s="134" t="str">
        <f t="shared" ref="AF9:AF76" si="52">IF(AE9="","",IF(AE9&lt;33,"E",IF(AND(AE9&gt;=33,AE9&lt;41),"D",IF(AND(AE9&gt;=41,AE9&lt;51),"C2",IF(AND(AE9&gt;=51,AE9&lt;61),"C1",IF(AND(AE9&gt;=61,AE9&lt;71),"B2",IF(AND(AE9&gt;=71,AE9&lt;81),"B1",IF(AND(AE9&gt;=81,AE9&lt;91),"A2",IF(AND(AE9&gt;=91,AE9&lt;=100),"A1")))))))))</f>
        <v/>
      </c>
      <c r="AG9" s="137">
        <f>IF('HINDI-SKT'!E8="","",'HINDI-SKT'!E8)</f>
        <v>10</v>
      </c>
      <c r="AH9" s="138">
        <f t="shared" si="11"/>
        <v>5</v>
      </c>
      <c r="AI9" s="137">
        <f>IF('HINDI-SKT'!F8="","",'HINDI-SKT'!F8)</f>
        <v>39</v>
      </c>
      <c r="AJ9" s="138">
        <f t="shared" si="12"/>
        <v>2.5</v>
      </c>
      <c r="AK9" s="137">
        <f>IF('HINDI-SKT'!G8="","",'HINDI-SKT'!G8)</f>
        <v>8</v>
      </c>
      <c r="AL9" s="137">
        <f t="shared" si="13"/>
        <v>4</v>
      </c>
      <c r="AM9" s="138">
        <f>IFERROR(LARGE((AH9,AJ9,AL9),1),"")</f>
        <v>5</v>
      </c>
      <c r="AN9" s="138">
        <f>IFERROR(LARGE((AH9,AJ9,AL9),2),"")</f>
        <v>4</v>
      </c>
      <c r="AO9" s="137">
        <f t="shared" si="14"/>
        <v>4.5</v>
      </c>
      <c r="AP9" s="138">
        <f>IF('HINDI-SKT'!H8="","",'HINDI-SKT'!H8)</f>
        <v>5</v>
      </c>
      <c r="AQ9" s="137">
        <f>IF('HINDI-SKT'!I8="","",'HINDI-SKT'!I8)</f>
        <v>5</v>
      </c>
      <c r="AR9" s="137">
        <f>IF('HINDI-SKT'!J8="","",'HINDI-SKT'!J8)</f>
        <v>5</v>
      </c>
      <c r="AS9" s="137">
        <f t="shared" ref="AS9:AS76" si="53">IF(C9="TC","",IF(AND(AO9="",AP9="",AQ9="",AR9=""),"",SUM(AO9:AR9)))</f>
        <v>19.5</v>
      </c>
      <c r="AT9" s="137">
        <f>IF('HINDI-SKT'!K8="","",'HINDI-SKT'!K8)</f>
        <v>31</v>
      </c>
      <c r="AU9" s="138">
        <f t="shared" si="15"/>
        <v>31</v>
      </c>
      <c r="AV9" s="137">
        <f t="shared" ref="AV9:AV37" si="54">IF(C9="TC","",IF(AND(AO9="",AP9="",AQ9="",AU9="",AR9),"",ROUNDUP(SUM(AO9,AP9,AQ9,AU9,AR9),0)))</f>
        <v>51</v>
      </c>
      <c r="AW9" s="137" t="str">
        <f t="shared" si="16"/>
        <v>C1</v>
      </c>
      <c r="AX9" s="137" t="str">
        <f>IF('HINDI-SKT'!O8="","",'HINDI-SKT'!O8)</f>
        <v/>
      </c>
      <c r="AY9" s="137" t="str">
        <f t="shared" ref="AY9:AY37" si="55">IF(AX9="","",(AX9*80/$AX$7))</f>
        <v/>
      </c>
      <c r="AZ9" s="137" t="str">
        <f t="shared" ref="AZ9:AZ76" si="56">IF(AX9="","",IF(AW9="E",SUM(AS9,AY9),""))</f>
        <v/>
      </c>
      <c r="BA9" s="137" t="str">
        <f t="shared" ref="BA9:BA76" si="57">IF(AZ9="","",IF(AZ9&lt;33,"E",IF(AND(AZ9&gt;=33,AZ9&lt;41),"D",IF(AND(AZ9&gt;=41,AZ9&lt;51),"C2",IF(AND(AZ9&gt;=51,AZ9&lt;61),"C1",IF(AND(AZ9&gt;=61,AZ9&lt;71),"B2",IF(AND(AZ9&gt;=71,AZ9&lt;81),"B1",IF(AND(AZ9&gt;=81,AZ9&lt;91),"A2",IF(AND(AZ9&gt;=91,AZ9&lt;=100),"A1")))))))))</f>
        <v/>
      </c>
      <c r="BB9" s="134">
        <f>IF(MATHS!E8="","",MATHS!E8)</f>
        <v>3</v>
      </c>
      <c r="BC9" s="135">
        <f t="shared" si="17"/>
        <v>1.5</v>
      </c>
      <c r="BD9" s="134">
        <f>IF(MATHS!F8="","",MATHS!F8)</f>
        <v>30</v>
      </c>
      <c r="BE9" s="135">
        <f t="shared" si="18"/>
        <v>1.9000000000000001</v>
      </c>
      <c r="BF9" s="134">
        <f>IF(MATHS!G8="","",MATHS!G8)</f>
        <v>4</v>
      </c>
      <c r="BG9" s="134">
        <f t="shared" si="19"/>
        <v>2</v>
      </c>
      <c r="BH9" s="135">
        <f>IFERROR(LARGE((BC9,BE9,BG9),1),"")</f>
        <v>2</v>
      </c>
      <c r="BI9" s="135">
        <f>IFERROR(LARGE((BC9,BE9,BG9),2),"")</f>
        <v>1.9000000000000001</v>
      </c>
      <c r="BJ9" s="134">
        <f t="shared" si="20"/>
        <v>1.9500000000000002</v>
      </c>
      <c r="BK9" s="135">
        <f>IF(MATHS!H8="","",MATHS!H8)</f>
        <v>4</v>
      </c>
      <c r="BL9" s="134">
        <f>IF(MATHS!I8="","",MATHS!I8)</f>
        <v>4</v>
      </c>
      <c r="BM9" s="134">
        <f>IF(MATHS!J8="","",MATHS!J8)</f>
        <v>4</v>
      </c>
      <c r="BN9" s="134">
        <f t="shared" ref="BN9:BN76" si="58">IF(C9="TC","",IF(AND(BJ9="",BK9="",BL9="",BM9=""),"",SUM(BJ9:BM9)))</f>
        <v>13.95</v>
      </c>
      <c r="BO9" s="134">
        <f>IF(MATHS!K8="","",MATHS!K8)</f>
        <v>25</v>
      </c>
      <c r="BP9" s="135">
        <f t="shared" si="21"/>
        <v>25</v>
      </c>
      <c r="BQ9" s="134">
        <f t="shared" ref="BQ9:BQ76" si="59">IF(C9="TC","",IF(AND(BJ9="",BK9="",BL9="",BM9="",BP9=""),"",ROUNDUP(SUM(BJ9,BK9,BL9,BM9,BP9),0)))</f>
        <v>39</v>
      </c>
      <c r="BR9" s="134" t="str">
        <f t="shared" si="22"/>
        <v>D</v>
      </c>
      <c r="BS9" s="134" t="str">
        <f>IF(MATHS!O8="","",MATHS!O8)</f>
        <v/>
      </c>
      <c r="BT9" s="134" t="str">
        <f t="shared" ref="BT9:BT37" si="60">IF(BS9="","",(BS9*80/$BS$7))</f>
        <v/>
      </c>
      <c r="BU9" s="134" t="str">
        <f t="shared" ref="BU9:BU76" si="61">IF(BS9="","",IF(BR9="E",SUM(BN9,BT9),""))</f>
        <v/>
      </c>
      <c r="BV9" s="134"/>
      <c r="BW9" s="137">
        <f>IF(SCIENCE!E8="","",SCIENCE!E8)</f>
        <v>7</v>
      </c>
      <c r="BX9" s="138">
        <f t="shared" si="23"/>
        <v>3.5</v>
      </c>
      <c r="BY9" s="137">
        <f>IF(SCIENCE!F8="","",SCIENCE!F8)</f>
        <v>21</v>
      </c>
      <c r="BZ9" s="138">
        <f t="shared" si="24"/>
        <v>1.4000000000000001</v>
      </c>
      <c r="CA9" s="137">
        <f>IF(SCIENCE!G8="","",SCIENCE!G8)</f>
        <v>7</v>
      </c>
      <c r="CB9" s="137">
        <f t="shared" si="25"/>
        <v>3.5</v>
      </c>
      <c r="CC9" s="138">
        <f>IFERROR(LARGE((BX9,BZ9,CB9),1),"")</f>
        <v>3.5</v>
      </c>
      <c r="CD9" s="138">
        <f>IFERROR(LARGE((BX9,BZ9,CB9),2),"")</f>
        <v>3.5</v>
      </c>
      <c r="CE9" s="137">
        <f t="shared" si="26"/>
        <v>3.5</v>
      </c>
      <c r="CF9" s="138">
        <f>IF(SCIENCE!H8="","",SCIENCE!H8)</f>
        <v>4</v>
      </c>
      <c r="CG9" s="138">
        <f>IF(SCIENCE!I8="","",SCIENCE!I8)</f>
        <v>4</v>
      </c>
      <c r="CH9" s="138">
        <f>IF(SCIENCE!J8="","",SCIENCE!J8)</f>
        <v>4</v>
      </c>
      <c r="CI9" s="138">
        <f t="shared" ref="CI9:CI37" si="62">IF(C9="TC","",IF(AND(CE9="",CF9="",CG9="",CH9=""),"",SUM(CE9:CH9)))</f>
        <v>15.5</v>
      </c>
      <c r="CJ9" s="138">
        <f>IF(SCIENCE!K8="","",SCIENCE!K8)</f>
        <v>20</v>
      </c>
      <c r="CK9" s="138">
        <f t="shared" si="27"/>
        <v>20</v>
      </c>
      <c r="CL9" s="137">
        <f t="shared" ref="CL9:CL76" si="63">IF(C9="TC","",IF(AND(CE9="",CF9="",CG9="",CH9="",CK9=""),"",ROUNDUP(SUM(CE9,CF9,CG9,CH9,CK9),0)))</f>
        <v>36</v>
      </c>
      <c r="CM9" s="137" t="str">
        <f t="shared" si="28"/>
        <v>D</v>
      </c>
      <c r="CN9" s="137" t="str">
        <f>IF(SCIENCE!O8="","",SCIENCE!O8)</f>
        <v/>
      </c>
      <c r="CO9" s="137" t="str">
        <f t="shared" ref="CO9:CO37" si="64">IF(CN9="","",(CN9*80/$CN$7))</f>
        <v/>
      </c>
      <c r="CP9" s="137" t="str">
        <f t="shared" ref="CP9:CP76" si="65">IF(CN9="","",IF(CM9="E",ROUNDUP(SUM(CI9,CO9),0),""))</f>
        <v/>
      </c>
      <c r="CQ9" s="137" t="str">
        <f t="shared" ref="CQ9:CQ76" si="66">IF(CP9="","",IF(CP9&lt;33,"E",IF(AND(CP9&gt;=33,CP9&lt;41),"D",IF(AND(CP9&gt;=41,CP9&lt;51),"C2",IF(AND(CP9&gt;=51,CP9&lt;61),"C1",IF(AND(CP9&gt;=61,CP9&lt;71),"B2",IF(AND(CP9&gt;=71,CP9&lt;81),"B1",IF(AND(CP9&gt;=81,CP9&lt;91),"A2",IF(AND(CP9&gt;=91,CP9&lt;=100),"A1")))))))))</f>
        <v/>
      </c>
      <c r="CR9" s="134">
        <f>IF(SST!E8="","",SST!E8)</f>
        <v>7</v>
      </c>
      <c r="CS9" s="135">
        <f t="shared" si="29"/>
        <v>3.5</v>
      </c>
      <c r="CT9" s="134">
        <f>IF(SST!F8="","",SST!F8)</f>
        <v>54</v>
      </c>
      <c r="CU9" s="135">
        <f t="shared" si="30"/>
        <v>3.4</v>
      </c>
      <c r="CV9" s="134">
        <f>IF(SST!G8="","",SST!G8)</f>
        <v>7</v>
      </c>
      <c r="CW9" s="134">
        <f t="shared" si="31"/>
        <v>3.5</v>
      </c>
      <c r="CX9" s="135">
        <f>IFERROR(LARGE((CS9,CU9,CW9),1),"")</f>
        <v>3.5</v>
      </c>
      <c r="CY9" s="135">
        <f>IFERROR(LARGE((CS9,CU9,CW9),2),"")</f>
        <v>3.5</v>
      </c>
      <c r="CZ9" s="134">
        <f t="shared" si="32"/>
        <v>3.5</v>
      </c>
      <c r="DA9" s="135">
        <f>IF(SST!H8="","",SST!H8)</f>
        <v>4</v>
      </c>
      <c r="DB9" s="135">
        <f>IF(SST!I8="","",SST!I8)</f>
        <v>4</v>
      </c>
      <c r="DC9" s="135">
        <f>IF(SST!J8="","",SST!J8)</f>
        <v>4</v>
      </c>
      <c r="DD9" s="135">
        <f t="shared" ref="DD9:DD76" si="67">IF(C9="TC","",IF(AND(CZ9="",DA9="",DB9="",DC9=""),"",SUM(CZ9:DC9)))</f>
        <v>15.5</v>
      </c>
      <c r="DE9" s="135">
        <f>IF(SST!K8="","",SST!K8)</f>
        <v>22</v>
      </c>
      <c r="DF9" s="135">
        <f t="shared" si="33"/>
        <v>22</v>
      </c>
      <c r="DG9" s="134">
        <f t="shared" ref="DG9:DG76" si="68">IF(C9="TC","",IF(AND(CZ9="",DA9="",DC9="",DB9="",DF9=""),"",ROUNDUP(SUM(CZ9,DA9,DC9,DB9,DF9),0)))</f>
        <v>38</v>
      </c>
      <c r="DH9" s="134" t="str">
        <f t="shared" si="34"/>
        <v>D</v>
      </c>
      <c r="DI9" s="134" t="str">
        <f>IF(SST!O8="","",SST!O8)</f>
        <v/>
      </c>
      <c r="DJ9" s="134" t="str">
        <f t="shared" ref="DJ9:DJ37" si="69">IF(DI9="","",(DI9*80/$DI$7))</f>
        <v/>
      </c>
      <c r="DK9" s="134" t="str">
        <f t="shared" ref="DK9:DK76" si="70">IF(DI9="","",IF(DI9="","",IF(DH9="E",SUM(DD9,DJ9),"")))</f>
        <v/>
      </c>
      <c r="DL9" s="134" t="str">
        <f t="shared" ref="DL9:DL76" si="71">IF(DK9="","",IF(DK9&lt;33,"E",IF(AND(DK9&gt;=33,DK9&lt;41),"D",IF(AND(DK9&gt;=41,DK9&lt;51),"C2",IF(AND(DK9&gt;=51,DK9&lt;61),"C1",IF(AND(DK9&gt;=61,DK9&lt;71),"B2",IF(AND(DK9&gt;=71,DK9&lt;81),"B1",IF(AND(DK9&gt;=81,DK9&lt;91),"A2",IF(AND(DK9&gt;=91,DK9&lt;=100),"A1")))))))))</f>
        <v/>
      </c>
      <c r="DM9" s="139">
        <f t="shared" ref="DM9:DM76" si="72">IF(C9="TC","",IF(AA9="","",AA9))</f>
        <v>46</v>
      </c>
      <c r="DN9" s="139">
        <f t="shared" ref="DN9:DN76" si="73">IF(C9="TC","",IF(AV9="","",AV9))</f>
        <v>51</v>
      </c>
      <c r="DO9" s="139">
        <f t="shared" ref="DO9:DO76" si="74">IF(C9="TC","",IF(BQ9="","",BQ9))</f>
        <v>39</v>
      </c>
      <c r="DP9" s="139">
        <f t="shared" ref="DP9:DP76" si="75">IF(C9="TC","",IF(CL9="","",CL9))</f>
        <v>36</v>
      </c>
      <c r="DQ9" s="139">
        <f t="shared" ref="DQ9:DQ76" si="76">IF(C9="TC","",IF(DG9="","",DG9))</f>
        <v>38</v>
      </c>
      <c r="DR9" s="139" t="str">
        <f t="shared" ref="DR9:DR76" si="77">IF(C9="TC","",IF(AE9="","",AE9))</f>
        <v/>
      </c>
      <c r="DS9" s="139" t="str">
        <f t="shared" ref="DS9:DS76" si="78">IF(C9="TC","",IF(AZ9="","",AZ9))</f>
        <v/>
      </c>
      <c r="DT9" s="139" t="str">
        <f t="shared" ref="DT9:DT76" si="79">IF(C9="TC","",IF(BU9="","",BU9))</f>
        <v/>
      </c>
      <c r="DU9" s="139" t="str">
        <f t="shared" ref="DU9:DU76" si="80">IF(C9="TC","",IF(CP9="","",CP9))</f>
        <v/>
      </c>
      <c r="DV9" s="139" t="str">
        <f t="shared" ref="DV9:DV76" si="81">IF(C9="TC","",IF(DK9="","",DK9))</f>
        <v/>
      </c>
      <c r="DW9" s="140" t="str">
        <f t="shared" ref="DW9:DW76" si="82">IF(DM9&gt;=33,"",$DW$6&amp;",")</f>
        <v/>
      </c>
      <c r="DX9" s="140" t="str">
        <f t="shared" ref="DX9:DX76" si="83">IF(DN9&gt;=33,"",$DX$6&amp;",")</f>
        <v/>
      </c>
      <c r="DY9" s="140" t="str">
        <f t="shared" ref="DY9:DY76" si="84">IF(DO9&gt;=33,"",$DY$6&amp;",")</f>
        <v/>
      </c>
      <c r="DZ9" s="140" t="str">
        <f t="shared" ref="DZ9:DZ76" si="85">IF(DP9&gt;=33,"",$DZ$6&amp;",")</f>
        <v/>
      </c>
      <c r="EA9" s="140" t="str">
        <f t="shared" ref="EA9:EA76" si="86">IF(DQ9&gt;=33,"",$EA$6&amp;",")</f>
        <v/>
      </c>
      <c r="EB9" s="141" t="str">
        <f t="shared" ref="EB9:EB76" si="87">IF(DR9&gt;=33,"",$EB$6)</f>
        <v/>
      </c>
      <c r="EC9" s="141" t="str">
        <f t="shared" ref="EC9:EC76" si="88">IF(DS9&gt;=33,"",$EC$6)</f>
        <v/>
      </c>
      <c r="ED9" s="141" t="str">
        <f t="shared" ref="ED9:ED76" si="89">IF(DT9&gt;=33,"",$ED$6)</f>
        <v/>
      </c>
      <c r="EE9" s="141" t="str">
        <f t="shared" ref="EE9:EE76" si="90">IF(DU9&gt;=33,"",$EE$6)</f>
        <v/>
      </c>
      <c r="EF9" s="141" t="str">
        <f t="shared" ref="EF9:EF76" si="91">IF(DV9&gt;=33,"",$EF$6)</f>
        <v/>
      </c>
      <c r="EG9" s="127">
        <f t="shared" si="35"/>
        <v>46</v>
      </c>
      <c r="EH9" s="127">
        <f t="shared" si="35"/>
        <v>51</v>
      </c>
      <c r="EI9" s="127">
        <f t="shared" ref="EI9:EK37" si="92">IF(DO9&lt;33,"",DO9)</f>
        <v>39</v>
      </c>
      <c r="EJ9" s="127">
        <f t="shared" si="92"/>
        <v>36</v>
      </c>
      <c r="EK9" s="127">
        <f t="shared" si="92"/>
        <v>38</v>
      </c>
      <c r="EL9" s="128">
        <f t="shared" si="36"/>
        <v>46</v>
      </c>
      <c r="EM9" s="128">
        <f t="shared" si="36"/>
        <v>51</v>
      </c>
      <c r="EN9" s="128">
        <f t="shared" si="36"/>
        <v>39</v>
      </c>
      <c r="EO9" s="128">
        <f t="shared" si="36"/>
        <v>36</v>
      </c>
      <c r="EP9" s="128">
        <f t="shared" si="36"/>
        <v>38</v>
      </c>
      <c r="EQ9" s="142">
        <f t="shared" si="37"/>
        <v>0</v>
      </c>
      <c r="ER9" s="142">
        <f t="shared" si="38"/>
        <v>0</v>
      </c>
      <c r="ES9" s="359" t="str">
        <f t="shared" si="39"/>
        <v>PASS</v>
      </c>
      <c r="ET9" s="359" t="str">
        <f t="shared" ref="ET9:ET37" si="93">IF(C9="TC","",IF(AND(DR9="",DS9="",DT9="",DU9="",DV9=""),"",IF(AND(ER9=0,ES9="COMPARTMENT"),"PASSED AFTER COMPARTMENT","FAIL")))</f>
        <v/>
      </c>
      <c r="EU9" s="359" t="str">
        <f t="shared" si="40"/>
        <v/>
      </c>
      <c r="EV9" s="359" t="str">
        <f t="shared" si="41"/>
        <v/>
      </c>
      <c r="EW9" s="359">
        <f t="shared" si="42"/>
        <v>210</v>
      </c>
      <c r="EX9" s="359">
        <f t="shared" si="43"/>
        <v>210</v>
      </c>
      <c r="EY9" s="359">
        <f t="shared" ref="EY9:EZ37" si="94">IF(EW9="","",ROUND(EW9,0))</f>
        <v>210</v>
      </c>
      <c r="EZ9" s="359">
        <f t="shared" si="94"/>
        <v>210</v>
      </c>
      <c r="FA9" s="359" t="str">
        <f t="shared" si="44"/>
        <v>42 %</v>
      </c>
      <c r="FB9" s="359">
        <f t="shared" si="45"/>
        <v>42</v>
      </c>
      <c r="FC9" s="144" t="str">
        <f t="shared" ref="FC9:FC37" si="95">IF(FB9="","",IF(FB9&lt;33,"E",IF(AND(FB9&gt;=33,FB9&lt;41),"D",IF(AND(FB9&gt;=41,FB9&lt;51),"C2",IF(AND(FB9&gt;=51,FB9&lt;61),"C1",IF(AND(FB9&gt;=61,FB9&lt;71),"B2",IF(AND(FB9&gt;=71,FB9&lt;81),"B1",IF(AND(FB9&gt;=81,FB9&lt;91),"A2",IF(AND(FB9&gt;=91,FB9&lt;=100),"A1")))))))))</f>
        <v>C2</v>
      </c>
      <c r="FD9" s="359">
        <f t="shared" si="46"/>
        <v>2.0000000000000009</v>
      </c>
      <c r="FE9" s="145">
        <f>IF(ATTENDANCE!Q9="","",ATTENDANCE!Q9)</f>
        <v>190</v>
      </c>
      <c r="FF9" s="146" t="str">
        <f t="shared" si="47"/>
        <v>95 %</v>
      </c>
      <c r="FG9" s="359">
        <f t="shared" si="48"/>
        <v>42</v>
      </c>
      <c r="FH9" s="144" t="str">
        <f t="shared" ref="FH9:FH51" si="96">IF(FG9="","",IF(FG9&lt;33,"E",IF(AND(FG9&gt;=33,FG9&lt;41),"D",IF(AND(FG9&gt;=41,FG9&lt;51),"C2",IF(AND(FG9&gt;=51,FG9&lt;61),"C1",IF(AND(FG9&gt;=61,FG9&lt;71),"B2",IF(AND(FG9&gt;=71,FG9&lt;81),"B1",IF(AND(FG9&gt;=81,FG9&lt;91),"A2",IF(AND(FG9&gt;=91,FG9&lt;=100),"A1")))))))))</f>
        <v>C2</v>
      </c>
      <c r="FI9" s="359">
        <f>IF(ATTENDANCE!Q9="","",ATTENDANCE!Q9)</f>
        <v>190</v>
      </c>
      <c r="FJ9" s="144">
        <f>IF(ATTENDANCE!Q9="","",ATTENDANCE!$Q9)</f>
        <v>190</v>
      </c>
      <c r="FK9" s="144" t="s">
        <v>233</v>
      </c>
      <c r="FL9" s="70"/>
    </row>
    <row r="10" spans="1:168" s="267" customFormat="1" ht="22.2" customHeight="1" x14ac:dyDescent="0.25">
      <c r="A10" s="70"/>
      <c r="B10" s="131">
        <f>IF(DATA!B7="","",DATA!B7)</f>
        <v>3</v>
      </c>
      <c r="C10" s="131">
        <f>IF(DATA!C7="","",DATA!C7)</f>
        <v>903</v>
      </c>
      <c r="D10" s="131">
        <f>IF(DATA!D7="","",DATA!D7)</f>
        <v>1370</v>
      </c>
      <c r="E10" s="447" t="str">
        <f>IF(DATA!E7="","",DATA!E7)</f>
        <v>BHAVESH SINGH RAO</v>
      </c>
      <c r="F10" s="447" t="str">
        <f>IF(DATA!F7="","",DATA!F7)</f>
        <v>FATEH SINGH RAO</v>
      </c>
      <c r="G10" s="132" t="str">
        <f>IF(DATA!G7="","",DATA!G7)</f>
        <v>GANGA KUNWAR</v>
      </c>
      <c r="H10" s="133">
        <f>IF(DATA!H7="","",DATA!H7)</f>
        <v>40431</v>
      </c>
      <c r="I10" s="132" t="str">
        <f>IF(DATA!I7="","",DATA!I7)</f>
        <v>BOY</v>
      </c>
      <c r="J10" s="132" t="str">
        <f>IF(DATA!J7="","",DATA!J7)</f>
        <v>OBC</v>
      </c>
      <c r="K10" s="132" t="str">
        <f>IF(DATA!K7="","",DATA!K7)</f>
        <v/>
      </c>
      <c r="L10" s="134">
        <f>IF(ENGLISH!E9="","",ENGLISH!E9)</f>
        <v>7</v>
      </c>
      <c r="M10" s="135">
        <f t="shared" si="2"/>
        <v>3.5</v>
      </c>
      <c r="N10" s="134">
        <f>IF(ENGLISH!F9="","",ENGLISH!F9)</f>
        <v>31</v>
      </c>
      <c r="O10" s="135">
        <f t="shared" si="3"/>
        <v>2</v>
      </c>
      <c r="P10" s="134">
        <f>IF(ENGLISH!G9="","",ENGLISH!G9)</f>
        <v>5</v>
      </c>
      <c r="Q10" s="134">
        <f t="shared" si="4"/>
        <v>2.5</v>
      </c>
      <c r="R10" s="135">
        <f>IFERROR(LARGE((M10,O10,Q10),1),"")</f>
        <v>3.5</v>
      </c>
      <c r="S10" s="135">
        <f>IFERROR(LARGE((M10,O10,Q10),2),"")</f>
        <v>2.5</v>
      </c>
      <c r="T10" s="134">
        <f t="shared" si="5"/>
        <v>3</v>
      </c>
      <c r="U10" s="135">
        <f>IF(ENGLISH!H9="","",ENGLISH!H9)</f>
        <v>5</v>
      </c>
      <c r="V10" s="134">
        <f>IF(ENGLISH!I9="","",ENGLISH!I9)</f>
        <v>5</v>
      </c>
      <c r="W10" s="134">
        <f>IF(ENGLISH!J9="","",ENGLISH!J9)</f>
        <v>5</v>
      </c>
      <c r="X10" s="134">
        <f t="shared" si="10"/>
        <v>18</v>
      </c>
      <c r="Y10" s="135">
        <f>IF(ENGLISH!K9="","",ENGLISH!K9)</f>
        <v>48</v>
      </c>
      <c r="Z10" s="135">
        <f t="shared" si="7"/>
        <v>48</v>
      </c>
      <c r="AA10" s="136">
        <f t="shared" si="49"/>
        <v>66</v>
      </c>
      <c r="AB10" s="134" t="str">
        <f t="shared" si="8"/>
        <v>B2</v>
      </c>
      <c r="AC10" s="134" t="str">
        <f>IF(ENGLISH!O9="","",ENGLISH!O9)</f>
        <v/>
      </c>
      <c r="AD10" s="134" t="str">
        <f t="shared" si="50"/>
        <v/>
      </c>
      <c r="AE10" s="134" t="str">
        <f t="shared" si="51"/>
        <v/>
      </c>
      <c r="AF10" s="134" t="str">
        <f t="shared" si="52"/>
        <v/>
      </c>
      <c r="AG10" s="137">
        <f>IF('HINDI-SKT'!E9="","",'HINDI-SKT'!E9)</f>
        <v>8</v>
      </c>
      <c r="AH10" s="138">
        <f t="shared" si="11"/>
        <v>4</v>
      </c>
      <c r="AI10" s="137">
        <f>IF('HINDI-SKT'!F9="","",'HINDI-SKT'!F9)</f>
        <v>46</v>
      </c>
      <c r="AJ10" s="138">
        <f t="shared" si="12"/>
        <v>2.9</v>
      </c>
      <c r="AK10" s="137">
        <f>IF('HINDI-SKT'!G9="","",'HINDI-SKT'!G9)</f>
        <v>7</v>
      </c>
      <c r="AL10" s="137">
        <f t="shared" si="13"/>
        <v>3.5</v>
      </c>
      <c r="AM10" s="138">
        <f>IFERROR(LARGE((AH10,AJ10,AL10),1),"")</f>
        <v>4</v>
      </c>
      <c r="AN10" s="138">
        <f>IFERROR(LARGE((AH10,AJ10,AL10),2),"")</f>
        <v>3.5</v>
      </c>
      <c r="AO10" s="137">
        <f t="shared" si="14"/>
        <v>3.75</v>
      </c>
      <c r="AP10" s="138">
        <f>IF('HINDI-SKT'!H9="","",'HINDI-SKT'!H9)</f>
        <v>5</v>
      </c>
      <c r="AQ10" s="137">
        <f>IF('HINDI-SKT'!I9="","",'HINDI-SKT'!I9)</f>
        <v>5</v>
      </c>
      <c r="AR10" s="137">
        <f>IF('HINDI-SKT'!J9="","",'HINDI-SKT'!J9)</f>
        <v>5</v>
      </c>
      <c r="AS10" s="137">
        <f t="shared" si="53"/>
        <v>18.75</v>
      </c>
      <c r="AT10" s="137">
        <f>IF('HINDI-SKT'!K9="","",'HINDI-SKT'!K9)</f>
        <v>34</v>
      </c>
      <c r="AU10" s="138">
        <f t="shared" si="15"/>
        <v>34</v>
      </c>
      <c r="AV10" s="137">
        <f t="shared" si="54"/>
        <v>53</v>
      </c>
      <c r="AW10" s="137" t="str">
        <f t="shared" si="16"/>
        <v>C1</v>
      </c>
      <c r="AX10" s="137" t="str">
        <f>IF('HINDI-SKT'!O9="","",'HINDI-SKT'!O9)</f>
        <v/>
      </c>
      <c r="AY10" s="137" t="str">
        <f t="shared" si="55"/>
        <v/>
      </c>
      <c r="AZ10" s="137" t="str">
        <f t="shared" si="56"/>
        <v/>
      </c>
      <c r="BA10" s="137" t="str">
        <f t="shared" si="57"/>
        <v/>
      </c>
      <c r="BB10" s="134">
        <f>IF(MATHS!E9="","",MATHS!E9)</f>
        <v>6</v>
      </c>
      <c r="BC10" s="135">
        <f t="shared" si="17"/>
        <v>3</v>
      </c>
      <c r="BD10" s="134">
        <f>IF(MATHS!F9="","",MATHS!F9)</f>
        <v>36</v>
      </c>
      <c r="BE10" s="135">
        <f t="shared" si="18"/>
        <v>2.3000000000000003</v>
      </c>
      <c r="BF10" s="134">
        <f>IF(MATHS!G9="","",MATHS!G9)</f>
        <v>7</v>
      </c>
      <c r="BG10" s="134">
        <f t="shared" si="19"/>
        <v>3.5</v>
      </c>
      <c r="BH10" s="135">
        <f>IFERROR(LARGE((BC10,BE10,BG10),1),"")</f>
        <v>3.5</v>
      </c>
      <c r="BI10" s="135">
        <f>IFERROR(LARGE((BC10,BE10,BG10),2),"")</f>
        <v>3</v>
      </c>
      <c r="BJ10" s="134">
        <f t="shared" si="20"/>
        <v>3.25</v>
      </c>
      <c r="BK10" s="135">
        <f>IF(MATHS!H9="","",MATHS!H9)</f>
        <v>5</v>
      </c>
      <c r="BL10" s="134">
        <f>IF(MATHS!I9="","",MATHS!I9)</f>
        <v>5</v>
      </c>
      <c r="BM10" s="134">
        <f>IF(MATHS!J9="","",MATHS!J9)</f>
        <v>5</v>
      </c>
      <c r="BN10" s="134">
        <f t="shared" si="58"/>
        <v>18.25</v>
      </c>
      <c r="BO10" s="134">
        <f>IF(MATHS!K9="","",MATHS!K9)</f>
        <v>58</v>
      </c>
      <c r="BP10" s="135">
        <f t="shared" si="21"/>
        <v>58</v>
      </c>
      <c r="BQ10" s="134">
        <f t="shared" si="59"/>
        <v>77</v>
      </c>
      <c r="BR10" s="134" t="str">
        <f t="shared" si="22"/>
        <v>B1</v>
      </c>
      <c r="BS10" s="134" t="str">
        <f>IF(MATHS!O9="","",MATHS!O9)</f>
        <v/>
      </c>
      <c r="BT10" s="134" t="str">
        <f t="shared" si="60"/>
        <v/>
      </c>
      <c r="BU10" s="134" t="str">
        <f t="shared" si="61"/>
        <v/>
      </c>
      <c r="BV10" s="134"/>
      <c r="BW10" s="137">
        <f>IF(SCIENCE!E9="","",SCIENCE!E9)</f>
        <v>5</v>
      </c>
      <c r="BX10" s="138">
        <f t="shared" si="23"/>
        <v>2.5</v>
      </c>
      <c r="BY10" s="137">
        <f>IF(SCIENCE!F9="","",SCIENCE!F9)</f>
        <v>31</v>
      </c>
      <c r="BZ10" s="138">
        <f t="shared" si="24"/>
        <v>2</v>
      </c>
      <c r="CA10" s="137">
        <f>IF(SCIENCE!G9="","",SCIENCE!G9)</f>
        <v>8</v>
      </c>
      <c r="CB10" s="137">
        <f t="shared" si="25"/>
        <v>4</v>
      </c>
      <c r="CC10" s="138">
        <f>IFERROR(LARGE((BX10,BZ10,CB10),1),"")</f>
        <v>4</v>
      </c>
      <c r="CD10" s="138">
        <f>IFERROR(LARGE((BX10,BZ10,CB10),2),"")</f>
        <v>2.5</v>
      </c>
      <c r="CE10" s="137">
        <f t="shared" si="26"/>
        <v>3.25</v>
      </c>
      <c r="CF10" s="138">
        <f>IF(SCIENCE!H9="","",SCIENCE!H9)</f>
        <v>5</v>
      </c>
      <c r="CG10" s="138">
        <f>IF(SCIENCE!I9="","",SCIENCE!I9)</f>
        <v>5</v>
      </c>
      <c r="CH10" s="138">
        <f>IF(SCIENCE!J9="","",SCIENCE!J9)</f>
        <v>4</v>
      </c>
      <c r="CI10" s="138">
        <f t="shared" si="62"/>
        <v>17.25</v>
      </c>
      <c r="CJ10" s="138">
        <f>IF(SCIENCE!K9="","",SCIENCE!K9)</f>
        <v>28</v>
      </c>
      <c r="CK10" s="138">
        <f t="shared" si="27"/>
        <v>28</v>
      </c>
      <c r="CL10" s="137">
        <f t="shared" si="63"/>
        <v>46</v>
      </c>
      <c r="CM10" s="137" t="str">
        <f t="shared" si="28"/>
        <v>C2</v>
      </c>
      <c r="CN10" s="137" t="str">
        <f>IF(SCIENCE!O9="","",SCIENCE!O9)</f>
        <v/>
      </c>
      <c r="CO10" s="137" t="str">
        <f t="shared" si="64"/>
        <v/>
      </c>
      <c r="CP10" s="137" t="str">
        <f t="shared" si="65"/>
        <v/>
      </c>
      <c r="CQ10" s="137" t="str">
        <f t="shared" si="66"/>
        <v/>
      </c>
      <c r="CR10" s="134">
        <f>IF(SST!E9="","",SST!E9)</f>
        <v>6</v>
      </c>
      <c r="CS10" s="135">
        <f t="shared" si="29"/>
        <v>3</v>
      </c>
      <c r="CT10" s="134">
        <f>IF(SST!F9="","",SST!F9)</f>
        <v>66</v>
      </c>
      <c r="CU10" s="135">
        <f t="shared" si="30"/>
        <v>4.1999999999999993</v>
      </c>
      <c r="CV10" s="134">
        <f>IF(SST!G9="","",SST!G9)</f>
        <v>0</v>
      </c>
      <c r="CW10" s="134">
        <f t="shared" si="31"/>
        <v>0</v>
      </c>
      <c r="CX10" s="135">
        <f>IFERROR(LARGE((CS10,CU10,CW10),1),"")</f>
        <v>4.1999999999999993</v>
      </c>
      <c r="CY10" s="135">
        <f>IFERROR(LARGE((CS10,CU10,CW10),2),"")</f>
        <v>3</v>
      </c>
      <c r="CZ10" s="134">
        <f t="shared" si="32"/>
        <v>3.5999999999999996</v>
      </c>
      <c r="DA10" s="135">
        <f>IF(SST!H9="","",SST!H9)</f>
        <v>5</v>
      </c>
      <c r="DB10" s="135">
        <f>IF(SST!I9="","",SST!I9)</f>
        <v>5</v>
      </c>
      <c r="DC10" s="135">
        <f>IF(SST!J9="","",SST!J9)</f>
        <v>5</v>
      </c>
      <c r="DD10" s="135">
        <f t="shared" si="67"/>
        <v>18.600000000000001</v>
      </c>
      <c r="DE10" s="135">
        <f>IF(SST!K9="","",SST!K9)</f>
        <v>43</v>
      </c>
      <c r="DF10" s="135">
        <f t="shared" si="33"/>
        <v>43</v>
      </c>
      <c r="DG10" s="134">
        <f t="shared" si="68"/>
        <v>62</v>
      </c>
      <c r="DH10" s="134" t="str">
        <f t="shared" si="34"/>
        <v>B2</v>
      </c>
      <c r="DI10" s="134" t="str">
        <f>IF(SST!O9="","",SST!O9)</f>
        <v/>
      </c>
      <c r="DJ10" s="134" t="str">
        <f t="shared" si="69"/>
        <v/>
      </c>
      <c r="DK10" s="134" t="str">
        <f t="shared" si="70"/>
        <v/>
      </c>
      <c r="DL10" s="134" t="str">
        <f t="shared" si="71"/>
        <v/>
      </c>
      <c r="DM10" s="139">
        <f t="shared" si="72"/>
        <v>66</v>
      </c>
      <c r="DN10" s="139">
        <f t="shared" si="73"/>
        <v>53</v>
      </c>
      <c r="DO10" s="139">
        <f t="shared" si="74"/>
        <v>77</v>
      </c>
      <c r="DP10" s="139">
        <f t="shared" si="75"/>
        <v>46</v>
      </c>
      <c r="DQ10" s="139">
        <f t="shared" si="76"/>
        <v>62</v>
      </c>
      <c r="DR10" s="139" t="str">
        <f t="shared" si="77"/>
        <v/>
      </c>
      <c r="DS10" s="139" t="str">
        <f t="shared" si="78"/>
        <v/>
      </c>
      <c r="DT10" s="139" t="str">
        <f t="shared" si="79"/>
        <v/>
      </c>
      <c r="DU10" s="139" t="str">
        <f t="shared" si="80"/>
        <v/>
      </c>
      <c r="DV10" s="139" t="str">
        <f t="shared" si="81"/>
        <v/>
      </c>
      <c r="DW10" s="140" t="str">
        <f t="shared" si="82"/>
        <v/>
      </c>
      <c r="DX10" s="140" t="str">
        <f t="shared" si="83"/>
        <v/>
      </c>
      <c r="DY10" s="140" t="str">
        <f t="shared" si="84"/>
        <v/>
      </c>
      <c r="DZ10" s="140" t="str">
        <f t="shared" si="85"/>
        <v/>
      </c>
      <c r="EA10" s="140" t="str">
        <f t="shared" si="86"/>
        <v/>
      </c>
      <c r="EB10" s="141" t="str">
        <f t="shared" si="87"/>
        <v/>
      </c>
      <c r="EC10" s="141" t="str">
        <f t="shared" si="88"/>
        <v/>
      </c>
      <c r="ED10" s="141" t="str">
        <f t="shared" si="89"/>
        <v/>
      </c>
      <c r="EE10" s="141" t="str">
        <f t="shared" si="90"/>
        <v/>
      </c>
      <c r="EF10" s="141" t="str">
        <f t="shared" si="91"/>
        <v/>
      </c>
      <c r="EG10" s="127">
        <f t="shared" si="35"/>
        <v>66</v>
      </c>
      <c r="EH10" s="127">
        <f t="shared" si="35"/>
        <v>53</v>
      </c>
      <c r="EI10" s="127">
        <f t="shared" si="92"/>
        <v>77</v>
      </c>
      <c r="EJ10" s="127">
        <f t="shared" si="92"/>
        <v>46</v>
      </c>
      <c r="EK10" s="127">
        <f t="shared" si="92"/>
        <v>62</v>
      </c>
      <c r="EL10" s="128">
        <f t="shared" si="36"/>
        <v>66</v>
      </c>
      <c r="EM10" s="128">
        <f t="shared" si="36"/>
        <v>53</v>
      </c>
      <c r="EN10" s="128">
        <f t="shared" si="36"/>
        <v>77</v>
      </c>
      <c r="EO10" s="128">
        <f t="shared" si="36"/>
        <v>46</v>
      </c>
      <c r="EP10" s="128">
        <f t="shared" si="36"/>
        <v>62</v>
      </c>
      <c r="EQ10" s="142">
        <f t="shared" si="37"/>
        <v>0</v>
      </c>
      <c r="ER10" s="142">
        <f t="shared" si="38"/>
        <v>0</v>
      </c>
      <c r="ES10" s="359" t="str">
        <f t="shared" si="39"/>
        <v>PASS</v>
      </c>
      <c r="ET10" s="359" t="str">
        <f t="shared" si="93"/>
        <v/>
      </c>
      <c r="EU10" s="359" t="str">
        <f t="shared" si="40"/>
        <v/>
      </c>
      <c r="EV10" s="359" t="str">
        <f t="shared" si="41"/>
        <v/>
      </c>
      <c r="EW10" s="359">
        <f t="shared" si="42"/>
        <v>304</v>
      </c>
      <c r="EX10" s="359">
        <f t="shared" si="43"/>
        <v>304</v>
      </c>
      <c r="EY10" s="359">
        <f t="shared" si="94"/>
        <v>304</v>
      </c>
      <c r="EZ10" s="359">
        <f t="shared" si="94"/>
        <v>304</v>
      </c>
      <c r="FA10" s="359" t="str">
        <f t="shared" si="44"/>
        <v>60.8 %</v>
      </c>
      <c r="FB10" s="359">
        <f t="shared" si="45"/>
        <v>60.8</v>
      </c>
      <c r="FC10" s="144" t="str">
        <f t="shared" si="95"/>
        <v>C1</v>
      </c>
      <c r="FD10" s="359">
        <f t="shared" si="46"/>
        <v>1.0000000000000004</v>
      </c>
      <c r="FE10" s="145">
        <f>IF(ATTENDANCE!Q10="","",ATTENDANCE!Q10)</f>
        <v>164</v>
      </c>
      <c r="FF10" s="146" t="str">
        <f t="shared" si="47"/>
        <v>82 %</v>
      </c>
      <c r="FG10" s="359">
        <f t="shared" si="48"/>
        <v>60.8</v>
      </c>
      <c r="FH10" s="144" t="str">
        <f t="shared" si="96"/>
        <v>C1</v>
      </c>
      <c r="FI10" s="359">
        <f>IF(ATTENDANCE!Q10="","",ATTENDANCE!Q10)</f>
        <v>164</v>
      </c>
      <c r="FJ10" s="144">
        <f>IF(ATTENDANCE!Q10="","",ATTENDANCE!$Q10)</f>
        <v>164</v>
      </c>
      <c r="FK10" s="144" t="s">
        <v>234</v>
      </c>
      <c r="FL10" s="70"/>
    </row>
    <row r="11" spans="1:168" s="267" customFormat="1" ht="22.2" customHeight="1" x14ac:dyDescent="0.25">
      <c r="A11" s="70"/>
      <c r="B11" s="131">
        <f>IF(DATA!B8="","",DATA!B8)</f>
        <v>4</v>
      </c>
      <c r="C11" s="131" t="str">
        <f>IF(DATA!C8="","",DATA!C8)</f>
        <v/>
      </c>
      <c r="D11" s="131" t="str">
        <f>IF(DATA!D8="","",DATA!D8)</f>
        <v/>
      </c>
      <c r="E11" s="447" t="str">
        <f>IF(DATA!E8="","",DATA!E8)</f>
        <v/>
      </c>
      <c r="F11" s="447" t="str">
        <f>IF(DATA!F8="","",DATA!F8)</f>
        <v/>
      </c>
      <c r="G11" s="132" t="str">
        <f>IF(DATA!G8="","",DATA!G8)</f>
        <v/>
      </c>
      <c r="H11" s="133" t="str">
        <f>IF(DATA!H8="","",DATA!H8)</f>
        <v/>
      </c>
      <c r="I11" s="132" t="str">
        <f>IF(DATA!I8="","",DATA!I8)</f>
        <v/>
      </c>
      <c r="J11" s="132" t="str">
        <f>IF(DATA!J8="","",DATA!J8)</f>
        <v/>
      </c>
      <c r="K11" s="132" t="str">
        <f>IF(DATA!K8="","",DATA!K8)</f>
        <v/>
      </c>
      <c r="L11" s="134" t="str">
        <f>IF(ENGLISH!E10="","",ENGLISH!E10)</f>
        <v/>
      </c>
      <c r="M11" s="135" t="str">
        <f t="shared" si="2"/>
        <v/>
      </c>
      <c r="N11" s="134" t="str">
        <f>IF(ENGLISH!F10="","",ENGLISH!F10)</f>
        <v/>
      </c>
      <c r="O11" s="135" t="str">
        <f t="shared" si="3"/>
        <v/>
      </c>
      <c r="P11" s="134" t="str">
        <f>IF(ENGLISH!G10="","",ENGLISH!G10)</f>
        <v/>
      </c>
      <c r="Q11" s="134" t="str">
        <f t="shared" si="4"/>
        <v/>
      </c>
      <c r="R11" s="135" t="str">
        <f>IFERROR(LARGE((M11,O11,Q11),1),"")</f>
        <v/>
      </c>
      <c r="S11" s="135" t="str">
        <f>IFERROR(LARGE((M11,O11,Q11),2),"")</f>
        <v/>
      </c>
      <c r="T11" s="134" t="str">
        <f t="shared" si="5"/>
        <v/>
      </c>
      <c r="U11" s="135" t="str">
        <f>IF(ENGLISH!H10="","",ENGLISH!H10)</f>
        <v/>
      </c>
      <c r="V11" s="134" t="str">
        <f>IF(ENGLISH!I10="","",ENGLISH!I10)</f>
        <v/>
      </c>
      <c r="W11" s="134" t="str">
        <f>IF(ENGLISH!J10="","",ENGLISH!J10)</f>
        <v/>
      </c>
      <c r="X11" s="134" t="str">
        <f t="shared" si="10"/>
        <v/>
      </c>
      <c r="Y11" s="135" t="str">
        <f>IF(ENGLISH!K10="","",ENGLISH!K10)</f>
        <v/>
      </c>
      <c r="Z11" s="135" t="str">
        <f t="shared" si="7"/>
        <v/>
      </c>
      <c r="AA11" s="136" t="str">
        <f t="shared" si="49"/>
        <v/>
      </c>
      <c r="AB11" s="134" t="str">
        <f t="shared" si="8"/>
        <v/>
      </c>
      <c r="AC11" s="134" t="str">
        <f>IF(ENGLISH!O10="","",ENGLISH!O10)</f>
        <v/>
      </c>
      <c r="AD11" s="134" t="str">
        <f t="shared" si="50"/>
        <v/>
      </c>
      <c r="AE11" s="134" t="str">
        <f t="shared" si="51"/>
        <v/>
      </c>
      <c r="AF11" s="134" t="str">
        <f t="shared" si="52"/>
        <v/>
      </c>
      <c r="AG11" s="137" t="str">
        <f>IF('HINDI-SKT'!E10="","",'HINDI-SKT'!E10)</f>
        <v/>
      </c>
      <c r="AH11" s="138" t="str">
        <f t="shared" si="11"/>
        <v/>
      </c>
      <c r="AI11" s="137" t="str">
        <f>IF('HINDI-SKT'!F10="","",'HINDI-SKT'!F10)</f>
        <v/>
      </c>
      <c r="AJ11" s="138" t="str">
        <f t="shared" si="12"/>
        <v/>
      </c>
      <c r="AK11" s="137" t="str">
        <f>IF('HINDI-SKT'!G10="","",'HINDI-SKT'!G10)</f>
        <v/>
      </c>
      <c r="AL11" s="137" t="str">
        <f t="shared" si="13"/>
        <v/>
      </c>
      <c r="AM11" s="138" t="str">
        <f>IFERROR(LARGE((AH11,AJ11,AL11),1),"")</f>
        <v/>
      </c>
      <c r="AN11" s="138" t="str">
        <f>IFERROR(LARGE((AH11,AJ11,AL11),2),"")</f>
        <v/>
      </c>
      <c r="AO11" s="137" t="str">
        <f t="shared" si="14"/>
        <v/>
      </c>
      <c r="AP11" s="138" t="str">
        <f>IF('HINDI-SKT'!H10="","",'HINDI-SKT'!H10)</f>
        <v/>
      </c>
      <c r="AQ11" s="137" t="str">
        <f>IF('HINDI-SKT'!I10="","",'HINDI-SKT'!I10)</f>
        <v/>
      </c>
      <c r="AR11" s="137" t="str">
        <f>IF('HINDI-SKT'!J10="","",'HINDI-SKT'!J10)</f>
        <v/>
      </c>
      <c r="AS11" s="137" t="str">
        <f t="shared" si="53"/>
        <v/>
      </c>
      <c r="AT11" s="137" t="str">
        <f>IF('HINDI-SKT'!K10="","",'HINDI-SKT'!K10)</f>
        <v/>
      </c>
      <c r="AU11" s="138" t="str">
        <f t="shared" si="15"/>
        <v/>
      </c>
      <c r="AV11" s="137" t="str">
        <f t="shared" si="54"/>
        <v/>
      </c>
      <c r="AW11" s="137" t="str">
        <f t="shared" si="16"/>
        <v/>
      </c>
      <c r="AX11" s="137" t="str">
        <f>IF('HINDI-SKT'!O10="","",'HINDI-SKT'!O10)</f>
        <v/>
      </c>
      <c r="AY11" s="137" t="str">
        <f t="shared" si="55"/>
        <v/>
      </c>
      <c r="AZ11" s="137" t="str">
        <f t="shared" si="56"/>
        <v/>
      </c>
      <c r="BA11" s="137" t="str">
        <f t="shared" si="57"/>
        <v/>
      </c>
      <c r="BB11" s="134" t="str">
        <f>IF(MATHS!E10="","",MATHS!E10)</f>
        <v/>
      </c>
      <c r="BC11" s="135" t="str">
        <f t="shared" si="17"/>
        <v/>
      </c>
      <c r="BD11" s="134" t="str">
        <f>IF(MATHS!F10="","",MATHS!F10)</f>
        <v/>
      </c>
      <c r="BE11" s="135" t="str">
        <f t="shared" si="18"/>
        <v/>
      </c>
      <c r="BF11" s="134" t="str">
        <f>IF(MATHS!G10="","",MATHS!G10)</f>
        <v/>
      </c>
      <c r="BG11" s="134" t="str">
        <f t="shared" si="19"/>
        <v/>
      </c>
      <c r="BH11" s="135" t="str">
        <f>IFERROR(LARGE((BC11,BE11,BG11),1),"")</f>
        <v/>
      </c>
      <c r="BI11" s="135" t="str">
        <f>IFERROR(LARGE((BC11,BE11,BG11),2),"")</f>
        <v/>
      </c>
      <c r="BJ11" s="134" t="str">
        <f t="shared" si="20"/>
        <v/>
      </c>
      <c r="BK11" s="135" t="str">
        <f>IF(MATHS!H10="","",MATHS!H10)</f>
        <v/>
      </c>
      <c r="BL11" s="134" t="str">
        <f>IF(MATHS!I10="","",MATHS!I10)</f>
        <v/>
      </c>
      <c r="BM11" s="134" t="str">
        <f>IF(MATHS!J10="","",MATHS!J10)</f>
        <v/>
      </c>
      <c r="BN11" s="134" t="str">
        <f t="shared" si="58"/>
        <v/>
      </c>
      <c r="BO11" s="134" t="str">
        <f>IF(MATHS!K10="","",MATHS!K10)</f>
        <v/>
      </c>
      <c r="BP11" s="135" t="str">
        <f t="shared" si="21"/>
        <v/>
      </c>
      <c r="BQ11" s="134" t="str">
        <f t="shared" si="59"/>
        <v/>
      </c>
      <c r="BR11" s="134" t="str">
        <f t="shared" si="22"/>
        <v/>
      </c>
      <c r="BS11" s="134" t="str">
        <f>IF(MATHS!O10="","",MATHS!O10)</f>
        <v/>
      </c>
      <c r="BT11" s="134" t="str">
        <f t="shared" si="60"/>
        <v/>
      </c>
      <c r="BU11" s="134" t="str">
        <f t="shared" si="61"/>
        <v/>
      </c>
      <c r="BV11" s="134"/>
      <c r="BW11" s="137" t="str">
        <f>IF(SCIENCE!E10="","",SCIENCE!E10)</f>
        <v/>
      </c>
      <c r="BX11" s="138" t="str">
        <f t="shared" si="23"/>
        <v/>
      </c>
      <c r="BY11" s="137" t="str">
        <f>IF(SCIENCE!F10="","",SCIENCE!F10)</f>
        <v/>
      </c>
      <c r="BZ11" s="138" t="str">
        <f t="shared" si="24"/>
        <v/>
      </c>
      <c r="CA11" s="137" t="str">
        <f>IF(SCIENCE!G10="","",SCIENCE!G10)</f>
        <v/>
      </c>
      <c r="CB11" s="137" t="str">
        <f t="shared" si="25"/>
        <v/>
      </c>
      <c r="CC11" s="138" t="str">
        <f>IFERROR(LARGE((BX11,BZ11,CB11),1),"")</f>
        <v/>
      </c>
      <c r="CD11" s="138" t="str">
        <f>IFERROR(LARGE((BX11,BZ11,CB11),2),"")</f>
        <v/>
      </c>
      <c r="CE11" s="137" t="str">
        <f t="shared" si="26"/>
        <v/>
      </c>
      <c r="CF11" s="138" t="str">
        <f>IF(SCIENCE!H10="","",SCIENCE!H10)</f>
        <v/>
      </c>
      <c r="CG11" s="138" t="str">
        <f>IF(SCIENCE!I10="","",SCIENCE!I10)</f>
        <v/>
      </c>
      <c r="CH11" s="138" t="str">
        <f>IF(SCIENCE!J10="","",SCIENCE!J10)</f>
        <v/>
      </c>
      <c r="CI11" s="138" t="str">
        <f t="shared" si="62"/>
        <v/>
      </c>
      <c r="CJ11" s="138" t="str">
        <f>IF(SCIENCE!K10="","",SCIENCE!K10)</f>
        <v/>
      </c>
      <c r="CK11" s="138" t="str">
        <f t="shared" si="27"/>
        <v/>
      </c>
      <c r="CL11" s="137" t="str">
        <f t="shared" si="63"/>
        <v/>
      </c>
      <c r="CM11" s="137" t="str">
        <f t="shared" si="28"/>
        <v/>
      </c>
      <c r="CN11" s="137" t="str">
        <f>IF(SCIENCE!O10="","",SCIENCE!O10)</f>
        <v/>
      </c>
      <c r="CO11" s="137" t="str">
        <f t="shared" si="64"/>
        <v/>
      </c>
      <c r="CP11" s="137" t="str">
        <f t="shared" si="65"/>
        <v/>
      </c>
      <c r="CQ11" s="137" t="str">
        <f t="shared" si="66"/>
        <v/>
      </c>
      <c r="CR11" s="134" t="str">
        <f>IF(SST!E10="","",SST!E10)</f>
        <v/>
      </c>
      <c r="CS11" s="135" t="str">
        <f t="shared" si="29"/>
        <v/>
      </c>
      <c r="CT11" s="134" t="str">
        <f>IF(SST!F10="","",SST!F10)</f>
        <v/>
      </c>
      <c r="CU11" s="135" t="str">
        <f t="shared" si="30"/>
        <v/>
      </c>
      <c r="CV11" s="134" t="str">
        <f>IF(SST!G10="","",SST!G10)</f>
        <v/>
      </c>
      <c r="CW11" s="134" t="str">
        <f t="shared" si="31"/>
        <v/>
      </c>
      <c r="CX11" s="135" t="str">
        <f>IFERROR(LARGE((CS11,CU11,CW11),1),"")</f>
        <v/>
      </c>
      <c r="CY11" s="135" t="str">
        <f>IFERROR(LARGE((CS11,CU11,CW11),2),"")</f>
        <v/>
      </c>
      <c r="CZ11" s="134" t="str">
        <f t="shared" si="32"/>
        <v/>
      </c>
      <c r="DA11" s="135" t="str">
        <f>IF(SST!H10="","",SST!H10)</f>
        <v/>
      </c>
      <c r="DB11" s="135" t="str">
        <f>IF(SST!I10="","",SST!I10)</f>
        <v/>
      </c>
      <c r="DC11" s="135" t="str">
        <f>IF(SST!J10="","",SST!J10)</f>
        <v/>
      </c>
      <c r="DD11" s="135" t="str">
        <f t="shared" si="67"/>
        <v/>
      </c>
      <c r="DE11" s="135" t="str">
        <f>IF(SST!K10="","",SST!K10)</f>
        <v/>
      </c>
      <c r="DF11" s="135" t="str">
        <f t="shared" si="33"/>
        <v/>
      </c>
      <c r="DG11" s="134" t="str">
        <f t="shared" si="68"/>
        <v/>
      </c>
      <c r="DH11" s="134" t="str">
        <f t="shared" si="34"/>
        <v/>
      </c>
      <c r="DI11" s="134" t="str">
        <f>IF(SST!O10="","",SST!O10)</f>
        <v/>
      </c>
      <c r="DJ11" s="134" t="str">
        <f t="shared" si="69"/>
        <v/>
      </c>
      <c r="DK11" s="134" t="str">
        <f t="shared" si="70"/>
        <v/>
      </c>
      <c r="DL11" s="134" t="str">
        <f t="shared" si="71"/>
        <v/>
      </c>
      <c r="DM11" s="139" t="str">
        <f t="shared" si="72"/>
        <v/>
      </c>
      <c r="DN11" s="139" t="str">
        <f t="shared" si="73"/>
        <v/>
      </c>
      <c r="DO11" s="139" t="str">
        <f t="shared" si="74"/>
        <v/>
      </c>
      <c r="DP11" s="139" t="str">
        <f t="shared" si="75"/>
        <v/>
      </c>
      <c r="DQ11" s="139" t="str">
        <f t="shared" si="76"/>
        <v/>
      </c>
      <c r="DR11" s="139" t="str">
        <f t="shared" si="77"/>
        <v/>
      </c>
      <c r="DS11" s="139" t="str">
        <f t="shared" si="78"/>
        <v/>
      </c>
      <c r="DT11" s="139" t="str">
        <f t="shared" si="79"/>
        <v/>
      </c>
      <c r="DU11" s="139" t="str">
        <f t="shared" si="80"/>
        <v/>
      </c>
      <c r="DV11" s="139" t="str">
        <f t="shared" si="81"/>
        <v/>
      </c>
      <c r="DW11" s="140" t="str">
        <f t="shared" si="82"/>
        <v/>
      </c>
      <c r="DX11" s="140" t="str">
        <f t="shared" si="83"/>
        <v/>
      </c>
      <c r="DY11" s="140" t="str">
        <f t="shared" si="84"/>
        <v/>
      </c>
      <c r="DZ11" s="140" t="str">
        <f t="shared" si="85"/>
        <v/>
      </c>
      <c r="EA11" s="140" t="str">
        <f t="shared" si="86"/>
        <v/>
      </c>
      <c r="EB11" s="141" t="str">
        <f t="shared" si="87"/>
        <v/>
      </c>
      <c r="EC11" s="141" t="str">
        <f t="shared" si="88"/>
        <v/>
      </c>
      <c r="ED11" s="141" t="str">
        <f t="shared" si="89"/>
        <v/>
      </c>
      <c r="EE11" s="141" t="str">
        <f t="shared" si="90"/>
        <v/>
      </c>
      <c r="EF11" s="141" t="str">
        <f t="shared" si="91"/>
        <v/>
      </c>
      <c r="EG11" s="127" t="str">
        <f t="shared" si="35"/>
        <v/>
      </c>
      <c r="EH11" s="127" t="str">
        <f t="shared" si="35"/>
        <v/>
      </c>
      <c r="EI11" s="127" t="str">
        <f t="shared" si="92"/>
        <v/>
      </c>
      <c r="EJ11" s="127" t="str">
        <f t="shared" si="92"/>
        <v/>
      </c>
      <c r="EK11" s="127" t="str">
        <f t="shared" si="92"/>
        <v/>
      </c>
      <c r="EL11" s="128" t="str">
        <f t="shared" si="36"/>
        <v/>
      </c>
      <c r="EM11" s="128" t="str">
        <f t="shared" si="36"/>
        <v/>
      </c>
      <c r="EN11" s="128" t="str">
        <f t="shared" si="36"/>
        <v/>
      </c>
      <c r="EO11" s="128" t="str">
        <f t="shared" si="36"/>
        <v/>
      </c>
      <c r="EP11" s="128" t="str">
        <f t="shared" si="36"/>
        <v/>
      </c>
      <c r="EQ11" s="142" t="str">
        <f t="shared" si="37"/>
        <v/>
      </c>
      <c r="ER11" s="142" t="str">
        <f t="shared" si="38"/>
        <v/>
      </c>
      <c r="ES11" s="359" t="str">
        <f t="shared" si="39"/>
        <v/>
      </c>
      <c r="ET11" s="359" t="str">
        <f t="shared" si="93"/>
        <v/>
      </c>
      <c r="EU11" s="359" t="str">
        <f>IF(OR(C11="TC",C11=""),"",IF(ES11="PASS","",DW11&amp;DX11&amp;DY11&amp;DZ11&amp;EA11))</f>
        <v/>
      </c>
      <c r="EV11" s="359" t="str">
        <f t="shared" si="41"/>
        <v/>
      </c>
      <c r="EW11" s="359" t="str">
        <f t="shared" si="42"/>
        <v/>
      </c>
      <c r="EX11" s="359" t="str">
        <f t="shared" si="43"/>
        <v/>
      </c>
      <c r="EY11" s="359" t="str">
        <f t="shared" si="94"/>
        <v/>
      </c>
      <c r="EZ11" s="359" t="str">
        <f t="shared" si="94"/>
        <v/>
      </c>
      <c r="FA11" s="359" t="str">
        <f t="shared" si="44"/>
        <v/>
      </c>
      <c r="FB11" s="359" t="str">
        <f t="shared" si="45"/>
        <v/>
      </c>
      <c r="FC11" s="144" t="str">
        <f t="shared" si="95"/>
        <v/>
      </c>
      <c r="FD11" s="359" t="str">
        <f t="shared" si="46"/>
        <v/>
      </c>
      <c r="FE11" s="145" t="str">
        <f>IF(ATTENDANCE!Q11="","",ATTENDANCE!Q11)</f>
        <v/>
      </c>
      <c r="FF11" s="146" t="str">
        <f t="shared" si="47"/>
        <v/>
      </c>
      <c r="FG11" s="359" t="str">
        <f t="shared" si="48"/>
        <v/>
      </c>
      <c r="FH11" s="144" t="str">
        <f t="shared" si="96"/>
        <v/>
      </c>
      <c r="FI11" s="359" t="str">
        <f>IF(ATTENDANCE!Q11="","",ATTENDANCE!Q11)</f>
        <v/>
      </c>
      <c r="FJ11" s="144" t="str">
        <f>IF(ATTENDANCE!Q11="","",ATTENDANCE!$Q11)</f>
        <v/>
      </c>
      <c r="FK11" s="144" t="s">
        <v>232</v>
      </c>
      <c r="FL11" s="70"/>
    </row>
    <row r="12" spans="1:168" s="267" customFormat="1" ht="22.2" customHeight="1" x14ac:dyDescent="0.25">
      <c r="A12" s="70"/>
      <c r="B12" s="131">
        <f>IF(DATA!B9="","",DATA!B9)</f>
        <v>5</v>
      </c>
      <c r="C12" s="131" t="str">
        <f>IF(DATA!C9="","",DATA!C9)</f>
        <v/>
      </c>
      <c r="D12" s="131" t="str">
        <f>IF(DATA!D9="","",DATA!D9)</f>
        <v/>
      </c>
      <c r="E12" s="447" t="str">
        <f>IF(DATA!E9="","",DATA!E9)</f>
        <v/>
      </c>
      <c r="F12" s="447" t="str">
        <f>IF(DATA!F9="","",DATA!F9)</f>
        <v/>
      </c>
      <c r="G12" s="132" t="str">
        <f>IF(DATA!G9="","",DATA!G9)</f>
        <v/>
      </c>
      <c r="H12" s="133" t="str">
        <f>IF(DATA!H9="","",DATA!H9)</f>
        <v/>
      </c>
      <c r="I12" s="132" t="str">
        <f>IF(DATA!I9="","",DATA!I9)</f>
        <v/>
      </c>
      <c r="J12" s="132" t="str">
        <f>IF(DATA!J9="","",DATA!J9)</f>
        <v/>
      </c>
      <c r="K12" s="132" t="str">
        <f>IF(DATA!K9="","",DATA!K9)</f>
        <v/>
      </c>
      <c r="L12" s="134" t="str">
        <f>IF(ENGLISH!E11="","",ENGLISH!E11)</f>
        <v/>
      </c>
      <c r="M12" s="135" t="str">
        <f t="shared" si="2"/>
        <v/>
      </c>
      <c r="N12" s="134" t="str">
        <f>IF(ENGLISH!F11="","",ENGLISH!F11)</f>
        <v/>
      </c>
      <c r="O12" s="135" t="str">
        <f t="shared" si="3"/>
        <v/>
      </c>
      <c r="P12" s="134" t="str">
        <f>IF(ENGLISH!G11="","",ENGLISH!G11)</f>
        <v/>
      </c>
      <c r="Q12" s="134" t="str">
        <f t="shared" si="4"/>
        <v/>
      </c>
      <c r="R12" s="135" t="str">
        <f>IFERROR(LARGE((M12,O12,Q12),1),"")</f>
        <v/>
      </c>
      <c r="S12" s="135" t="str">
        <f>IFERROR(LARGE((M12,O12,Q12),2),"")</f>
        <v/>
      </c>
      <c r="T12" s="134" t="str">
        <f t="shared" si="5"/>
        <v/>
      </c>
      <c r="U12" s="135" t="str">
        <f>IF(ENGLISH!H11="","",ENGLISH!H11)</f>
        <v/>
      </c>
      <c r="V12" s="134" t="str">
        <f>IF(ENGLISH!I11="","",ENGLISH!I11)</f>
        <v/>
      </c>
      <c r="W12" s="134" t="str">
        <f>IF(ENGLISH!J11="","",ENGLISH!J11)</f>
        <v/>
      </c>
      <c r="X12" s="134" t="str">
        <f t="shared" si="10"/>
        <v/>
      </c>
      <c r="Y12" s="135" t="str">
        <f>IF(ENGLISH!K11="","",ENGLISH!K11)</f>
        <v/>
      </c>
      <c r="Z12" s="135" t="str">
        <f t="shared" si="7"/>
        <v/>
      </c>
      <c r="AA12" s="136" t="str">
        <f t="shared" si="49"/>
        <v/>
      </c>
      <c r="AB12" s="134" t="str">
        <f t="shared" si="8"/>
        <v/>
      </c>
      <c r="AC12" s="134" t="str">
        <f>IF(ENGLISH!O11="","",ENGLISH!O11)</f>
        <v/>
      </c>
      <c r="AD12" s="134" t="str">
        <f t="shared" si="50"/>
        <v/>
      </c>
      <c r="AE12" s="134" t="str">
        <f t="shared" si="51"/>
        <v/>
      </c>
      <c r="AF12" s="134" t="str">
        <f t="shared" si="52"/>
        <v/>
      </c>
      <c r="AG12" s="137" t="str">
        <f>IF('HINDI-SKT'!E11="","",'HINDI-SKT'!E11)</f>
        <v/>
      </c>
      <c r="AH12" s="138" t="str">
        <f t="shared" si="11"/>
        <v/>
      </c>
      <c r="AI12" s="137" t="str">
        <f>IF('HINDI-SKT'!F11="","",'HINDI-SKT'!F11)</f>
        <v/>
      </c>
      <c r="AJ12" s="138" t="str">
        <f t="shared" si="12"/>
        <v/>
      </c>
      <c r="AK12" s="137" t="str">
        <f>IF('HINDI-SKT'!G11="","",'HINDI-SKT'!G11)</f>
        <v/>
      </c>
      <c r="AL12" s="137" t="str">
        <f t="shared" si="13"/>
        <v/>
      </c>
      <c r="AM12" s="138" t="str">
        <f>IFERROR(LARGE((AH12,AJ12,AL12),1),"")</f>
        <v/>
      </c>
      <c r="AN12" s="138" t="str">
        <f>IFERROR(LARGE((AH12,AJ12,AL12),2),"")</f>
        <v/>
      </c>
      <c r="AO12" s="137" t="str">
        <f t="shared" si="14"/>
        <v/>
      </c>
      <c r="AP12" s="138" t="str">
        <f>IF('HINDI-SKT'!H11="","",'HINDI-SKT'!H11)</f>
        <v/>
      </c>
      <c r="AQ12" s="137" t="str">
        <f>IF('HINDI-SKT'!I11="","",'HINDI-SKT'!I11)</f>
        <v/>
      </c>
      <c r="AR12" s="137" t="str">
        <f>IF('HINDI-SKT'!J11="","",'HINDI-SKT'!J11)</f>
        <v/>
      </c>
      <c r="AS12" s="137" t="str">
        <f t="shared" si="53"/>
        <v/>
      </c>
      <c r="AT12" s="137" t="str">
        <f>IF('HINDI-SKT'!K11="","",'HINDI-SKT'!K11)</f>
        <v/>
      </c>
      <c r="AU12" s="138" t="str">
        <f t="shared" si="15"/>
        <v/>
      </c>
      <c r="AV12" s="137" t="str">
        <f t="shared" si="54"/>
        <v/>
      </c>
      <c r="AW12" s="137" t="str">
        <f t="shared" si="16"/>
        <v/>
      </c>
      <c r="AX12" s="137" t="str">
        <f>IF('HINDI-SKT'!O11="","",'HINDI-SKT'!O11)</f>
        <v/>
      </c>
      <c r="AY12" s="137" t="str">
        <f t="shared" si="55"/>
        <v/>
      </c>
      <c r="AZ12" s="137" t="str">
        <f t="shared" si="56"/>
        <v/>
      </c>
      <c r="BA12" s="137" t="str">
        <f t="shared" si="57"/>
        <v/>
      </c>
      <c r="BB12" s="134" t="str">
        <f>IF(MATHS!E11="","",MATHS!E11)</f>
        <v/>
      </c>
      <c r="BC12" s="135" t="str">
        <f t="shared" si="17"/>
        <v/>
      </c>
      <c r="BD12" s="134" t="str">
        <f>IF(MATHS!F11="","",MATHS!F11)</f>
        <v/>
      </c>
      <c r="BE12" s="135" t="str">
        <f t="shared" si="18"/>
        <v/>
      </c>
      <c r="BF12" s="134" t="str">
        <f>IF(MATHS!G11="","",MATHS!G11)</f>
        <v/>
      </c>
      <c r="BG12" s="134" t="str">
        <f t="shared" si="19"/>
        <v/>
      </c>
      <c r="BH12" s="135" t="str">
        <f>IFERROR(LARGE((BC12,BE12,BG12),1),"")</f>
        <v/>
      </c>
      <c r="BI12" s="135" t="str">
        <f>IFERROR(LARGE((BC12,BE12,BG12),2),"")</f>
        <v/>
      </c>
      <c r="BJ12" s="134" t="str">
        <f t="shared" si="20"/>
        <v/>
      </c>
      <c r="BK12" s="135" t="str">
        <f>IF(MATHS!H11="","",MATHS!H11)</f>
        <v/>
      </c>
      <c r="BL12" s="134" t="str">
        <f>IF(MATHS!I11="","",MATHS!I11)</f>
        <v/>
      </c>
      <c r="BM12" s="134" t="str">
        <f>IF(MATHS!J11="","",MATHS!J11)</f>
        <v/>
      </c>
      <c r="BN12" s="134" t="str">
        <f t="shared" si="58"/>
        <v/>
      </c>
      <c r="BO12" s="134" t="str">
        <f>IF(MATHS!K11="","",MATHS!K11)</f>
        <v/>
      </c>
      <c r="BP12" s="135" t="str">
        <f t="shared" si="21"/>
        <v/>
      </c>
      <c r="BQ12" s="134" t="str">
        <f t="shared" si="59"/>
        <v/>
      </c>
      <c r="BR12" s="134" t="str">
        <f t="shared" si="22"/>
        <v/>
      </c>
      <c r="BS12" s="134" t="str">
        <f>IF(MATHS!O11="","",MATHS!O11)</f>
        <v/>
      </c>
      <c r="BT12" s="134" t="str">
        <f t="shared" si="60"/>
        <v/>
      </c>
      <c r="BU12" s="134" t="str">
        <f t="shared" si="61"/>
        <v/>
      </c>
      <c r="BV12" s="134"/>
      <c r="BW12" s="137" t="str">
        <f>IF(SCIENCE!E11="","",SCIENCE!E11)</f>
        <v/>
      </c>
      <c r="BX12" s="138" t="str">
        <f t="shared" si="23"/>
        <v/>
      </c>
      <c r="BY12" s="137" t="str">
        <f>IF(SCIENCE!F11="","",SCIENCE!F11)</f>
        <v/>
      </c>
      <c r="BZ12" s="138" t="str">
        <f t="shared" si="24"/>
        <v/>
      </c>
      <c r="CA12" s="137" t="str">
        <f>IF(SCIENCE!G11="","",SCIENCE!G11)</f>
        <v/>
      </c>
      <c r="CB12" s="137" t="str">
        <f t="shared" si="25"/>
        <v/>
      </c>
      <c r="CC12" s="138" t="str">
        <f>IFERROR(LARGE((BX12,BZ12,CB12),1),"")</f>
        <v/>
      </c>
      <c r="CD12" s="138" t="str">
        <f>IFERROR(LARGE((BX12,BZ12,CB12),2),"")</f>
        <v/>
      </c>
      <c r="CE12" s="137" t="str">
        <f t="shared" si="26"/>
        <v/>
      </c>
      <c r="CF12" s="138" t="str">
        <f>IF(SCIENCE!H11="","",SCIENCE!H11)</f>
        <v/>
      </c>
      <c r="CG12" s="138" t="str">
        <f>IF(SCIENCE!I11="","",SCIENCE!I11)</f>
        <v/>
      </c>
      <c r="CH12" s="138" t="str">
        <f>IF(SCIENCE!J11="","",SCIENCE!J11)</f>
        <v/>
      </c>
      <c r="CI12" s="138" t="str">
        <f t="shared" si="62"/>
        <v/>
      </c>
      <c r="CJ12" s="138" t="str">
        <f>IF(SCIENCE!K11="","",SCIENCE!K11)</f>
        <v/>
      </c>
      <c r="CK12" s="138" t="str">
        <f t="shared" si="27"/>
        <v/>
      </c>
      <c r="CL12" s="137" t="str">
        <f t="shared" si="63"/>
        <v/>
      </c>
      <c r="CM12" s="137" t="str">
        <f t="shared" si="28"/>
        <v/>
      </c>
      <c r="CN12" s="137" t="str">
        <f>IF(SCIENCE!O11="","",SCIENCE!O11)</f>
        <v/>
      </c>
      <c r="CO12" s="137" t="str">
        <f t="shared" si="64"/>
        <v/>
      </c>
      <c r="CP12" s="137" t="str">
        <f t="shared" si="65"/>
        <v/>
      </c>
      <c r="CQ12" s="137" t="str">
        <f t="shared" si="66"/>
        <v/>
      </c>
      <c r="CR12" s="134" t="str">
        <f>IF(SST!E11="","",SST!E11)</f>
        <v/>
      </c>
      <c r="CS12" s="135" t="str">
        <f t="shared" si="29"/>
        <v/>
      </c>
      <c r="CT12" s="134" t="str">
        <f>IF(SST!F11="","",SST!F11)</f>
        <v/>
      </c>
      <c r="CU12" s="135" t="str">
        <f t="shared" si="30"/>
        <v/>
      </c>
      <c r="CV12" s="134" t="str">
        <f>IF(SST!G11="","",SST!G11)</f>
        <v/>
      </c>
      <c r="CW12" s="134" t="str">
        <f t="shared" si="31"/>
        <v/>
      </c>
      <c r="CX12" s="135" t="str">
        <f>IFERROR(LARGE((CS12,CU12,CW12),1),"")</f>
        <v/>
      </c>
      <c r="CY12" s="135" t="str">
        <f>IFERROR(LARGE((CS12,CU12,CW12),2),"")</f>
        <v/>
      </c>
      <c r="CZ12" s="134" t="str">
        <f t="shared" si="32"/>
        <v/>
      </c>
      <c r="DA12" s="135" t="str">
        <f>IF(SST!H11="","",SST!H11)</f>
        <v/>
      </c>
      <c r="DB12" s="135" t="str">
        <f>IF(SST!I11="","",SST!I11)</f>
        <v/>
      </c>
      <c r="DC12" s="135" t="str">
        <f>IF(SST!J11="","",SST!J11)</f>
        <v/>
      </c>
      <c r="DD12" s="135" t="str">
        <f t="shared" si="67"/>
        <v/>
      </c>
      <c r="DE12" s="135" t="str">
        <f>IF(SST!K11="","",SST!K11)</f>
        <v/>
      </c>
      <c r="DF12" s="135" t="str">
        <f t="shared" si="33"/>
        <v/>
      </c>
      <c r="DG12" s="134" t="str">
        <f t="shared" si="68"/>
        <v/>
      </c>
      <c r="DH12" s="134" t="str">
        <f t="shared" si="34"/>
        <v/>
      </c>
      <c r="DI12" s="134" t="str">
        <f>IF(SST!O11="","",SST!O11)</f>
        <v/>
      </c>
      <c r="DJ12" s="134" t="str">
        <f t="shared" si="69"/>
        <v/>
      </c>
      <c r="DK12" s="134" t="str">
        <f t="shared" si="70"/>
        <v/>
      </c>
      <c r="DL12" s="134" t="str">
        <f t="shared" si="71"/>
        <v/>
      </c>
      <c r="DM12" s="139" t="str">
        <f t="shared" si="72"/>
        <v/>
      </c>
      <c r="DN12" s="139" t="str">
        <f t="shared" si="73"/>
        <v/>
      </c>
      <c r="DO12" s="139" t="str">
        <f t="shared" si="74"/>
        <v/>
      </c>
      <c r="DP12" s="139" t="str">
        <f t="shared" si="75"/>
        <v/>
      </c>
      <c r="DQ12" s="139" t="str">
        <f t="shared" si="76"/>
        <v/>
      </c>
      <c r="DR12" s="139" t="str">
        <f t="shared" si="77"/>
        <v/>
      </c>
      <c r="DS12" s="139" t="str">
        <f t="shared" si="78"/>
        <v/>
      </c>
      <c r="DT12" s="139" t="str">
        <f t="shared" si="79"/>
        <v/>
      </c>
      <c r="DU12" s="139" t="str">
        <f t="shared" si="80"/>
        <v/>
      </c>
      <c r="DV12" s="139" t="str">
        <f t="shared" si="81"/>
        <v/>
      </c>
      <c r="DW12" s="140" t="str">
        <f t="shared" si="82"/>
        <v/>
      </c>
      <c r="DX12" s="140" t="str">
        <f t="shared" si="83"/>
        <v/>
      </c>
      <c r="DY12" s="140" t="str">
        <f t="shared" si="84"/>
        <v/>
      </c>
      <c r="DZ12" s="140" t="str">
        <f t="shared" si="85"/>
        <v/>
      </c>
      <c r="EA12" s="140" t="str">
        <f t="shared" si="86"/>
        <v/>
      </c>
      <c r="EB12" s="141" t="str">
        <f t="shared" si="87"/>
        <v/>
      </c>
      <c r="EC12" s="141" t="str">
        <f t="shared" si="88"/>
        <v/>
      </c>
      <c r="ED12" s="141" t="str">
        <f t="shared" si="89"/>
        <v/>
      </c>
      <c r="EE12" s="141" t="str">
        <f t="shared" si="90"/>
        <v/>
      </c>
      <c r="EF12" s="141" t="str">
        <f t="shared" si="91"/>
        <v/>
      </c>
      <c r="EG12" s="127" t="str">
        <f t="shared" si="35"/>
        <v/>
      </c>
      <c r="EH12" s="127" t="str">
        <f t="shared" si="35"/>
        <v/>
      </c>
      <c r="EI12" s="127" t="str">
        <f t="shared" si="92"/>
        <v/>
      </c>
      <c r="EJ12" s="127" t="str">
        <f t="shared" si="92"/>
        <v/>
      </c>
      <c r="EK12" s="127" t="str">
        <f t="shared" si="92"/>
        <v/>
      </c>
      <c r="EL12" s="128" t="str">
        <f t="shared" si="36"/>
        <v/>
      </c>
      <c r="EM12" s="128" t="str">
        <f t="shared" si="36"/>
        <v/>
      </c>
      <c r="EN12" s="128" t="str">
        <f t="shared" si="36"/>
        <v/>
      </c>
      <c r="EO12" s="128" t="str">
        <f t="shared" si="36"/>
        <v/>
      </c>
      <c r="EP12" s="128" t="str">
        <f t="shared" si="36"/>
        <v/>
      </c>
      <c r="EQ12" s="142" t="str">
        <f t="shared" si="37"/>
        <v/>
      </c>
      <c r="ER12" s="142" t="str">
        <f t="shared" si="38"/>
        <v/>
      </c>
      <c r="ES12" s="359" t="str">
        <f t="shared" si="39"/>
        <v/>
      </c>
      <c r="ET12" s="359" t="str">
        <f t="shared" si="93"/>
        <v/>
      </c>
      <c r="EU12" s="359" t="str">
        <f t="shared" si="40"/>
        <v/>
      </c>
      <c r="EV12" s="359" t="str">
        <f t="shared" si="41"/>
        <v/>
      </c>
      <c r="EW12" s="359" t="str">
        <f t="shared" si="42"/>
        <v/>
      </c>
      <c r="EX12" s="359" t="str">
        <f t="shared" si="43"/>
        <v/>
      </c>
      <c r="EY12" s="359" t="str">
        <f t="shared" si="94"/>
        <v/>
      </c>
      <c r="EZ12" s="359" t="str">
        <f t="shared" si="94"/>
        <v/>
      </c>
      <c r="FA12" s="359" t="str">
        <f t="shared" si="44"/>
        <v/>
      </c>
      <c r="FB12" s="359" t="str">
        <f t="shared" si="45"/>
        <v/>
      </c>
      <c r="FC12" s="144" t="str">
        <f t="shared" si="95"/>
        <v/>
      </c>
      <c r="FD12" s="359" t="str">
        <f t="shared" si="46"/>
        <v/>
      </c>
      <c r="FE12" s="145" t="str">
        <f>IF(ATTENDANCE!Q12="","",ATTENDANCE!Q12)</f>
        <v/>
      </c>
      <c r="FF12" s="146" t="str">
        <f t="shared" si="47"/>
        <v/>
      </c>
      <c r="FG12" s="359" t="str">
        <f t="shared" si="48"/>
        <v/>
      </c>
      <c r="FH12" s="144" t="str">
        <f t="shared" si="96"/>
        <v/>
      </c>
      <c r="FI12" s="359" t="str">
        <f>IF(ATTENDANCE!Q12="","",ATTENDANCE!Q12)</f>
        <v/>
      </c>
      <c r="FJ12" s="144" t="str">
        <f>IF(ATTENDANCE!Q12="","",ATTENDANCE!$Q12)</f>
        <v/>
      </c>
      <c r="FK12" s="144" t="s">
        <v>233</v>
      </c>
      <c r="FL12" s="70"/>
    </row>
    <row r="13" spans="1:168" s="267" customFormat="1" ht="22.2" customHeight="1" x14ac:dyDescent="0.25">
      <c r="A13" s="70"/>
      <c r="B13" s="131">
        <f>IF(DATA!B10="","",DATA!B10)</f>
        <v>6</v>
      </c>
      <c r="C13" s="131" t="str">
        <f>IF(DATA!C10="","",DATA!C10)</f>
        <v/>
      </c>
      <c r="D13" s="131" t="str">
        <f>IF(DATA!D10="","",DATA!D10)</f>
        <v/>
      </c>
      <c r="E13" s="447" t="str">
        <f>IF(DATA!E10="","",DATA!E10)</f>
        <v/>
      </c>
      <c r="F13" s="447" t="str">
        <f>IF(DATA!F10="","",DATA!F10)</f>
        <v/>
      </c>
      <c r="G13" s="132" t="str">
        <f>IF(DATA!G10="","",DATA!G10)</f>
        <v/>
      </c>
      <c r="H13" s="133" t="str">
        <f>IF(DATA!H10="","",DATA!H10)</f>
        <v/>
      </c>
      <c r="I13" s="132" t="str">
        <f>IF(DATA!I10="","",DATA!I10)</f>
        <v/>
      </c>
      <c r="J13" s="132" t="str">
        <f>IF(DATA!J10="","",DATA!J10)</f>
        <v/>
      </c>
      <c r="K13" s="132" t="str">
        <f>IF(DATA!K10="","",DATA!K10)</f>
        <v/>
      </c>
      <c r="L13" s="134" t="str">
        <f>IF(ENGLISH!E12="","",ENGLISH!E12)</f>
        <v/>
      </c>
      <c r="M13" s="135" t="str">
        <f t="shared" si="2"/>
        <v/>
      </c>
      <c r="N13" s="134" t="str">
        <f>IF(ENGLISH!F12="","",ENGLISH!F12)</f>
        <v/>
      </c>
      <c r="O13" s="135" t="str">
        <f t="shared" si="3"/>
        <v/>
      </c>
      <c r="P13" s="134" t="str">
        <f>IF(ENGLISH!G12="","",ENGLISH!G12)</f>
        <v/>
      </c>
      <c r="Q13" s="134" t="str">
        <f t="shared" si="4"/>
        <v/>
      </c>
      <c r="R13" s="135" t="str">
        <f>IFERROR(LARGE((M13,O13,Q13),1),"")</f>
        <v/>
      </c>
      <c r="S13" s="135" t="str">
        <f>IFERROR(LARGE((M13,O13,Q13),2),"")</f>
        <v/>
      </c>
      <c r="T13" s="134" t="str">
        <f t="shared" si="5"/>
        <v/>
      </c>
      <c r="U13" s="135" t="str">
        <f>IF(ENGLISH!H12="","",ENGLISH!H12)</f>
        <v/>
      </c>
      <c r="V13" s="134" t="str">
        <f>IF(ENGLISH!I12="","",ENGLISH!I12)</f>
        <v/>
      </c>
      <c r="W13" s="134" t="str">
        <f>IF(ENGLISH!J12="","",ENGLISH!J12)</f>
        <v/>
      </c>
      <c r="X13" s="134" t="str">
        <f t="shared" si="10"/>
        <v/>
      </c>
      <c r="Y13" s="135" t="str">
        <f>IF(ENGLISH!K12="","",ENGLISH!K12)</f>
        <v/>
      </c>
      <c r="Z13" s="135" t="str">
        <f t="shared" si="7"/>
        <v/>
      </c>
      <c r="AA13" s="136" t="str">
        <f t="shared" si="49"/>
        <v/>
      </c>
      <c r="AB13" s="134" t="str">
        <f t="shared" si="8"/>
        <v/>
      </c>
      <c r="AC13" s="134" t="str">
        <f>IF(ENGLISH!O12="","",ENGLISH!O12)</f>
        <v/>
      </c>
      <c r="AD13" s="134" t="str">
        <f t="shared" si="50"/>
        <v/>
      </c>
      <c r="AE13" s="134" t="str">
        <f t="shared" si="51"/>
        <v/>
      </c>
      <c r="AF13" s="134" t="str">
        <f t="shared" si="52"/>
        <v/>
      </c>
      <c r="AG13" s="137" t="str">
        <f>IF('HINDI-SKT'!E12="","",'HINDI-SKT'!E12)</f>
        <v/>
      </c>
      <c r="AH13" s="138" t="str">
        <f t="shared" si="11"/>
        <v/>
      </c>
      <c r="AI13" s="137" t="str">
        <f>IF('HINDI-SKT'!F12="","",'HINDI-SKT'!F12)</f>
        <v/>
      </c>
      <c r="AJ13" s="138" t="str">
        <f t="shared" si="12"/>
        <v/>
      </c>
      <c r="AK13" s="137" t="str">
        <f>IF('HINDI-SKT'!G12="","",'HINDI-SKT'!G12)</f>
        <v/>
      </c>
      <c r="AL13" s="137" t="str">
        <f t="shared" si="13"/>
        <v/>
      </c>
      <c r="AM13" s="138" t="str">
        <f>IFERROR(LARGE((AH13,AJ13,AL13),1),"")</f>
        <v/>
      </c>
      <c r="AN13" s="138" t="str">
        <f>IFERROR(LARGE((AH13,AJ13,AL13),2),"")</f>
        <v/>
      </c>
      <c r="AO13" s="137" t="str">
        <f t="shared" si="14"/>
        <v/>
      </c>
      <c r="AP13" s="138" t="str">
        <f>IF('HINDI-SKT'!H12="","",'HINDI-SKT'!H12)</f>
        <v/>
      </c>
      <c r="AQ13" s="137" t="str">
        <f>IF('HINDI-SKT'!I12="","",'HINDI-SKT'!I12)</f>
        <v/>
      </c>
      <c r="AR13" s="137" t="str">
        <f>IF('HINDI-SKT'!J12="","",'HINDI-SKT'!J12)</f>
        <v/>
      </c>
      <c r="AS13" s="137" t="str">
        <f t="shared" si="53"/>
        <v/>
      </c>
      <c r="AT13" s="137" t="str">
        <f>IF('HINDI-SKT'!K12="","",'HINDI-SKT'!K12)</f>
        <v/>
      </c>
      <c r="AU13" s="138" t="str">
        <f t="shared" si="15"/>
        <v/>
      </c>
      <c r="AV13" s="137" t="str">
        <f t="shared" si="54"/>
        <v/>
      </c>
      <c r="AW13" s="137" t="str">
        <f t="shared" si="16"/>
        <v/>
      </c>
      <c r="AX13" s="137" t="str">
        <f>IF('HINDI-SKT'!O12="","",'HINDI-SKT'!O12)</f>
        <v/>
      </c>
      <c r="AY13" s="137" t="str">
        <f t="shared" si="55"/>
        <v/>
      </c>
      <c r="AZ13" s="137" t="str">
        <f t="shared" si="56"/>
        <v/>
      </c>
      <c r="BA13" s="137" t="str">
        <f t="shared" si="57"/>
        <v/>
      </c>
      <c r="BB13" s="134" t="str">
        <f>IF(MATHS!E12="","",MATHS!E12)</f>
        <v/>
      </c>
      <c r="BC13" s="135" t="str">
        <f t="shared" si="17"/>
        <v/>
      </c>
      <c r="BD13" s="134" t="str">
        <f>IF(MATHS!F12="","",MATHS!F12)</f>
        <v/>
      </c>
      <c r="BE13" s="135" t="str">
        <f t="shared" si="18"/>
        <v/>
      </c>
      <c r="BF13" s="134" t="str">
        <f>IF(MATHS!G12="","",MATHS!G12)</f>
        <v/>
      </c>
      <c r="BG13" s="134" t="str">
        <f t="shared" si="19"/>
        <v/>
      </c>
      <c r="BH13" s="135" t="str">
        <f>IFERROR(LARGE((BC13,BE13,BG13),1),"")</f>
        <v/>
      </c>
      <c r="BI13" s="135" t="str">
        <f>IFERROR(LARGE((BC13,BE13,BG13),2),"")</f>
        <v/>
      </c>
      <c r="BJ13" s="134" t="str">
        <f t="shared" si="20"/>
        <v/>
      </c>
      <c r="BK13" s="135" t="str">
        <f>IF(MATHS!H12="","",MATHS!H12)</f>
        <v/>
      </c>
      <c r="BL13" s="134" t="str">
        <f>IF(MATHS!I12="","",MATHS!I12)</f>
        <v/>
      </c>
      <c r="BM13" s="134" t="str">
        <f>IF(MATHS!J12="","",MATHS!J12)</f>
        <v/>
      </c>
      <c r="BN13" s="134" t="str">
        <f t="shared" si="58"/>
        <v/>
      </c>
      <c r="BO13" s="134" t="str">
        <f>IF(MATHS!K12="","",MATHS!K12)</f>
        <v/>
      </c>
      <c r="BP13" s="135" t="str">
        <f t="shared" si="21"/>
        <v/>
      </c>
      <c r="BQ13" s="134" t="str">
        <f t="shared" si="59"/>
        <v/>
      </c>
      <c r="BR13" s="134" t="str">
        <f t="shared" si="22"/>
        <v/>
      </c>
      <c r="BS13" s="134" t="str">
        <f>IF(MATHS!O12="","",MATHS!O12)</f>
        <v/>
      </c>
      <c r="BT13" s="134" t="str">
        <f t="shared" si="60"/>
        <v/>
      </c>
      <c r="BU13" s="134" t="str">
        <f t="shared" si="61"/>
        <v/>
      </c>
      <c r="BV13" s="134"/>
      <c r="BW13" s="137" t="str">
        <f>IF(SCIENCE!E12="","",SCIENCE!E12)</f>
        <v/>
      </c>
      <c r="BX13" s="138" t="str">
        <f t="shared" si="23"/>
        <v/>
      </c>
      <c r="BY13" s="137" t="str">
        <f>IF(SCIENCE!F12="","",SCIENCE!F12)</f>
        <v/>
      </c>
      <c r="BZ13" s="138" t="str">
        <f t="shared" si="24"/>
        <v/>
      </c>
      <c r="CA13" s="137" t="str">
        <f>IF(SCIENCE!G12="","",SCIENCE!G12)</f>
        <v/>
      </c>
      <c r="CB13" s="137" t="str">
        <f t="shared" si="25"/>
        <v/>
      </c>
      <c r="CC13" s="138" t="str">
        <f>IFERROR(LARGE((BX13,BZ13,CB13),1),"")</f>
        <v/>
      </c>
      <c r="CD13" s="138" t="str">
        <f>IFERROR(LARGE((BX13,BZ13,CB13),2),"")</f>
        <v/>
      </c>
      <c r="CE13" s="137" t="str">
        <f t="shared" si="26"/>
        <v/>
      </c>
      <c r="CF13" s="138" t="str">
        <f>IF(SCIENCE!H12="","",SCIENCE!H12)</f>
        <v/>
      </c>
      <c r="CG13" s="138" t="str">
        <f>IF(SCIENCE!I12="","",SCIENCE!I12)</f>
        <v/>
      </c>
      <c r="CH13" s="138" t="str">
        <f>IF(SCIENCE!J12="","",SCIENCE!J12)</f>
        <v/>
      </c>
      <c r="CI13" s="138" t="str">
        <f t="shared" si="62"/>
        <v/>
      </c>
      <c r="CJ13" s="138" t="str">
        <f>IF(SCIENCE!K12="","",SCIENCE!K12)</f>
        <v/>
      </c>
      <c r="CK13" s="138" t="str">
        <f t="shared" si="27"/>
        <v/>
      </c>
      <c r="CL13" s="137" t="str">
        <f t="shared" si="63"/>
        <v/>
      </c>
      <c r="CM13" s="137" t="str">
        <f t="shared" si="28"/>
        <v/>
      </c>
      <c r="CN13" s="137" t="str">
        <f>IF(SCIENCE!O12="","",SCIENCE!O12)</f>
        <v/>
      </c>
      <c r="CO13" s="137" t="str">
        <f t="shared" si="64"/>
        <v/>
      </c>
      <c r="CP13" s="137" t="str">
        <f t="shared" si="65"/>
        <v/>
      </c>
      <c r="CQ13" s="137" t="str">
        <f t="shared" si="66"/>
        <v/>
      </c>
      <c r="CR13" s="134" t="str">
        <f>IF(SST!E12="","",SST!E12)</f>
        <v/>
      </c>
      <c r="CS13" s="135" t="str">
        <f t="shared" si="29"/>
        <v/>
      </c>
      <c r="CT13" s="134" t="str">
        <f>IF(SST!F12="","",SST!F12)</f>
        <v/>
      </c>
      <c r="CU13" s="135" t="str">
        <f t="shared" si="30"/>
        <v/>
      </c>
      <c r="CV13" s="134" t="str">
        <f>IF(SST!G12="","",SST!G12)</f>
        <v/>
      </c>
      <c r="CW13" s="134" t="str">
        <f t="shared" si="31"/>
        <v/>
      </c>
      <c r="CX13" s="135" t="str">
        <f>IFERROR(LARGE((CS13,CU13,CW13),1),"")</f>
        <v/>
      </c>
      <c r="CY13" s="135" t="str">
        <f>IFERROR(LARGE((CS13,CU13,CW13),2),"")</f>
        <v/>
      </c>
      <c r="CZ13" s="134" t="str">
        <f t="shared" si="32"/>
        <v/>
      </c>
      <c r="DA13" s="135" t="str">
        <f>IF(SST!H12="","",SST!H12)</f>
        <v/>
      </c>
      <c r="DB13" s="135" t="str">
        <f>IF(SST!I12="","",SST!I12)</f>
        <v/>
      </c>
      <c r="DC13" s="135" t="str">
        <f>IF(SST!J12="","",SST!J12)</f>
        <v/>
      </c>
      <c r="DD13" s="135" t="str">
        <f t="shared" si="67"/>
        <v/>
      </c>
      <c r="DE13" s="135" t="str">
        <f>IF(SST!K12="","",SST!K12)</f>
        <v/>
      </c>
      <c r="DF13" s="135" t="str">
        <f t="shared" si="33"/>
        <v/>
      </c>
      <c r="DG13" s="134" t="str">
        <f t="shared" si="68"/>
        <v/>
      </c>
      <c r="DH13" s="134" t="str">
        <f t="shared" si="34"/>
        <v/>
      </c>
      <c r="DI13" s="134" t="str">
        <f>IF(SST!O12="","",SST!O12)</f>
        <v/>
      </c>
      <c r="DJ13" s="134" t="str">
        <f t="shared" si="69"/>
        <v/>
      </c>
      <c r="DK13" s="134" t="str">
        <f t="shared" si="70"/>
        <v/>
      </c>
      <c r="DL13" s="134" t="str">
        <f t="shared" si="71"/>
        <v/>
      </c>
      <c r="DM13" s="139" t="str">
        <f t="shared" si="72"/>
        <v/>
      </c>
      <c r="DN13" s="139" t="str">
        <f t="shared" si="73"/>
        <v/>
      </c>
      <c r="DO13" s="139" t="str">
        <f t="shared" si="74"/>
        <v/>
      </c>
      <c r="DP13" s="139" t="str">
        <f t="shared" si="75"/>
        <v/>
      </c>
      <c r="DQ13" s="139" t="str">
        <f t="shared" si="76"/>
        <v/>
      </c>
      <c r="DR13" s="139" t="str">
        <f t="shared" si="77"/>
        <v/>
      </c>
      <c r="DS13" s="139" t="str">
        <f t="shared" si="78"/>
        <v/>
      </c>
      <c r="DT13" s="139" t="str">
        <f t="shared" si="79"/>
        <v/>
      </c>
      <c r="DU13" s="139" t="str">
        <f t="shared" si="80"/>
        <v/>
      </c>
      <c r="DV13" s="139" t="str">
        <f t="shared" si="81"/>
        <v/>
      </c>
      <c r="DW13" s="140" t="str">
        <f t="shared" si="82"/>
        <v/>
      </c>
      <c r="DX13" s="140" t="str">
        <f t="shared" si="83"/>
        <v/>
      </c>
      <c r="DY13" s="140" t="str">
        <f t="shared" si="84"/>
        <v/>
      </c>
      <c r="DZ13" s="140" t="str">
        <f t="shared" si="85"/>
        <v/>
      </c>
      <c r="EA13" s="140" t="str">
        <f t="shared" si="86"/>
        <v/>
      </c>
      <c r="EB13" s="141" t="str">
        <f t="shared" si="87"/>
        <v/>
      </c>
      <c r="EC13" s="141" t="str">
        <f t="shared" si="88"/>
        <v/>
      </c>
      <c r="ED13" s="141" t="str">
        <f t="shared" si="89"/>
        <v/>
      </c>
      <c r="EE13" s="141" t="str">
        <f t="shared" si="90"/>
        <v/>
      </c>
      <c r="EF13" s="141" t="str">
        <f t="shared" si="91"/>
        <v/>
      </c>
      <c r="EG13" s="127" t="str">
        <f t="shared" si="35"/>
        <v/>
      </c>
      <c r="EH13" s="127" t="str">
        <f t="shared" si="35"/>
        <v/>
      </c>
      <c r="EI13" s="127" t="str">
        <f t="shared" si="92"/>
        <v/>
      </c>
      <c r="EJ13" s="127" t="str">
        <f t="shared" si="92"/>
        <v/>
      </c>
      <c r="EK13" s="127" t="str">
        <f t="shared" si="92"/>
        <v/>
      </c>
      <c r="EL13" s="128" t="str">
        <f t="shared" si="36"/>
        <v/>
      </c>
      <c r="EM13" s="128" t="str">
        <f t="shared" si="36"/>
        <v/>
      </c>
      <c r="EN13" s="128" t="str">
        <f t="shared" si="36"/>
        <v/>
      </c>
      <c r="EO13" s="128" t="str">
        <f t="shared" si="36"/>
        <v/>
      </c>
      <c r="EP13" s="128" t="str">
        <f t="shared" si="36"/>
        <v/>
      </c>
      <c r="EQ13" s="142" t="str">
        <f t="shared" si="37"/>
        <v/>
      </c>
      <c r="ER13" s="142" t="str">
        <f t="shared" si="38"/>
        <v/>
      </c>
      <c r="ES13" s="359" t="str">
        <f t="shared" si="39"/>
        <v/>
      </c>
      <c r="ET13" s="359" t="str">
        <f t="shared" si="93"/>
        <v/>
      </c>
      <c r="EU13" s="359" t="str">
        <f t="shared" si="40"/>
        <v/>
      </c>
      <c r="EV13" s="359" t="str">
        <f t="shared" si="41"/>
        <v/>
      </c>
      <c r="EW13" s="359" t="str">
        <f t="shared" si="42"/>
        <v/>
      </c>
      <c r="EX13" s="359" t="str">
        <f t="shared" si="43"/>
        <v/>
      </c>
      <c r="EY13" s="359" t="str">
        <f t="shared" si="94"/>
        <v/>
      </c>
      <c r="EZ13" s="359" t="str">
        <f t="shared" si="94"/>
        <v/>
      </c>
      <c r="FA13" s="359" t="str">
        <f t="shared" si="44"/>
        <v/>
      </c>
      <c r="FB13" s="359" t="str">
        <f t="shared" si="45"/>
        <v/>
      </c>
      <c r="FC13" s="144" t="str">
        <f t="shared" si="95"/>
        <v/>
      </c>
      <c r="FD13" s="359" t="str">
        <f t="shared" si="46"/>
        <v/>
      </c>
      <c r="FE13" s="145" t="str">
        <f>IF(ATTENDANCE!Q13="","",ATTENDANCE!Q13)</f>
        <v/>
      </c>
      <c r="FF13" s="146" t="str">
        <f t="shared" si="47"/>
        <v/>
      </c>
      <c r="FG13" s="359" t="str">
        <f t="shared" si="48"/>
        <v/>
      </c>
      <c r="FH13" s="144" t="str">
        <f t="shared" si="96"/>
        <v/>
      </c>
      <c r="FI13" s="359" t="str">
        <f>IF(ATTENDANCE!Q13="","",ATTENDANCE!Q13)</f>
        <v/>
      </c>
      <c r="FJ13" s="144" t="str">
        <f>IF(ATTENDANCE!Q13="","",ATTENDANCE!$Q13)</f>
        <v/>
      </c>
      <c r="FK13" s="144" t="s">
        <v>232</v>
      </c>
      <c r="FL13" s="70"/>
    </row>
    <row r="14" spans="1:168" s="267" customFormat="1" ht="22.2" customHeight="1" x14ac:dyDescent="0.25">
      <c r="A14" s="70"/>
      <c r="B14" s="131">
        <f>IF(DATA!B11="","",DATA!B11)</f>
        <v>7</v>
      </c>
      <c r="C14" s="131" t="str">
        <f>IF(DATA!C11="","",DATA!C11)</f>
        <v/>
      </c>
      <c r="D14" s="131" t="str">
        <f>IF(DATA!D11="","",DATA!D11)</f>
        <v/>
      </c>
      <c r="E14" s="447" t="str">
        <f>IF(DATA!E11="","",DATA!E11)</f>
        <v/>
      </c>
      <c r="F14" s="447" t="str">
        <f>IF(DATA!F11="","",DATA!F11)</f>
        <v/>
      </c>
      <c r="G14" s="132" t="str">
        <f>IF(DATA!G11="","",DATA!G11)</f>
        <v/>
      </c>
      <c r="H14" s="133" t="str">
        <f>IF(DATA!H11="","",DATA!H11)</f>
        <v/>
      </c>
      <c r="I14" s="132" t="str">
        <f>IF(DATA!I11="","",DATA!I11)</f>
        <v/>
      </c>
      <c r="J14" s="132" t="str">
        <f>IF(DATA!J11="","",DATA!J11)</f>
        <v/>
      </c>
      <c r="K14" s="132" t="str">
        <f>IF(DATA!K11="","",DATA!K11)</f>
        <v/>
      </c>
      <c r="L14" s="134" t="str">
        <f>IF(ENGLISH!E13="","",ENGLISH!E13)</f>
        <v/>
      </c>
      <c r="M14" s="135" t="str">
        <f t="shared" si="2"/>
        <v/>
      </c>
      <c r="N14" s="134" t="str">
        <f>IF(ENGLISH!F13="","",ENGLISH!F13)</f>
        <v/>
      </c>
      <c r="O14" s="135" t="str">
        <f t="shared" si="3"/>
        <v/>
      </c>
      <c r="P14" s="134" t="str">
        <f>IF(ENGLISH!G13="","",ENGLISH!G13)</f>
        <v/>
      </c>
      <c r="Q14" s="134" t="str">
        <f t="shared" si="4"/>
        <v/>
      </c>
      <c r="R14" s="135" t="str">
        <f>IFERROR(LARGE((M14,O14,Q14),1),"")</f>
        <v/>
      </c>
      <c r="S14" s="135" t="str">
        <f>IFERROR(LARGE((M14,O14,Q14),2),"")</f>
        <v/>
      </c>
      <c r="T14" s="134" t="str">
        <f t="shared" si="5"/>
        <v/>
      </c>
      <c r="U14" s="135" t="str">
        <f>IF(ENGLISH!H13="","",ENGLISH!H13)</f>
        <v/>
      </c>
      <c r="V14" s="134" t="str">
        <f>IF(ENGLISH!I13="","",ENGLISH!I13)</f>
        <v/>
      </c>
      <c r="W14" s="134" t="str">
        <f>IF(ENGLISH!J13="","",ENGLISH!J13)</f>
        <v/>
      </c>
      <c r="X14" s="134" t="str">
        <f t="shared" si="10"/>
        <v/>
      </c>
      <c r="Y14" s="135" t="str">
        <f>IF(ENGLISH!K13="","",ENGLISH!K13)</f>
        <v/>
      </c>
      <c r="Z14" s="135" t="str">
        <f t="shared" si="7"/>
        <v/>
      </c>
      <c r="AA14" s="136" t="str">
        <f t="shared" si="49"/>
        <v/>
      </c>
      <c r="AB14" s="134" t="str">
        <f t="shared" si="8"/>
        <v/>
      </c>
      <c r="AC14" s="134" t="str">
        <f>IF(ENGLISH!O13="","",ENGLISH!O13)</f>
        <v/>
      </c>
      <c r="AD14" s="134" t="str">
        <f t="shared" si="50"/>
        <v/>
      </c>
      <c r="AE14" s="134" t="str">
        <f t="shared" si="51"/>
        <v/>
      </c>
      <c r="AF14" s="134" t="str">
        <f>IF(AE14="","",IF(AE14&lt;33,"E",IF(AND(AE14&gt;=33,AE14&lt;41),"D",IF(AND(AE14&gt;=41,AE14&lt;51),"C2",IF(AND(AE14&gt;=51,AE14&lt;61),"C1",IF(AND(AE14&gt;=61,AE14&lt;71),"B2",IF(AND(AE14&gt;=71,AE14&lt;81),"B1",IF(AND(AE14&gt;=81,AE14&lt;91),"A2",IF(AND(AE14&gt;=91,AE14&lt;=100),"A1")))))))))</f>
        <v/>
      </c>
      <c r="AG14" s="137" t="str">
        <f>IF('HINDI-SKT'!E13="","",'HINDI-SKT'!E13)</f>
        <v/>
      </c>
      <c r="AH14" s="138" t="str">
        <f t="shared" si="11"/>
        <v/>
      </c>
      <c r="AI14" s="137" t="str">
        <f>IF('HINDI-SKT'!F13="","",'HINDI-SKT'!F13)</f>
        <v/>
      </c>
      <c r="AJ14" s="138" t="str">
        <f t="shared" si="12"/>
        <v/>
      </c>
      <c r="AK14" s="137" t="str">
        <f>IF('HINDI-SKT'!G13="","",'HINDI-SKT'!G13)</f>
        <v/>
      </c>
      <c r="AL14" s="137" t="str">
        <f t="shared" si="13"/>
        <v/>
      </c>
      <c r="AM14" s="138" t="str">
        <f>IFERROR(LARGE((AH14,AJ14,AL14),1),"")</f>
        <v/>
      </c>
      <c r="AN14" s="138" t="str">
        <f>IFERROR(LARGE((AH14,AJ14,AL14),2),"")</f>
        <v/>
      </c>
      <c r="AO14" s="137" t="str">
        <f t="shared" si="14"/>
        <v/>
      </c>
      <c r="AP14" s="138" t="str">
        <f>IF('HINDI-SKT'!H13="","",'HINDI-SKT'!H13)</f>
        <v/>
      </c>
      <c r="AQ14" s="137" t="str">
        <f>IF('HINDI-SKT'!I13="","",'HINDI-SKT'!I13)</f>
        <v/>
      </c>
      <c r="AR14" s="137" t="str">
        <f>IF('HINDI-SKT'!J13="","",'HINDI-SKT'!J13)</f>
        <v/>
      </c>
      <c r="AS14" s="137" t="str">
        <f t="shared" si="53"/>
        <v/>
      </c>
      <c r="AT14" s="137" t="str">
        <f>IF('HINDI-SKT'!K13="","",'HINDI-SKT'!K13)</f>
        <v/>
      </c>
      <c r="AU14" s="138" t="str">
        <f t="shared" si="15"/>
        <v/>
      </c>
      <c r="AV14" s="137" t="str">
        <f t="shared" si="54"/>
        <v/>
      </c>
      <c r="AW14" s="137" t="str">
        <f t="shared" si="16"/>
        <v/>
      </c>
      <c r="AX14" s="137" t="str">
        <f>IF('HINDI-SKT'!O13="","",'HINDI-SKT'!O13)</f>
        <v/>
      </c>
      <c r="AY14" s="137" t="str">
        <f t="shared" si="55"/>
        <v/>
      </c>
      <c r="AZ14" s="137" t="str">
        <f t="shared" si="56"/>
        <v/>
      </c>
      <c r="BA14" s="137" t="str">
        <f t="shared" si="57"/>
        <v/>
      </c>
      <c r="BB14" s="134" t="str">
        <f>IF(MATHS!E13="","",MATHS!E13)</f>
        <v/>
      </c>
      <c r="BC14" s="135" t="str">
        <f t="shared" si="17"/>
        <v/>
      </c>
      <c r="BD14" s="134" t="str">
        <f>IF(MATHS!F13="","",MATHS!F13)</f>
        <v/>
      </c>
      <c r="BE14" s="135" t="str">
        <f t="shared" si="18"/>
        <v/>
      </c>
      <c r="BF14" s="134" t="str">
        <f>IF(MATHS!G13="","",MATHS!G13)</f>
        <v/>
      </c>
      <c r="BG14" s="134" t="str">
        <f t="shared" si="19"/>
        <v/>
      </c>
      <c r="BH14" s="135" t="str">
        <f>IFERROR(LARGE((BC14,BE14,BG14),1),"")</f>
        <v/>
      </c>
      <c r="BI14" s="135" t="str">
        <f>IFERROR(LARGE((BC14,BE14,BG14),2),"")</f>
        <v/>
      </c>
      <c r="BJ14" s="134" t="str">
        <f t="shared" si="20"/>
        <v/>
      </c>
      <c r="BK14" s="135" t="str">
        <f>IF(MATHS!H13="","",MATHS!H13)</f>
        <v/>
      </c>
      <c r="BL14" s="134" t="str">
        <f>IF(MATHS!I13="","",MATHS!I13)</f>
        <v/>
      </c>
      <c r="BM14" s="134" t="str">
        <f>IF(MATHS!J13="","",MATHS!J13)</f>
        <v/>
      </c>
      <c r="BN14" s="134" t="str">
        <f t="shared" si="58"/>
        <v/>
      </c>
      <c r="BO14" s="134" t="str">
        <f>IF(MATHS!K13="","",MATHS!K13)</f>
        <v/>
      </c>
      <c r="BP14" s="135" t="str">
        <f t="shared" si="21"/>
        <v/>
      </c>
      <c r="BQ14" s="134" t="str">
        <f t="shared" si="59"/>
        <v/>
      </c>
      <c r="BR14" s="134" t="str">
        <f t="shared" si="22"/>
        <v/>
      </c>
      <c r="BS14" s="134" t="str">
        <f>IF(MATHS!O13="","",MATHS!O13)</f>
        <v/>
      </c>
      <c r="BT14" s="134" t="str">
        <f t="shared" si="60"/>
        <v/>
      </c>
      <c r="BU14" s="134" t="str">
        <f t="shared" si="61"/>
        <v/>
      </c>
      <c r="BV14" s="134"/>
      <c r="BW14" s="137" t="str">
        <f>IF(SCIENCE!E13="","",SCIENCE!E13)</f>
        <v/>
      </c>
      <c r="BX14" s="138" t="str">
        <f t="shared" si="23"/>
        <v/>
      </c>
      <c r="BY14" s="137" t="str">
        <f>IF(SCIENCE!F13="","",SCIENCE!F13)</f>
        <v/>
      </c>
      <c r="BZ14" s="138" t="str">
        <f t="shared" si="24"/>
        <v/>
      </c>
      <c r="CA14" s="137" t="str">
        <f>IF(SCIENCE!G13="","",SCIENCE!G13)</f>
        <v/>
      </c>
      <c r="CB14" s="137" t="str">
        <f t="shared" si="25"/>
        <v/>
      </c>
      <c r="CC14" s="138" t="str">
        <f>IFERROR(LARGE((BX14,BZ14,CB14),1),"")</f>
        <v/>
      </c>
      <c r="CD14" s="138" t="str">
        <f>IFERROR(LARGE((BX14,BZ14,CB14),2),"")</f>
        <v/>
      </c>
      <c r="CE14" s="137" t="str">
        <f t="shared" si="26"/>
        <v/>
      </c>
      <c r="CF14" s="138" t="str">
        <f>IF(SCIENCE!H13="","",SCIENCE!H13)</f>
        <v/>
      </c>
      <c r="CG14" s="138" t="str">
        <f>IF(SCIENCE!I13="","",SCIENCE!I13)</f>
        <v/>
      </c>
      <c r="CH14" s="138" t="str">
        <f>IF(SCIENCE!J13="","",SCIENCE!J13)</f>
        <v/>
      </c>
      <c r="CI14" s="138" t="str">
        <f t="shared" si="62"/>
        <v/>
      </c>
      <c r="CJ14" s="138" t="str">
        <f>IF(SCIENCE!K13="","",SCIENCE!K13)</f>
        <v/>
      </c>
      <c r="CK14" s="138" t="str">
        <f t="shared" si="27"/>
        <v/>
      </c>
      <c r="CL14" s="137" t="str">
        <f t="shared" si="63"/>
        <v/>
      </c>
      <c r="CM14" s="137" t="str">
        <f t="shared" si="28"/>
        <v/>
      </c>
      <c r="CN14" s="137" t="str">
        <f>IF(SCIENCE!O13="","",SCIENCE!O13)</f>
        <v/>
      </c>
      <c r="CO14" s="137" t="str">
        <f t="shared" si="64"/>
        <v/>
      </c>
      <c r="CP14" s="137" t="str">
        <f t="shared" si="65"/>
        <v/>
      </c>
      <c r="CQ14" s="137" t="str">
        <f t="shared" si="66"/>
        <v/>
      </c>
      <c r="CR14" s="134" t="str">
        <f>IF(SST!E13="","",SST!E13)</f>
        <v/>
      </c>
      <c r="CS14" s="135" t="str">
        <f t="shared" si="29"/>
        <v/>
      </c>
      <c r="CT14" s="134" t="str">
        <f>IF(SST!F13="","",SST!F13)</f>
        <v/>
      </c>
      <c r="CU14" s="135" t="str">
        <f t="shared" si="30"/>
        <v/>
      </c>
      <c r="CV14" s="134" t="str">
        <f>IF(SST!G13="","",SST!G13)</f>
        <v/>
      </c>
      <c r="CW14" s="134" t="str">
        <f t="shared" si="31"/>
        <v/>
      </c>
      <c r="CX14" s="135" t="str">
        <f>IFERROR(LARGE((CS14,CU14,CW14),1),"")</f>
        <v/>
      </c>
      <c r="CY14" s="135" t="str">
        <f>IFERROR(LARGE((CS14,CU14,CW14),2),"")</f>
        <v/>
      </c>
      <c r="CZ14" s="134" t="str">
        <f t="shared" si="32"/>
        <v/>
      </c>
      <c r="DA14" s="135" t="str">
        <f>IF(SST!H13="","",SST!H13)</f>
        <v/>
      </c>
      <c r="DB14" s="135" t="str">
        <f>IF(SST!I13="","",SST!I13)</f>
        <v/>
      </c>
      <c r="DC14" s="135" t="str">
        <f>IF(SST!J13="","",SST!J13)</f>
        <v/>
      </c>
      <c r="DD14" s="135" t="str">
        <f t="shared" si="67"/>
        <v/>
      </c>
      <c r="DE14" s="135" t="str">
        <f>IF(SST!K13="","",SST!K13)</f>
        <v/>
      </c>
      <c r="DF14" s="135" t="str">
        <f t="shared" si="33"/>
        <v/>
      </c>
      <c r="DG14" s="134" t="str">
        <f t="shared" si="68"/>
        <v/>
      </c>
      <c r="DH14" s="134" t="str">
        <f t="shared" si="34"/>
        <v/>
      </c>
      <c r="DI14" s="134" t="str">
        <f>IF(SST!O13="","",SST!O13)</f>
        <v/>
      </c>
      <c r="DJ14" s="134" t="str">
        <f t="shared" si="69"/>
        <v/>
      </c>
      <c r="DK14" s="134" t="str">
        <f t="shared" si="70"/>
        <v/>
      </c>
      <c r="DL14" s="134" t="str">
        <f t="shared" si="71"/>
        <v/>
      </c>
      <c r="DM14" s="139" t="str">
        <f t="shared" si="72"/>
        <v/>
      </c>
      <c r="DN14" s="139" t="str">
        <f t="shared" si="73"/>
        <v/>
      </c>
      <c r="DO14" s="139" t="str">
        <f t="shared" si="74"/>
        <v/>
      </c>
      <c r="DP14" s="139" t="str">
        <f t="shared" si="75"/>
        <v/>
      </c>
      <c r="DQ14" s="139" t="str">
        <f t="shared" si="76"/>
        <v/>
      </c>
      <c r="DR14" s="139" t="str">
        <f t="shared" si="77"/>
        <v/>
      </c>
      <c r="DS14" s="139" t="str">
        <f t="shared" si="78"/>
        <v/>
      </c>
      <c r="DT14" s="139" t="str">
        <f t="shared" si="79"/>
        <v/>
      </c>
      <c r="DU14" s="139" t="str">
        <f t="shared" si="80"/>
        <v/>
      </c>
      <c r="DV14" s="139" t="str">
        <f t="shared" si="81"/>
        <v/>
      </c>
      <c r="DW14" s="140" t="str">
        <f t="shared" si="82"/>
        <v/>
      </c>
      <c r="DX14" s="140" t="str">
        <f t="shared" si="83"/>
        <v/>
      </c>
      <c r="DY14" s="140" t="str">
        <f t="shared" si="84"/>
        <v/>
      </c>
      <c r="DZ14" s="140" t="str">
        <f t="shared" si="85"/>
        <v/>
      </c>
      <c r="EA14" s="140" t="str">
        <f t="shared" si="86"/>
        <v/>
      </c>
      <c r="EB14" s="141" t="str">
        <f t="shared" si="87"/>
        <v/>
      </c>
      <c r="EC14" s="141" t="str">
        <f t="shared" si="88"/>
        <v/>
      </c>
      <c r="ED14" s="141" t="str">
        <f t="shared" si="89"/>
        <v/>
      </c>
      <c r="EE14" s="141" t="str">
        <f t="shared" si="90"/>
        <v/>
      </c>
      <c r="EF14" s="141" t="str">
        <f t="shared" si="91"/>
        <v/>
      </c>
      <c r="EG14" s="127" t="str">
        <f t="shared" si="35"/>
        <v/>
      </c>
      <c r="EH14" s="127" t="str">
        <f t="shared" si="35"/>
        <v/>
      </c>
      <c r="EI14" s="127" t="str">
        <f t="shared" si="92"/>
        <v/>
      </c>
      <c r="EJ14" s="127" t="str">
        <f t="shared" si="92"/>
        <v/>
      </c>
      <c r="EK14" s="127" t="str">
        <f t="shared" si="92"/>
        <v/>
      </c>
      <c r="EL14" s="128" t="str">
        <f t="shared" si="36"/>
        <v/>
      </c>
      <c r="EM14" s="128" t="str">
        <f t="shared" si="36"/>
        <v/>
      </c>
      <c r="EN14" s="128" t="str">
        <f t="shared" si="36"/>
        <v/>
      </c>
      <c r="EO14" s="128" t="str">
        <f t="shared" si="36"/>
        <v/>
      </c>
      <c r="EP14" s="128" t="str">
        <f t="shared" si="36"/>
        <v/>
      </c>
      <c r="EQ14" s="142" t="str">
        <f t="shared" si="37"/>
        <v/>
      </c>
      <c r="ER14" s="142" t="str">
        <f t="shared" si="38"/>
        <v/>
      </c>
      <c r="ES14" s="359" t="str">
        <f t="shared" si="39"/>
        <v/>
      </c>
      <c r="ET14" s="359" t="str">
        <f t="shared" si="93"/>
        <v/>
      </c>
      <c r="EU14" s="359" t="str">
        <f t="shared" si="40"/>
        <v/>
      </c>
      <c r="EV14" s="359" t="str">
        <f t="shared" si="41"/>
        <v/>
      </c>
      <c r="EW14" s="359" t="str">
        <f t="shared" si="42"/>
        <v/>
      </c>
      <c r="EX14" s="359" t="str">
        <f t="shared" si="43"/>
        <v/>
      </c>
      <c r="EY14" s="359" t="str">
        <f t="shared" si="94"/>
        <v/>
      </c>
      <c r="EZ14" s="359" t="str">
        <f t="shared" si="94"/>
        <v/>
      </c>
      <c r="FA14" s="359" t="str">
        <f t="shared" si="44"/>
        <v/>
      </c>
      <c r="FB14" s="359" t="str">
        <f t="shared" si="45"/>
        <v/>
      </c>
      <c r="FC14" s="144" t="str">
        <f t="shared" si="95"/>
        <v/>
      </c>
      <c r="FD14" s="359" t="str">
        <f t="shared" si="46"/>
        <v/>
      </c>
      <c r="FE14" s="145" t="str">
        <f>IF(ATTENDANCE!Q14="","",ATTENDANCE!Q14)</f>
        <v/>
      </c>
      <c r="FF14" s="146" t="str">
        <f t="shared" si="47"/>
        <v/>
      </c>
      <c r="FG14" s="359" t="str">
        <f t="shared" si="48"/>
        <v/>
      </c>
      <c r="FH14" s="144" t="str">
        <f t="shared" si="96"/>
        <v/>
      </c>
      <c r="FI14" s="359" t="str">
        <f>IF(ATTENDANCE!Q14="","",ATTENDANCE!Q14)</f>
        <v/>
      </c>
      <c r="FJ14" s="144" t="str">
        <f>IF(ATTENDANCE!Q14="","",ATTENDANCE!$Q14)</f>
        <v/>
      </c>
      <c r="FK14" s="144" t="s">
        <v>235</v>
      </c>
      <c r="FL14" s="70"/>
    </row>
    <row r="15" spans="1:168" s="267" customFormat="1" ht="22.2" customHeight="1" x14ac:dyDescent="0.25">
      <c r="A15" s="70"/>
      <c r="B15" s="131">
        <f>IF(DATA!B12="","",DATA!B12)</f>
        <v>8</v>
      </c>
      <c r="C15" s="131" t="str">
        <f>IF(DATA!C12="","",DATA!C12)</f>
        <v/>
      </c>
      <c r="D15" s="131" t="str">
        <f>IF(DATA!D12="","",DATA!D12)</f>
        <v/>
      </c>
      <c r="E15" s="447" t="str">
        <f>IF(DATA!E12="","",DATA!E12)</f>
        <v/>
      </c>
      <c r="F15" s="447" t="str">
        <f>IF(DATA!F12="","",DATA!F12)</f>
        <v/>
      </c>
      <c r="G15" s="132" t="str">
        <f>IF(DATA!G12="","",DATA!G12)</f>
        <v/>
      </c>
      <c r="H15" s="133" t="str">
        <f>IF(DATA!H12="","",DATA!H12)</f>
        <v/>
      </c>
      <c r="I15" s="132" t="str">
        <f>IF(DATA!I12="","",DATA!I12)</f>
        <v/>
      </c>
      <c r="J15" s="132" t="str">
        <f>IF(DATA!J12="","",DATA!J12)</f>
        <v/>
      </c>
      <c r="K15" s="132" t="str">
        <f>IF(DATA!K12="","",DATA!K12)</f>
        <v/>
      </c>
      <c r="L15" s="134" t="str">
        <f>IF(ENGLISH!E14="","",ENGLISH!E14)</f>
        <v/>
      </c>
      <c r="M15" s="135" t="str">
        <f t="shared" si="2"/>
        <v/>
      </c>
      <c r="N15" s="134" t="str">
        <f>IF(ENGLISH!F14="","",ENGLISH!F14)</f>
        <v/>
      </c>
      <c r="O15" s="135" t="str">
        <f t="shared" si="3"/>
        <v/>
      </c>
      <c r="P15" s="134" t="str">
        <f>IF(ENGLISH!G14="","",ENGLISH!G14)</f>
        <v/>
      </c>
      <c r="Q15" s="134" t="str">
        <f t="shared" si="4"/>
        <v/>
      </c>
      <c r="R15" s="135" t="str">
        <f>IFERROR(LARGE((M15,O15,Q15),1),"")</f>
        <v/>
      </c>
      <c r="S15" s="135" t="str">
        <f>IFERROR(LARGE((M15,O15,Q15),2),"")</f>
        <v/>
      </c>
      <c r="T15" s="134" t="str">
        <f t="shared" si="5"/>
        <v/>
      </c>
      <c r="U15" s="135" t="str">
        <f>IF(ENGLISH!H14="","",ENGLISH!H14)</f>
        <v/>
      </c>
      <c r="V15" s="134" t="str">
        <f>IF(ENGLISH!I14="","",ENGLISH!I14)</f>
        <v/>
      </c>
      <c r="W15" s="134" t="str">
        <f>IF(ENGLISH!J14="","",ENGLISH!J14)</f>
        <v/>
      </c>
      <c r="X15" s="134" t="str">
        <f t="shared" si="10"/>
        <v/>
      </c>
      <c r="Y15" s="135" t="str">
        <f>IF(ENGLISH!K14="","",ENGLISH!K14)</f>
        <v/>
      </c>
      <c r="Z15" s="135" t="str">
        <f t="shared" si="7"/>
        <v/>
      </c>
      <c r="AA15" s="136" t="str">
        <f t="shared" si="49"/>
        <v/>
      </c>
      <c r="AB15" s="134" t="str">
        <f t="shared" si="8"/>
        <v/>
      </c>
      <c r="AC15" s="134" t="str">
        <f>IF(ENGLISH!O14="","",ENGLISH!O14)</f>
        <v/>
      </c>
      <c r="AD15" s="134" t="str">
        <f t="shared" si="50"/>
        <v/>
      </c>
      <c r="AE15" s="134" t="str">
        <f t="shared" si="51"/>
        <v/>
      </c>
      <c r="AF15" s="134" t="str">
        <f t="shared" si="52"/>
        <v/>
      </c>
      <c r="AG15" s="137" t="str">
        <f>IF('HINDI-SKT'!E14="","",'HINDI-SKT'!E14)</f>
        <v/>
      </c>
      <c r="AH15" s="138" t="str">
        <f t="shared" si="11"/>
        <v/>
      </c>
      <c r="AI15" s="137" t="str">
        <f>IF('HINDI-SKT'!F14="","",'HINDI-SKT'!F14)</f>
        <v/>
      </c>
      <c r="AJ15" s="138" t="str">
        <f t="shared" si="12"/>
        <v/>
      </c>
      <c r="AK15" s="137" t="str">
        <f>IF('HINDI-SKT'!G14="","",'HINDI-SKT'!G14)</f>
        <v/>
      </c>
      <c r="AL15" s="137" t="str">
        <f t="shared" si="13"/>
        <v/>
      </c>
      <c r="AM15" s="138" t="str">
        <f>IFERROR(LARGE((AH15,AJ15,AL15),1),"")</f>
        <v/>
      </c>
      <c r="AN15" s="138" t="str">
        <f>IFERROR(LARGE((AH15,AJ15,AL15),2),"")</f>
        <v/>
      </c>
      <c r="AO15" s="137" t="str">
        <f t="shared" si="14"/>
        <v/>
      </c>
      <c r="AP15" s="138" t="str">
        <f>IF('HINDI-SKT'!H14="","",'HINDI-SKT'!H14)</f>
        <v/>
      </c>
      <c r="AQ15" s="137" t="str">
        <f>IF('HINDI-SKT'!I14="","",'HINDI-SKT'!I14)</f>
        <v/>
      </c>
      <c r="AR15" s="137" t="str">
        <f>IF('HINDI-SKT'!J14="","",'HINDI-SKT'!J14)</f>
        <v/>
      </c>
      <c r="AS15" s="137" t="str">
        <f t="shared" si="53"/>
        <v/>
      </c>
      <c r="AT15" s="137" t="str">
        <f>IF('HINDI-SKT'!K14="","",'HINDI-SKT'!K14)</f>
        <v/>
      </c>
      <c r="AU15" s="138" t="str">
        <f t="shared" si="15"/>
        <v/>
      </c>
      <c r="AV15" s="137" t="str">
        <f t="shared" si="54"/>
        <v/>
      </c>
      <c r="AW15" s="137" t="str">
        <f t="shared" si="16"/>
        <v/>
      </c>
      <c r="AX15" s="137" t="str">
        <f>IF('HINDI-SKT'!O14="","",'HINDI-SKT'!O14)</f>
        <v/>
      </c>
      <c r="AY15" s="137" t="str">
        <f t="shared" si="55"/>
        <v/>
      </c>
      <c r="AZ15" s="137" t="str">
        <f t="shared" si="56"/>
        <v/>
      </c>
      <c r="BA15" s="137" t="str">
        <f t="shared" si="57"/>
        <v/>
      </c>
      <c r="BB15" s="134" t="str">
        <f>IF(MATHS!E14="","",MATHS!E14)</f>
        <v/>
      </c>
      <c r="BC15" s="135" t="str">
        <f t="shared" si="17"/>
        <v/>
      </c>
      <c r="BD15" s="134" t="str">
        <f>IF(MATHS!F14="","",MATHS!F14)</f>
        <v/>
      </c>
      <c r="BE15" s="135" t="str">
        <f t="shared" si="18"/>
        <v/>
      </c>
      <c r="BF15" s="134" t="str">
        <f>IF(MATHS!G14="","",MATHS!G14)</f>
        <v/>
      </c>
      <c r="BG15" s="134" t="str">
        <f t="shared" si="19"/>
        <v/>
      </c>
      <c r="BH15" s="135" t="str">
        <f>IFERROR(LARGE((BC15,BE15,BG15),1),"")</f>
        <v/>
      </c>
      <c r="BI15" s="135" t="str">
        <f>IFERROR(LARGE((BC15,BE15,BG15),2),"")</f>
        <v/>
      </c>
      <c r="BJ15" s="134" t="str">
        <f t="shared" si="20"/>
        <v/>
      </c>
      <c r="BK15" s="135" t="str">
        <f>IF(MATHS!H14="","",MATHS!H14)</f>
        <v/>
      </c>
      <c r="BL15" s="134" t="str">
        <f>IF(MATHS!I14="","",MATHS!I14)</f>
        <v/>
      </c>
      <c r="BM15" s="134" t="str">
        <f>IF(MATHS!J14="","",MATHS!J14)</f>
        <v/>
      </c>
      <c r="BN15" s="134" t="str">
        <f t="shared" si="58"/>
        <v/>
      </c>
      <c r="BO15" s="134" t="str">
        <f>IF(MATHS!K14="","",MATHS!K14)</f>
        <v/>
      </c>
      <c r="BP15" s="135" t="str">
        <f t="shared" si="21"/>
        <v/>
      </c>
      <c r="BQ15" s="134" t="str">
        <f t="shared" si="59"/>
        <v/>
      </c>
      <c r="BR15" s="134" t="str">
        <f t="shared" si="22"/>
        <v/>
      </c>
      <c r="BS15" s="134" t="str">
        <f>IF(MATHS!O14="","",MATHS!O14)</f>
        <v/>
      </c>
      <c r="BT15" s="134" t="str">
        <f t="shared" si="60"/>
        <v/>
      </c>
      <c r="BU15" s="134" t="str">
        <f t="shared" si="61"/>
        <v/>
      </c>
      <c r="BV15" s="134"/>
      <c r="BW15" s="137" t="str">
        <f>IF(SCIENCE!E14="","",SCIENCE!E14)</f>
        <v/>
      </c>
      <c r="BX15" s="138" t="str">
        <f t="shared" si="23"/>
        <v/>
      </c>
      <c r="BY15" s="137" t="str">
        <f>IF(SCIENCE!F14="","",SCIENCE!F14)</f>
        <v/>
      </c>
      <c r="BZ15" s="138" t="str">
        <f t="shared" si="24"/>
        <v/>
      </c>
      <c r="CA15" s="137" t="str">
        <f>IF(SCIENCE!G14="","",SCIENCE!G14)</f>
        <v/>
      </c>
      <c r="CB15" s="137" t="str">
        <f t="shared" si="25"/>
        <v/>
      </c>
      <c r="CC15" s="138" t="str">
        <f>IFERROR(LARGE((BX15,BZ15,CB15),1),"")</f>
        <v/>
      </c>
      <c r="CD15" s="138" t="str">
        <f>IFERROR(LARGE((BX15,BZ15,CB15),2),"")</f>
        <v/>
      </c>
      <c r="CE15" s="137" t="str">
        <f t="shared" si="26"/>
        <v/>
      </c>
      <c r="CF15" s="138" t="str">
        <f>IF(SCIENCE!H14="","",SCIENCE!H14)</f>
        <v/>
      </c>
      <c r="CG15" s="138" t="str">
        <f>IF(SCIENCE!I14="","",SCIENCE!I14)</f>
        <v/>
      </c>
      <c r="CH15" s="138" t="str">
        <f>IF(SCIENCE!J14="","",SCIENCE!J14)</f>
        <v/>
      </c>
      <c r="CI15" s="138" t="str">
        <f t="shared" si="62"/>
        <v/>
      </c>
      <c r="CJ15" s="138" t="str">
        <f>IF(SCIENCE!K14="","",SCIENCE!K14)</f>
        <v/>
      </c>
      <c r="CK15" s="138" t="str">
        <f t="shared" si="27"/>
        <v/>
      </c>
      <c r="CL15" s="137" t="str">
        <f t="shared" si="63"/>
        <v/>
      </c>
      <c r="CM15" s="137" t="str">
        <f t="shared" si="28"/>
        <v/>
      </c>
      <c r="CN15" s="137" t="str">
        <f>IF(SCIENCE!O14="","",SCIENCE!O14)</f>
        <v/>
      </c>
      <c r="CO15" s="137" t="str">
        <f t="shared" si="64"/>
        <v/>
      </c>
      <c r="CP15" s="137" t="str">
        <f t="shared" si="65"/>
        <v/>
      </c>
      <c r="CQ15" s="137" t="str">
        <f t="shared" si="66"/>
        <v/>
      </c>
      <c r="CR15" s="134" t="str">
        <f>IF(SST!E14="","",SST!E14)</f>
        <v/>
      </c>
      <c r="CS15" s="135" t="str">
        <f t="shared" si="29"/>
        <v/>
      </c>
      <c r="CT15" s="134" t="str">
        <f>IF(SST!F14="","",SST!F14)</f>
        <v/>
      </c>
      <c r="CU15" s="135" t="str">
        <f t="shared" si="30"/>
        <v/>
      </c>
      <c r="CV15" s="134" t="str">
        <f>IF(SST!G14="","",SST!G14)</f>
        <v/>
      </c>
      <c r="CW15" s="134" t="str">
        <f t="shared" si="31"/>
        <v/>
      </c>
      <c r="CX15" s="135" t="str">
        <f>IFERROR(LARGE((CS15,CU15,CW15),1),"")</f>
        <v/>
      </c>
      <c r="CY15" s="135" t="str">
        <f>IFERROR(LARGE((CS15,CU15,CW15),2),"")</f>
        <v/>
      </c>
      <c r="CZ15" s="134" t="str">
        <f t="shared" si="32"/>
        <v/>
      </c>
      <c r="DA15" s="135" t="str">
        <f>IF(SST!H14="","",SST!H14)</f>
        <v/>
      </c>
      <c r="DB15" s="135" t="str">
        <f>IF(SST!I14="","",SST!I14)</f>
        <v/>
      </c>
      <c r="DC15" s="135" t="str">
        <f>IF(SST!J14="","",SST!J14)</f>
        <v/>
      </c>
      <c r="DD15" s="135" t="str">
        <f t="shared" si="67"/>
        <v/>
      </c>
      <c r="DE15" s="135" t="str">
        <f>IF(SST!K14="","",SST!K14)</f>
        <v/>
      </c>
      <c r="DF15" s="135" t="str">
        <f t="shared" si="33"/>
        <v/>
      </c>
      <c r="DG15" s="134" t="str">
        <f t="shared" si="68"/>
        <v/>
      </c>
      <c r="DH15" s="134" t="str">
        <f t="shared" si="34"/>
        <v/>
      </c>
      <c r="DI15" s="134" t="str">
        <f>IF(SST!O14="","",SST!O14)</f>
        <v/>
      </c>
      <c r="DJ15" s="134" t="str">
        <f t="shared" si="69"/>
        <v/>
      </c>
      <c r="DK15" s="134" t="str">
        <f t="shared" si="70"/>
        <v/>
      </c>
      <c r="DL15" s="134" t="str">
        <f t="shared" si="71"/>
        <v/>
      </c>
      <c r="DM15" s="139" t="str">
        <f t="shared" si="72"/>
        <v/>
      </c>
      <c r="DN15" s="139" t="str">
        <f t="shared" si="73"/>
        <v/>
      </c>
      <c r="DO15" s="139" t="str">
        <f t="shared" si="74"/>
        <v/>
      </c>
      <c r="DP15" s="139" t="str">
        <f t="shared" si="75"/>
        <v/>
      </c>
      <c r="DQ15" s="139" t="str">
        <f t="shared" si="76"/>
        <v/>
      </c>
      <c r="DR15" s="139" t="str">
        <f t="shared" si="77"/>
        <v/>
      </c>
      <c r="DS15" s="139" t="str">
        <f t="shared" si="78"/>
        <v/>
      </c>
      <c r="DT15" s="139" t="str">
        <f t="shared" si="79"/>
        <v/>
      </c>
      <c r="DU15" s="139" t="str">
        <f t="shared" si="80"/>
        <v/>
      </c>
      <c r="DV15" s="139" t="str">
        <f t="shared" si="81"/>
        <v/>
      </c>
      <c r="DW15" s="140" t="str">
        <f t="shared" si="82"/>
        <v/>
      </c>
      <c r="DX15" s="140" t="str">
        <f t="shared" si="83"/>
        <v/>
      </c>
      <c r="DY15" s="140" t="str">
        <f t="shared" si="84"/>
        <v/>
      </c>
      <c r="DZ15" s="140" t="str">
        <f t="shared" si="85"/>
        <v/>
      </c>
      <c r="EA15" s="140" t="str">
        <f t="shared" si="86"/>
        <v/>
      </c>
      <c r="EB15" s="141" t="str">
        <f t="shared" si="87"/>
        <v/>
      </c>
      <c r="EC15" s="141" t="str">
        <f t="shared" si="88"/>
        <v/>
      </c>
      <c r="ED15" s="141" t="str">
        <f t="shared" si="89"/>
        <v/>
      </c>
      <c r="EE15" s="141" t="str">
        <f t="shared" si="90"/>
        <v/>
      </c>
      <c r="EF15" s="141" t="str">
        <f t="shared" si="91"/>
        <v/>
      </c>
      <c r="EG15" s="127" t="str">
        <f t="shared" si="35"/>
        <v/>
      </c>
      <c r="EH15" s="127" t="str">
        <f t="shared" si="35"/>
        <v/>
      </c>
      <c r="EI15" s="127" t="str">
        <f t="shared" si="92"/>
        <v/>
      </c>
      <c r="EJ15" s="127" t="str">
        <f t="shared" si="92"/>
        <v/>
      </c>
      <c r="EK15" s="127" t="str">
        <f t="shared" si="92"/>
        <v/>
      </c>
      <c r="EL15" s="128" t="str">
        <f t="shared" si="36"/>
        <v/>
      </c>
      <c r="EM15" s="128" t="str">
        <f t="shared" si="36"/>
        <v/>
      </c>
      <c r="EN15" s="128" t="str">
        <f t="shared" si="36"/>
        <v/>
      </c>
      <c r="EO15" s="128" t="str">
        <f t="shared" si="36"/>
        <v/>
      </c>
      <c r="EP15" s="128" t="str">
        <f t="shared" si="36"/>
        <v/>
      </c>
      <c r="EQ15" s="142" t="str">
        <f t="shared" si="37"/>
        <v/>
      </c>
      <c r="ER15" s="142" t="str">
        <f t="shared" si="38"/>
        <v/>
      </c>
      <c r="ES15" s="359" t="str">
        <f t="shared" si="39"/>
        <v/>
      </c>
      <c r="ET15" s="359" t="str">
        <f t="shared" si="93"/>
        <v/>
      </c>
      <c r="EU15" s="359" t="str">
        <f t="shared" si="40"/>
        <v/>
      </c>
      <c r="EV15" s="359" t="str">
        <f t="shared" si="41"/>
        <v/>
      </c>
      <c r="EW15" s="359" t="str">
        <f t="shared" si="42"/>
        <v/>
      </c>
      <c r="EX15" s="359" t="str">
        <f t="shared" si="43"/>
        <v/>
      </c>
      <c r="EY15" s="359" t="str">
        <f t="shared" si="94"/>
        <v/>
      </c>
      <c r="EZ15" s="359" t="str">
        <f t="shared" si="94"/>
        <v/>
      </c>
      <c r="FA15" s="359" t="str">
        <f t="shared" si="44"/>
        <v/>
      </c>
      <c r="FB15" s="359" t="str">
        <f t="shared" si="45"/>
        <v/>
      </c>
      <c r="FC15" s="144" t="str">
        <f t="shared" si="95"/>
        <v/>
      </c>
      <c r="FD15" s="359" t="str">
        <f t="shared" si="46"/>
        <v/>
      </c>
      <c r="FE15" s="145" t="str">
        <f>IF(ATTENDANCE!Q15="","",ATTENDANCE!Q15)</f>
        <v/>
      </c>
      <c r="FF15" s="146" t="str">
        <f t="shared" si="47"/>
        <v/>
      </c>
      <c r="FG15" s="359" t="str">
        <f t="shared" si="48"/>
        <v/>
      </c>
      <c r="FH15" s="144" t="str">
        <f t="shared" si="96"/>
        <v/>
      </c>
      <c r="FI15" s="359" t="str">
        <f>IF(ATTENDANCE!Q15="","",ATTENDANCE!Q15)</f>
        <v/>
      </c>
      <c r="FJ15" s="144" t="str">
        <f>IF(ATTENDANCE!Q15="","",ATTENDANCE!$Q15)</f>
        <v/>
      </c>
      <c r="FK15" s="144" t="s">
        <v>233</v>
      </c>
      <c r="FL15" s="70"/>
    </row>
    <row r="16" spans="1:168" s="267" customFormat="1" ht="22.2" customHeight="1" x14ac:dyDescent="0.25">
      <c r="A16" s="70"/>
      <c r="B16" s="131">
        <f>IF(DATA!B13="","",DATA!B13)</f>
        <v>9</v>
      </c>
      <c r="C16" s="131" t="str">
        <f>IF(DATA!C13="","",DATA!C13)</f>
        <v/>
      </c>
      <c r="D16" s="131" t="str">
        <f>IF(DATA!D13="","",DATA!D13)</f>
        <v/>
      </c>
      <c r="E16" s="447" t="str">
        <f>IF(DATA!E13="","",DATA!E13)</f>
        <v/>
      </c>
      <c r="F16" s="447" t="str">
        <f>IF(DATA!F13="","",DATA!F13)</f>
        <v/>
      </c>
      <c r="G16" s="132" t="str">
        <f>IF(DATA!G13="","",DATA!G13)</f>
        <v/>
      </c>
      <c r="H16" s="133" t="str">
        <f>IF(DATA!H13="","",DATA!H13)</f>
        <v/>
      </c>
      <c r="I16" s="132" t="str">
        <f>IF(DATA!I13="","",DATA!I13)</f>
        <v/>
      </c>
      <c r="J16" s="132" t="str">
        <f>IF(DATA!J13="","",DATA!J13)</f>
        <v/>
      </c>
      <c r="K16" s="132" t="str">
        <f>IF(DATA!K13="","",DATA!K13)</f>
        <v/>
      </c>
      <c r="L16" s="134" t="str">
        <f>IF(ENGLISH!E15="","",ENGLISH!E15)</f>
        <v/>
      </c>
      <c r="M16" s="135" t="str">
        <f t="shared" si="2"/>
        <v/>
      </c>
      <c r="N16" s="134" t="str">
        <f>IF(ENGLISH!F15="","",ENGLISH!F15)</f>
        <v/>
      </c>
      <c r="O16" s="135" t="str">
        <f t="shared" si="3"/>
        <v/>
      </c>
      <c r="P16" s="134" t="str">
        <f>IF(ENGLISH!G15="","",ENGLISH!G15)</f>
        <v/>
      </c>
      <c r="Q16" s="134" t="str">
        <f t="shared" si="4"/>
        <v/>
      </c>
      <c r="R16" s="135" t="str">
        <f>IFERROR(LARGE((M16,O16,Q16),1),"")</f>
        <v/>
      </c>
      <c r="S16" s="135" t="str">
        <f>IFERROR(LARGE((M16,O16,Q16),2),"")</f>
        <v/>
      </c>
      <c r="T16" s="134" t="str">
        <f t="shared" si="5"/>
        <v/>
      </c>
      <c r="U16" s="135" t="str">
        <f>IF(ENGLISH!H15="","",ENGLISH!H15)</f>
        <v/>
      </c>
      <c r="V16" s="134" t="str">
        <f>IF(ENGLISH!I15="","",ENGLISH!I15)</f>
        <v/>
      </c>
      <c r="W16" s="134" t="str">
        <f>IF(ENGLISH!J15="","",ENGLISH!J15)</f>
        <v/>
      </c>
      <c r="X16" s="134" t="str">
        <f t="shared" si="10"/>
        <v/>
      </c>
      <c r="Y16" s="135" t="str">
        <f>IF(ENGLISH!K15="","",ENGLISH!K15)</f>
        <v/>
      </c>
      <c r="Z16" s="135" t="str">
        <f t="shared" si="7"/>
        <v/>
      </c>
      <c r="AA16" s="136" t="str">
        <f t="shared" si="49"/>
        <v/>
      </c>
      <c r="AB16" s="134" t="str">
        <f t="shared" si="8"/>
        <v/>
      </c>
      <c r="AC16" s="134" t="str">
        <f>IF(ENGLISH!O15="","",ENGLISH!O15)</f>
        <v/>
      </c>
      <c r="AD16" s="134" t="str">
        <f t="shared" si="50"/>
        <v/>
      </c>
      <c r="AE16" s="134" t="str">
        <f t="shared" si="51"/>
        <v/>
      </c>
      <c r="AF16" s="134" t="str">
        <f t="shared" si="52"/>
        <v/>
      </c>
      <c r="AG16" s="137" t="str">
        <f>IF('HINDI-SKT'!E15="","",'HINDI-SKT'!E15)</f>
        <v/>
      </c>
      <c r="AH16" s="138" t="str">
        <f t="shared" si="11"/>
        <v/>
      </c>
      <c r="AI16" s="137" t="str">
        <f>IF('HINDI-SKT'!F15="","",'HINDI-SKT'!F15)</f>
        <v/>
      </c>
      <c r="AJ16" s="138" t="str">
        <f t="shared" si="12"/>
        <v/>
      </c>
      <c r="AK16" s="137" t="str">
        <f>IF('HINDI-SKT'!G15="","",'HINDI-SKT'!G15)</f>
        <v/>
      </c>
      <c r="AL16" s="137" t="str">
        <f t="shared" si="13"/>
        <v/>
      </c>
      <c r="AM16" s="138" t="str">
        <f>IFERROR(LARGE((AH16,AJ16,AL16),1),"")</f>
        <v/>
      </c>
      <c r="AN16" s="138" t="str">
        <f>IFERROR(LARGE((AH16,AJ16,AL16),2),"")</f>
        <v/>
      </c>
      <c r="AO16" s="137" t="str">
        <f t="shared" si="14"/>
        <v/>
      </c>
      <c r="AP16" s="138" t="str">
        <f>IF('HINDI-SKT'!H15="","",'HINDI-SKT'!H15)</f>
        <v/>
      </c>
      <c r="AQ16" s="137" t="str">
        <f>IF('HINDI-SKT'!I15="","",'HINDI-SKT'!I15)</f>
        <v/>
      </c>
      <c r="AR16" s="137" t="str">
        <f>IF('HINDI-SKT'!J15="","",'HINDI-SKT'!J15)</f>
        <v/>
      </c>
      <c r="AS16" s="137" t="str">
        <f t="shared" si="53"/>
        <v/>
      </c>
      <c r="AT16" s="137" t="str">
        <f>IF('HINDI-SKT'!K15="","",'HINDI-SKT'!K15)</f>
        <v/>
      </c>
      <c r="AU16" s="138" t="str">
        <f t="shared" si="15"/>
        <v/>
      </c>
      <c r="AV16" s="137" t="str">
        <f t="shared" si="54"/>
        <v/>
      </c>
      <c r="AW16" s="137" t="str">
        <f t="shared" si="16"/>
        <v/>
      </c>
      <c r="AX16" s="137" t="str">
        <f>IF('HINDI-SKT'!O15="","",'HINDI-SKT'!O15)</f>
        <v/>
      </c>
      <c r="AY16" s="137" t="str">
        <f t="shared" si="55"/>
        <v/>
      </c>
      <c r="AZ16" s="137" t="str">
        <f t="shared" si="56"/>
        <v/>
      </c>
      <c r="BA16" s="137" t="str">
        <f t="shared" si="57"/>
        <v/>
      </c>
      <c r="BB16" s="134" t="str">
        <f>IF(MATHS!E15="","",MATHS!E15)</f>
        <v/>
      </c>
      <c r="BC16" s="135" t="str">
        <f t="shared" si="17"/>
        <v/>
      </c>
      <c r="BD16" s="134" t="str">
        <f>IF(MATHS!F15="","",MATHS!F15)</f>
        <v/>
      </c>
      <c r="BE16" s="135" t="str">
        <f t="shared" si="18"/>
        <v/>
      </c>
      <c r="BF16" s="134" t="str">
        <f>IF(MATHS!G15="","",MATHS!G15)</f>
        <v/>
      </c>
      <c r="BG16" s="134" t="str">
        <f t="shared" si="19"/>
        <v/>
      </c>
      <c r="BH16" s="135" t="str">
        <f>IFERROR(LARGE((BC16,BE16,BG16),1),"")</f>
        <v/>
      </c>
      <c r="BI16" s="135" t="str">
        <f>IFERROR(LARGE((BC16,BE16,BG16),2),"")</f>
        <v/>
      </c>
      <c r="BJ16" s="134" t="str">
        <f t="shared" si="20"/>
        <v/>
      </c>
      <c r="BK16" s="135" t="str">
        <f>IF(MATHS!H15="","",MATHS!H15)</f>
        <v/>
      </c>
      <c r="BL16" s="134" t="str">
        <f>IF(MATHS!I15="","",MATHS!I15)</f>
        <v/>
      </c>
      <c r="BM16" s="134" t="str">
        <f>IF(MATHS!J15="","",MATHS!J15)</f>
        <v/>
      </c>
      <c r="BN16" s="134" t="str">
        <f t="shared" si="58"/>
        <v/>
      </c>
      <c r="BO16" s="134" t="str">
        <f>IF(MATHS!K15="","",MATHS!K15)</f>
        <v/>
      </c>
      <c r="BP16" s="135" t="str">
        <f t="shared" si="21"/>
        <v/>
      </c>
      <c r="BQ16" s="134" t="str">
        <f t="shared" si="59"/>
        <v/>
      </c>
      <c r="BR16" s="134" t="str">
        <f t="shared" si="22"/>
        <v/>
      </c>
      <c r="BS16" s="134" t="str">
        <f>IF(MATHS!O15="","",MATHS!O15)</f>
        <v/>
      </c>
      <c r="BT16" s="134" t="str">
        <f t="shared" si="60"/>
        <v/>
      </c>
      <c r="BU16" s="134" t="str">
        <f t="shared" si="61"/>
        <v/>
      </c>
      <c r="BV16" s="134"/>
      <c r="BW16" s="137" t="str">
        <f>IF(SCIENCE!E15="","",SCIENCE!E15)</f>
        <v/>
      </c>
      <c r="BX16" s="138" t="str">
        <f t="shared" si="23"/>
        <v/>
      </c>
      <c r="BY16" s="137" t="str">
        <f>IF(SCIENCE!F15="","",SCIENCE!F15)</f>
        <v/>
      </c>
      <c r="BZ16" s="138" t="str">
        <f t="shared" si="24"/>
        <v/>
      </c>
      <c r="CA16" s="137" t="str">
        <f>IF(SCIENCE!G15="","",SCIENCE!G15)</f>
        <v/>
      </c>
      <c r="CB16" s="137" t="str">
        <f t="shared" si="25"/>
        <v/>
      </c>
      <c r="CC16" s="138" t="str">
        <f>IFERROR(LARGE((BX16,BZ16,CB16),1),"")</f>
        <v/>
      </c>
      <c r="CD16" s="138" t="str">
        <f>IFERROR(LARGE((BX16,BZ16,CB16),2),"")</f>
        <v/>
      </c>
      <c r="CE16" s="137" t="str">
        <f t="shared" si="26"/>
        <v/>
      </c>
      <c r="CF16" s="138" t="str">
        <f>IF(SCIENCE!H15="","",SCIENCE!H15)</f>
        <v/>
      </c>
      <c r="CG16" s="138" t="str">
        <f>IF(SCIENCE!I15="","",SCIENCE!I15)</f>
        <v/>
      </c>
      <c r="CH16" s="138" t="str">
        <f>IF(SCIENCE!J15="","",SCIENCE!J15)</f>
        <v/>
      </c>
      <c r="CI16" s="138" t="str">
        <f t="shared" si="62"/>
        <v/>
      </c>
      <c r="CJ16" s="138" t="str">
        <f>IF(SCIENCE!K15="","",SCIENCE!K15)</f>
        <v/>
      </c>
      <c r="CK16" s="138" t="str">
        <f t="shared" si="27"/>
        <v/>
      </c>
      <c r="CL16" s="137" t="str">
        <f t="shared" si="63"/>
        <v/>
      </c>
      <c r="CM16" s="137" t="str">
        <f t="shared" si="28"/>
        <v/>
      </c>
      <c r="CN16" s="137" t="str">
        <f>IF(SCIENCE!O15="","",SCIENCE!O15)</f>
        <v/>
      </c>
      <c r="CO16" s="137" t="str">
        <f t="shared" si="64"/>
        <v/>
      </c>
      <c r="CP16" s="137" t="str">
        <f t="shared" si="65"/>
        <v/>
      </c>
      <c r="CQ16" s="137" t="str">
        <f t="shared" si="66"/>
        <v/>
      </c>
      <c r="CR16" s="134" t="str">
        <f>IF(SST!E15="","",SST!E15)</f>
        <v/>
      </c>
      <c r="CS16" s="135" t="str">
        <f t="shared" si="29"/>
        <v/>
      </c>
      <c r="CT16" s="134" t="str">
        <f>IF(SST!F15="","",SST!F15)</f>
        <v/>
      </c>
      <c r="CU16" s="135" t="str">
        <f t="shared" si="30"/>
        <v/>
      </c>
      <c r="CV16" s="134" t="str">
        <f>IF(SST!G15="","",SST!G15)</f>
        <v/>
      </c>
      <c r="CW16" s="134" t="str">
        <f t="shared" si="31"/>
        <v/>
      </c>
      <c r="CX16" s="135" t="str">
        <f>IFERROR(LARGE((CS16,CU16,CW16),1),"")</f>
        <v/>
      </c>
      <c r="CY16" s="135" t="str">
        <f>IFERROR(LARGE((CS16,CU16,CW16),2),"")</f>
        <v/>
      </c>
      <c r="CZ16" s="134" t="str">
        <f t="shared" si="32"/>
        <v/>
      </c>
      <c r="DA16" s="135" t="str">
        <f>IF(SST!H15="","",SST!H15)</f>
        <v/>
      </c>
      <c r="DB16" s="135" t="str">
        <f>IF(SST!I15="","",SST!I15)</f>
        <v/>
      </c>
      <c r="DC16" s="135" t="str">
        <f>IF(SST!J15="","",SST!J15)</f>
        <v/>
      </c>
      <c r="DD16" s="135" t="str">
        <f t="shared" si="67"/>
        <v/>
      </c>
      <c r="DE16" s="135" t="str">
        <f>IF(SST!K15="","",SST!K15)</f>
        <v/>
      </c>
      <c r="DF16" s="135" t="str">
        <f t="shared" si="33"/>
        <v/>
      </c>
      <c r="DG16" s="134" t="str">
        <f t="shared" si="68"/>
        <v/>
      </c>
      <c r="DH16" s="134" t="str">
        <f t="shared" si="34"/>
        <v/>
      </c>
      <c r="DI16" s="134" t="str">
        <f>IF(SST!O15="","",SST!O15)</f>
        <v/>
      </c>
      <c r="DJ16" s="134" t="str">
        <f t="shared" si="69"/>
        <v/>
      </c>
      <c r="DK16" s="134" t="str">
        <f t="shared" si="70"/>
        <v/>
      </c>
      <c r="DL16" s="134" t="str">
        <f t="shared" si="71"/>
        <v/>
      </c>
      <c r="DM16" s="139" t="str">
        <f t="shared" si="72"/>
        <v/>
      </c>
      <c r="DN16" s="139" t="str">
        <f t="shared" si="73"/>
        <v/>
      </c>
      <c r="DO16" s="139" t="str">
        <f t="shared" si="74"/>
        <v/>
      </c>
      <c r="DP16" s="139" t="str">
        <f t="shared" si="75"/>
        <v/>
      </c>
      <c r="DQ16" s="139" t="str">
        <f t="shared" si="76"/>
        <v/>
      </c>
      <c r="DR16" s="139" t="str">
        <f t="shared" si="77"/>
        <v/>
      </c>
      <c r="DS16" s="139" t="str">
        <f t="shared" si="78"/>
        <v/>
      </c>
      <c r="DT16" s="139" t="str">
        <f t="shared" si="79"/>
        <v/>
      </c>
      <c r="DU16" s="139" t="str">
        <f t="shared" si="80"/>
        <v/>
      </c>
      <c r="DV16" s="139" t="str">
        <f t="shared" si="81"/>
        <v/>
      </c>
      <c r="DW16" s="140" t="str">
        <f t="shared" si="82"/>
        <v/>
      </c>
      <c r="DX16" s="140" t="str">
        <f t="shared" si="83"/>
        <v/>
      </c>
      <c r="DY16" s="140" t="str">
        <f t="shared" si="84"/>
        <v/>
      </c>
      <c r="DZ16" s="140" t="str">
        <f t="shared" si="85"/>
        <v/>
      </c>
      <c r="EA16" s="140" t="str">
        <f t="shared" si="86"/>
        <v/>
      </c>
      <c r="EB16" s="141" t="str">
        <f t="shared" si="87"/>
        <v/>
      </c>
      <c r="EC16" s="141" t="str">
        <f t="shared" si="88"/>
        <v/>
      </c>
      <c r="ED16" s="141" t="str">
        <f t="shared" si="89"/>
        <v/>
      </c>
      <c r="EE16" s="141" t="str">
        <f t="shared" si="90"/>
        <v/>
      </c>
      <c r="EF16" s="141" t="str">
        <f t="shared" si="91"/>
        <v/>
      </c>
      <c r="EG16" s="127" t="str">
        <f t="shared" si="35"/>
        <v/>
      </c>
      <c r="EH16" s="127" t="str">
        <f t="shared" si="35"/>
        <v/>
      </c>
      <c r="EI16" s="127" t="str">
        <f t="shared" si="92"/>
        <v/>
      </c>
      <c r="EJ16" s="127" t="str">
        <f t="shared" si="92"/>
        <v/>
      </c>
      <c r="EK16" s="127" t="str">
        <f t="shared" si="92"/>
        <v/>
      </c>
      <c r="EL16" s="128" t="str">
        <f t="shared" si="36"/>
        <v/>
      </c>
      <c r="EM16" s="128" t="str">
        <f t="shared" si="36"/>
        <v/>
      </c>
      <c r="EN16" s="128" t="str">
        <f t="shared" si="36"/>
        <v/>
      </c>
      <c r="EO16" s="128" t="str">
        <f t="shared" si="36"/>
        <v/>
      </c>
      <c r="EP16" s="128" t="str">
        <f t="shared" si="36"/>
        <v/>
      </c>
      <c r="EQ16" s="142" t="str">
        <f t="shared" si="37"/>
        <v/>
      </c>
      <c r="ER16" s="142" t="str">
        <f t="shared" si="38"/>
        <v/>
      </c>
      <c r="ES16" s="359" t="str">
        <f t="shared" si="39"/>
        <v/>
      </c>
      <c r="ET16" s="359" t="str">
        <f t="shared" si="93"/>
        <v/>
      </c>
      <c r="EU16" s="359" t="str">
        <f t="shared" si="40"/>
        <v/>
      </c>
      <c r="EV16" s="359" t="str">
        <f t="shared" si="41"/>
        <v/>
      </c>
      <c r="EW16" s="359" t="str">
        <f t="shared" si="42"/>
        <v/>
      </c>
      <c r="EX16" s="359" t="str">
        <f t="shared" si="43"/>
        <v/>
      </c>
      <c r="EY16" s="359" t="str">
        <f t="shared" si="94"/>
        <v/>
      </c>
      <c r="EZ16" s="359" t="str">
        <f t="shared" si="94"/>
        <v/>
      </c>
      <c r="FA16" s="359" t="str">
        <f t="shared" si="44"/>
        <v/>
      </c>
      <c r="FB16" s="359" t="str">
        <f t="shared" si="45"/>
        <v/>
      </c>
      <c r="FC16" s="144" t="str">
        <f t="shared" si="95"/>
        <v/>
      </c>
      <c r="FD16" s="359" t="str">
        <f t="shared" si="46"/>
        <v/>
      </c>
      <c r="FE16" s="145" t="str">
        <f>IF(ATTENDANCE!Q16="","",ATTENDANCE!Q16)</f>
        <v/>
      </c>
      <c r="FF16" s="146" t="str">
        <f t="shared" si="47"/>
        <v/>
      </c>
      <c r="FG16" s="359" t="str">
        <f t="shared" si="48"/>
        <v/>
      </c>
      <c r="FH16" s="144" t="str">
        <f t="shared" si="96"/>
        <v/>
      </c>
      <c r="FI16" s="359" t="str">
        <f>IF(ATTENDANCE!Q16="","",ATTENDANCE!Q16)</f>
        <v/>
      </c>
      <c r="FJ16" s="144" t="str">
        <f>IF(ATTENDANCE!Q16="","",ATTENDANCE!$Q16)</f>
        <v/>
      </c>
      <c r="FK16" s="144" t="s">
        <v>235</v>
      </c>
      <c r="FL16" s="70"/>
    </row>
    <row r="17" spans="1:168" s="267" customFormat="1" ht="22.2" customHeight="1" x14ac:dyDescent="0.25">
      <c r="A17" s="70"/>
      <c r="B17" s="131">
        <f>IF(DATA!B14="","",DATA!B14)</f>
        <v>10</v>
      </c>
      <c r="C17" s="131" t="str">
        <f>IF(DATA!C14="","",DATA!C14)</f>
        <v/>
      </c>
      <c r="D17" s="131" t="str">
        <f>IF(DATA!D14="","",DATA!D14)</f>
        <v/>
      </c>
      <c r="E17" s="447" t="str">
        <f>IF(DATA!E14="","",DATA!E14)</f>
        <v/>
      </c>
      <c r="F17" s="447" t="str">
        <f>IF(DATA!F14="","",DATA!F14)</f>
        <v/>
      </c>
      <c r="G17" s="132" t="str">
        <f>IF(DATA!G14="","",DATA!G14)</f>
        <v/>
      </c>
      <c r="H17" s="133" t="str">
        <f>IF(DATA!H14="","",DATA!H14)</f>
        <v/>
      </c>
      <c r="I17" s="132" t="str">
        <f>IF(DATA!I14="","",DATA!I14)</f>
        <v/>
      </c>
      <c r="J17" s="132" t="str">
        <f>IF(DATA!J14="","",DATA!J14)</f>
        <v/>
      </c>
      <c r="K17" s="132" t="str">
        <f>IF(DATA!K14="","",DATA!K14)</f>
        <v/>
      </c>
      <c r="L17" s="134" t="str">
        <f>IF(ENGLISH!E16="","",ENGLISH!E16)</f>
        <v/>
      </c>
      <c r="M17" s="135" t="str">
        <f t="shared" si="2"/>
        <v/>
      </c>
      <c r="N17" s="134" t="str">
        <f>IF(ENGLISH!F16="","",ENGLISH!F16)</f>
        <v/>
      </c>
      <c r="O17" s="135" t="str">
        <f t="shared" si="3"/>
        <v/>
      </c>
      <c r="P17" s="134" t="str">
        <f>IF(ENGLISH!G16="","",ENGLISH!G16)</f>
        <v/>
      </c>
      <c r="Q17" s="134" t="str">
        <f t="shared" si="4"/>
        <v/>
      </c>
      <c r="R17" s="135" t="str">
        <f>IFERROR(LARGE((M17,O17,Q17),1),"")</f>
        <v/>
      </c>
      <c r="S17" s="135" t="str">
        <f>IFERROR(LARGE((M17,O17,Q17),2),"")</f>
        <v/>
      </c>
      <c r="T17" s="134" t="str">
        <f t="shared" si="5"/>
        <v/>
      </c>
      <c r="U17" s="135" t="str">
        <f>IF(ENGLISH!H16="","",ENGLISH!H16)</f>
        <v/>
      </c>
      <c r="V17" s="134" t="str">
        <f>IF(ENGLISH!I16="","",ENGLISH!I16)</f>
        <v/>
      </c>
      <c r="W17" s="134" t="str">
        <f>IF(ENGLISH!J16="","",ENGLISH!J16)</f>
        <v/>
      </c>
      <c r="X17" s="134" t="str">
        <f t="shared" si="10"/>
        <v/>
      </c>
      <c r="Y17" s="135" t="str">
        <f>IF(ENGLISH!K16="","",ENGLISH!K16)</f>
        <v/>
      </c>
      <c r="Z17" s="135" t="str">
        <f t="shared" si="7"/>
        <v/>
      </c>
      <c r="AA17" s="136" t="str">
        <f t="shared" si="49"/>
        <v/>
      </c>
      <c r="AB17" s="134" t="str">
        <f t="shared" si="8"/>
        <v/>
      </c>
      <c r="AC17" s="134" t="str">
        <f>IF(ENGLISH!O16="","",ENGLISH!O16)</f>
        <v/>
      </c>
      <c r="AD17" s="134" t="str">
        <f t="shared" si="50"/>
        <v/>
      </c>
      <c r="AE17" s="134" t="str">
        <f t="shared" si="51"/>
        <v/>
      </c>
      <c r="AF17" s="134" t="str">
        <f t="shared" si="52"/>
        <v/>
      </c>
      <c r="AG17" s="137" t="str">
        <f>IF('HINDI-SKT'!E16="","",'HINDI-SKT'!E16)</f>
        <v/>
      </c>
      <c r="AH17" s="138" t="str">
        <f t="shared" si="11"/>
        <v/>
      </c>
      <c r="AI17" s="137" t="str">
        <f>IF('HINDI-SKT'!F16="","",'HINDI-SKT'!F16)</f>
        <v/>
      </c>
      <c r="AJ17" s="138" t="str">
        <f t="shared" si="12"/>
        <v/>
      </c>
      <c r="AK17" s="137" t="str">
        <f>IF('HINDI-SKT'!G16="","",'HINDI-SKT'!G16)</f>
        <v/>
      </c>
      <c r="AL17" s="137" t="str">
        <f t="shared" si="13"/>
        <v/>
      </c>
      <c r="AM17" s="138" t="str">
        <f>IFERROR(LARGE((AH17,AJ17,AL17),1),"")</f>
        <v/>
      </c>
      <c r="AN17" s="138" t="str">
        <f>IFERROR(LARGE((AH17,AJ17,AL17),2),"")</f>
        <v/>
      </c>
      <c r="AO17" s="137" t="str">
        <f t="shared" si="14"/>
        <v/>
      </c>
      <c r="AP17" s="138" t="str">
        <f>IF('HINDI-SKT'!H16="","",'HINDI-SKT'!H16)</f>
        <v/>
      </c>
      <c r="AQ17" s="137" t="str">
        <f>IF('HINDI-SKT'!I16="","",'HINDI-SKT'!I16)</f>
        <v/>
      </c>
      <c r="AR17" s="137" t="str">
        <f>IF('HINDI-SKT'!J16="","",'HINDI-SKT'!J16)</f>
        <v/>
      </c>
      <c r="AS17" s="137" t="str">
        <f t="shared" si="53"/>
        <v/>
      </c>
      <c r="AT17" s="137" t="str">
        <f>IF('HINDI-SKT'!K16="","",'HINDI-SKT'!K16)</f>
        <v/>
      </c>
      <c r="AU17" s="138" t="str">
        <f t="shared" si="15"/>
        <v/>
      </c>
      <c r="AV17" s="137" t="str">
        <f t="shared" si="54"/>
        <v/>
      </c>
      <c r="AW17" s="137" t="str">
        <f t="shared" si="16"/>
        <v/>
      </c>
      <c r="AX17" s="137" t="str">
        <f>IF('HINDI-SKT'!O16="","",'HINDI-SKT'!O16)</f>
        <v/>
      </c>
      <c r="AY17" s="137" t="str">
        <f t="shared" si="55"/>
        <v/>
      </c>
      <c r="AZ17" s="137" t="str">
        <f t="shared" si="56"/>
        <v/>
      </c>
      <c r="BA17" s="137" t="str">
        <f t="shared" si="57"/>
        <v/>
      </c>
      <c r="BB17" s="134" t="str">
        <f>IF(MATHS!E16="","",MATHS!E16)</f>
        <v/>
      </c>
      <c r="BC17" s="135" t="str">
        <f t="shared" si="17"/>
        <v/>
      </c>
      <c r="BD17" s="134" t="str">
        <f>IF(MATHS!F16="","",MATHS!F16)</f>
        <v/>
      </c>
      <c r="BE17" s="135" t="str">
        <f t="shared" si="18"/>
        <v/>
      </c>
      <c r="BF17" s="134" t="str">
        <f>IF(MATHS!G16="","",MATHS!G16)</f>
        <v/>
      </c>
      <c r="BG17" s="134" t="str">
        <f t="shared" si="19"/>
        <v/>
      </c>
      <c r="BH17" s="135" t="str">
        <f>IFERROR(LARGE((BC17,BE17,BG17),1),"")</f>
        <v/>
      </c>
      <c r="BI17" s="135" t="str">
        <f>IFERROR(LARGE((BC17,BE17,BG17),2),"")</f>
        <v/>
      </c>
      <c r="BJ17" s="134" t="str">
        <f t="shared" si="20"/>
        <v/>
      </c>
      <c r="BK17" s="135" t="str">
        <f>IF(MATHS!H16="","",MATHS!H16)</f>
        <v/>
      </c>
      <c r="BL17" s="134" t="str">
        <f>IF(MATHS!I16="","",MATHS!I16)</f>
        <v/>
      </c>
      <c r="BM17" s="134" t="str">
        <f>IF(MATHS!J16="","",MATHS!J16)</f>
        <v/>
      </c>
      <c r="BN17" s="134" t="str">
        <f t="shared" si="58"/>
        <v/>
      </c>
      <c r="BO17" s="134" t="str">
        <f>IF(MATHS!K16="","",MATHS!K16)</f>
        <v/>
      </c>
      <c r="BP17" s="135" t="str">
        <f t="shared" si="21"/>
        <v/>
      </c>
      <c r="BQ17" s="134" t="str">
        <f t="shared" si="59"/>
        <v/>
      </c>
      <c r="BR17" s="134" t="str">
        <f t="shared" si="22"/>
        <v/>
      </c>
      <c r="BS17" s="134" t="str">
        <f>IF(MATHS!O16="","",MATHS!O16)</f>
        <v/>
      </c>
      <c r="BT17" s="134" t="str">
        <f t="shared" si="60"/>
        <v/>
      </c>
      <c r="BU17" s="134" t="str">
        <f t="shared" si="61"/>
        <v/>
      </c>
      <c r="BV17" s="134"/>
      <c r="BW17" s="137" t="str">
        <f>IF(SCIENCE!E16="","",SCIENCE!E16)</f>
        <v/>
      </c>
      <c r="BX17" s="138" t="str">
        <f t="shared" si="23"/>
        <v/>
      </c>
      <c r="BY17" s="137" t="str">
        <f>IF(SCIENCE!F16="","",SCIENCE!F16)</f>
        <v/>
      </c>
      <c r="BZ17" s="138" t="str">
        <f t="shared" si="24"/>
        <v/>
      </c>
      <c r="CA17" s="137" t="str">
        <f>IF(SCIENCE!G16="","",SCIENCE!G16)</f>
        <v/>
      </c>
      <c r="CB17" s="137" t="str">
        <f t="shared" si="25"/>
        <v/>
      </c>
      <c r="CC17" s="138" t="str">
        <f>IFERROR(LARGE((BX17,BZ17,CB17),1),"")</f>
        <v/>
      </c>
      <c r="CD17" s="138" t="str">
        <f>IFERROR(LARGE((BX17,BZ17,CB17),2),"")</f>
        <v/>
      </c>
      <c r="CE17" s="137" t="str">
        <f t="shared" si="26"/>
        <v/>
      </c>
      <c r="CF17" s="138" t="str">
        <f>IF(SCIENCE!H16="","",SCIENCE!H16)</f>
        <v/>
      </c>
      <c r="CG17" s="138" t="str">
        <f>IF(SCIENCE!I16="","",SCIENCE!I16)</f>
        <v/>
      </c>
      <c r="CH17" s="138" t="str">
        <f>IF(SCIENCE!J16="","",SCIENCE!J16)</f>
        <v/>
      </c>
      <c r="CI17" s="138" t="str">
        <f t="shared" si="62"/>
        <v/>
      </c>
      <c r="CJ17" s="138" t="str">
        <f>IF(SCIENCE!K16="","",SCIENCE!K16)</f>
        <v/>
      </c>
      <c r="CK17" s="138" t="str">
        <f t="shared" si="27"/>
        <v/>
      </c>
      <c r="CL17" s="137" t="str">
        <f t="shared" si="63"/>
        <v/>
      </c>
      <c r="CM17" s="137" t="str">
        <f t="shared" si="28"/>
        <v/>
      </c>
      <c r="CN17" s="137" t="str">
        <f>IF(SCIENCE!O16="","",SCIENCE!O16)</f>
        <v/>
      </c>
      <c r="CO17" s="137" t="str">
        <f t="shared" si="64"/>
        <v/>
      </c>
      <c r="CP17" s="137" t="str">
        <f t="shared" si="65"/>
        <v/>
      </c>
      <c r="CQ17" s="137" t="str">
        <f t="shared" si="66"/>
        <v/>
      </c>
      <c r="CR17" s="134" t="str">
        <f>IF(SST!E16="","",SST!E16)</f>
        <v/>
      </c>
      <c r="CS17" s="135" t="str">
        <f t="shared" si="29"/>
        <v/>
      </c>
      <c r="CT17" s="134" t="str">
        <f>IF(SST!F16="","",SST!F16)</f>
        <v/>
      </c>
      <c r="CU17" s="135" t="str">
        <f t="shared" si="30"/>
        <v/>
      </c>
      <c r="CV17" s="134" t="str">
        <f>IF(SST!G16="","",SST!G16)</f>
        <v/>
      </c>
      <c r="CW17" s="134" t="str">
        <f t="shared" si="31"/>
        <v/>
      </c>
      <c r="CX17" s="135" t="str">
        <f>IFERROR(LARGE((CS17,CU17,CW17),1),"")</f>
        <v/>
      </c>
      <c r="CY17" s="135" t="str">
        <f>IFERROR(LARGE((CS17,CU17,CW17),2),"")</f>
        <v/>
      </c>
      <c r="CZ17" s="134" t="str">
        <f t="shared" si="32"/>
        <v/>
      </c>
      <c r="DA17" s="135" t="str">
        <f>IF(SST!H16="","",SST!H16)</f>
        <v/>
      </c>
      <c r="DB17" s="135" t="str">
        <f>IF(SST!I16="","",SST!I16)</f>
        <v/>
      </c>
      <c r="DC17" s="135" t="str">
        <f>IF(SST!J16="","",SST!J16)</f>
        <v/>
      </c>
      <c r="DD17" s="135" t="str">
        <f t="shared" si="67"/>
        <v/>
      </c>
      <c r="DE17" s="135" t="str">
        <f>IF(SST!K16="","",SST!K16)</f>
        <v/>
      </c>
      <c r="DF17" s="135" t="str">
        <f t="shared" si="33"/>
        <v/>
      </c>
      <c r="DG17" s="134" t="str">
        <f t="shared" si="68"/>
        <v/>
      </c>
      <c r="DH17" s="134" t="str">
        <f t="shared" si="34"/>
        <v/>
      </c>
      <c r="DI17" s="134" t="str">
        <f>IF(SST!O16="","",SST!O16)</f>
        <v/>
      </c>
      <c r="DJ17" s="134" t="str">
        <f t="shared" si="69"/>
        <v/>
      </c>
      <c r="DK17" s="134" t="str">
        <f t="shared" si="70"/>
        <v/>
      </c>
      <c r="DL17" s="134" t="str">
        <f t="shared" si="71"/>
        <v/>
      </c>
      <c r="DM17" s="139" t="str">
        <f t="shared" si="72"/>
        <v/>
      </c>
      <c r="DN17" s="139" t="str">
        <f t="shared" si="73"/>
        <v/>
      </c>
      <c r="DO17" s="139" t="str">
        <f t="shared" si="74"/>
        <v/>
      </c>
      <c r="DP17" s="139" t="str">
        <f t="shared" si="75"/>
        <v/>
      </c>
      <c r="DQ17" s="139" t="str">
        <f t="shared" si="76"/>
        <v/>
      </c>
      <c r="DR17" s="139" t="str">
        <f t="shared" si="77"/>
        <v/>
      </c>
      <c r="DS17" s="139" t="str">
        <f t="shared" si="78"/>
        <v/>
      </c>
      <c r="DT17" s="139" t="str">
        <f t="shared" si="79"/>
        <v/>
      </c>
      <c r="DU17" s="139" t="str">
        <f t="shared" si="80"/>
        <v/>
      </c>
      <c r="DV17" s="139" t="str">
        <f t="shared" si="81"/>
        <v/>
      </c>
      <c r="DW17" s="140" t="str">
        <f t="shared" si="82"/>
        <v/>
      </c>
      <c r="DX17" s="140" t="str">
        <f t="shared" si="83"/>
        <v/>
      </c>
      <c r="DY17" s="140" t="str">
        <f t="shared" si="84"/>
        <v/>
      </c>
      <c r="DZ17" s="140" t="str">
        <f t="shared" si="85"/>
        <v/>
      </c>
      <c r="EA17" s="140" t="str">
        <f t="shared" si="86"/>
        <v/>
      </c>
      <c r="EB17" s="141" t="str">
        <f t="shared" si="87"/>
        <v/>
      </c>
      <c r="EC17" s="141" t="str">
        <f t="shared" si="88"/>
        <v/>
      </c>
      <c r="ED17" s="141" t="str">
        <f t="shared" si="89"/>
        <v/>
      </c>
      <c r="EE17" s="141" t="str">
        <f t="shared" si="90"/>
        <v/>
      </c>
      <c r="EF17" s="141" t="str">
        <f t="shared" si="91"/>
        <v/>
      </c>
      <c r="EG17" s="127" t="str">
        <f t="shared" si="35"/>
        <v/>
      </c>
      <c r="EH17" s="127" t="str">
        <f t="shared" si="35"/>
        <v/>
      </c>
      <c r="EI17" s="127" t="str">
        <f t="shared" si="92"/>
        <v/>
      </c>
      <c r="EJ17" s="127" t="str">
        <f t="shared" si="92"/>
        <v/>
      </c>
      <c r="EK17" s="127" t="str">
        <f t="shared" si="92"/>
        <v/>
      </c>
      <c r="EL17" s="128" t="str">
        <f t="shared" si="36"/>
        <v/>
      </c>
      <c r="EM17" s="128" t="str">
        <f t="shared" si="36"/>
        <v/>
      </c>
      <c r="EN17" s="128" t="str">
        <f t="shared" si="36"/>
        <v/>
      </c>
      <c r="EO17" s="128" t="str">
        <f t="shared" si="36"/>
        <v/>
      </c>
      <c r="EP17" s="128" t="str">
        <f t="shared" si="36"/>
        <v/>
      </c>
      <c r="EQ17" s="142" t="str">
        <f t="shared" si="37"/>
        <v/>
      </c>
      <c r="ER17" s="142" t="str">
        <f t="shared" si="38"/>
        <v/>
      </c>
      <c r="ES17" s="359" t="str">
        <f t="shared" si="39"/>
        <v/>
      </c>
      <c r="ET17" s="359" t="str">
        <f t="shared" si="93"/>
        <v/>
      </c>
      <c r="EU17" s="359" t="str">
        <f t="shared" si="40"/>
        <v/>
      </c>
      <c r="EV17" s="359" t="str">
        <f t="shared" si="41"/>
        <v/>
      </c>
      <c r="EW17" s="359" t="str">
        <f t="shared" si="42"/>
        <v/>
      </c>
      <c r="EX17" s="359" t="str">
        <f t="shared" si="43"/>
        <v/>
      </c>
      <c r="EY17" s="359" t="str">
        <f t="shared" si="94"/>
        <v/>
      </c>
      <c r="EZ17" s="359" t="str">
        <f t="shared" si="94"/>
        <v/>
      </c>
      <c r="FA17" s="359" t="str">
        <f t="shared" si="44"/>
        <v/>
      </c>
      <c r="FB17" s="359" t="str">
        <f t="shared" si="45"/>
        <v/>
      </c>
      <c r="FC17" s="144" t="str">
        <f t="shared" si="95"/>
        <v/>
      </c>
      <c r="FD17" s="359" t="str">
        <f t="shared" si="46"/>
        <v/>
      </c>
      <c r="FE17" s="145" t="str">
        <f>IF(ATTENDANCE!Q17="","",ATTENDANCE!Q17)</f>
        <v/>
      </c>
      <c r="FF17" s="146" t="str">
        <f t="shared" si="47"/>
        <v/>
      </c>
      <c r="FG17" s="359" t="str">
        <f t="shared" si="48"/>
        <v/>
      </c>
      <c r="FH17" s="144" t="str">
        <f t="shared" si="96"/>
        <v/>
      </c>
      <c r="FI17" s="359" t="str">
        <f>IF(ATTENDANCE!Q17="","",ATTENDANCE!Q17)</f>
        <v/>
      </c>
      <c r="FJ17" s="144" t="str">
        <f>IF(ATTENDANCE!Q17="","",ATTENDANCE!$Q17)</f>
        <v/>
      </c>
      <c r="FK17" s="144" t="s">
        <v>232</v>
      </c>
      <c r="FL17" s="70"/>
    </row>
    <row r="18" spans="1:168" s="267" customFormat="1" ht="22.2" customHeight="1" x14ac:dyDescent="0.25">
      <c r="A18" s="70"/>
      <c r="B18" s="131">
        <f>IF(DATA!B15="","",DATA!B15)</f>
        <v>11</v>
      </c>
      <c r="C18" s="131" t="str">
        <f>IF(DATA!C15="","",DATA!C15)</f>
        <v/>
      </c>
      <c r="D18" s="131" t="str">
        <f>IF(DATA!D15="","",DATA!D15)</f>
        <v/>
      </c>
      <c r="E18" s="447" t="str">
        <f>IF(DATA!E15="","",DATA!E15)</f>
        <v/>
      </c>
      <c r="F18" s="447" t="str">
        <f>IF(DATA!F15="","",DATA!F15)</f>
        <v/>
      </c>
      <c r="G18" s="132" t="str">
        <f>IF(DATA!G15="","",DATA!G15)</f>
        <v/>
      </c>
      <c r="H18" s="133" t="str">
        <f>IF(DATA!H15="","",DATA!H15)</f>
        <v/>
      </c>
      <c r="I18" s="132" t="str">
        <f>IF(DATA!I15="","",DATA!I15)</f>
        <v/>
      </c>
      <c r="J18" s="132" t="str">
        <f>IF(DATA!J15="","",DATA!J15)</f>
        <v/>
      </c>
      <c r="K18" s="132" t="str">
        <f>IF(DATA!K15="","",DATA!K15)</f>
        <v/>
      </c>
      <c r="L18" s="134" t="str">
        <f>IF(ENGLISH!E17="","",ENGLISH!E17)</f>
        <v/>
      </c>
      <c r="M18" s="135" t="str">
        <f t="shared" si="2"/>
        <v/>
      </c>
      <c r="N18" s="134" t="str">
        <f>IF(ENGLISH!F17="","",ENGLISH!F17)</f>
        <v/>
      </c>
      <c r="O18" s="135" t="str">
        <f t="shared" si="3"/>
        <v/>
      </c>
      <c r="P18" s="134" t="str">
        <f>IF(ENGLISH!G17="","",ENGLISH!G17)</f>
        <v/>
      </c>
      <c r="Q18" s="134" t="str">
        <f t="shared" si="4"/>
        <v/>
      </c>
      <c r="R18" s="135" t="str">
        <f>IFERROR(LARGE((M18,O18,Q18),1),"")</f>
        <v/>
      </c>
      <c r="S18" s="135" t="str">
        <f>IFERROR(LARGE((M18,O18,Q18),2),"")</f>
        <v/>
      </c>
      <c r="T18" s="134" t="str">
        <f t="shared" si="5"/>
        <v/>
      </c>
      <c r="U18" s="135" t="str">
        <f>IF(ENGLISH!H17="","",ENGLISH!H17)</f>
        <v/>
      </c>
      <c r="V18" s="134" t="str">
        <f>IF(ENGLISH!I17="","",ENGLISH!I17)</f>
        <v/>
      </c>
      <c r="W18" s="134" t="str">
        <f>IF(ENGLISH!J17="","",ENGLISH!J17)</f>
        <v/>
      </c>
      <c r="X18" s="134" t="str">
        <f t="shared" si="10"/>
        <v/>
      </c>
      <c r="Y18" s="135" t="str">
        <f>IF(ENGLISH!K17="","",ENGLISH!K17)</f>
        <v/>
      </c>
      <c r="Z18" s="135" t="str">
        <f t="shared" si="7"/>
        <v/>
      </c>
      <c r="AA18" s="136" t="str">
        <f t="shared" si="49"/>
        <v/>
      </c>
      <c r="AB18" s="134" t="str">
        <f t="shared" si="8"/>
        <v/>
      </c>
      <c r="AC18" s="134" t="str">
        <f>IF(ENGLISH!O17="","",ENGLISH!O17)</f>
        <v/>
      </c>
      <c r="AD18" s="134" t="str">
        <f t="shared" si="50"/>
        <v/>
      </c>
      <c r="AE18" s="134" t="str">
        <f t="shared" si="51"/>
        <v/>
      </c>
      <c r="AF18" s="134" t="str">
        <f t="shared" si="52"/>
        <v/>
      </c>
      <c r="AG18" s="137" t="str">
        <f>IF('HINDI-SKT'!E17="","",'HINDI-SKT'!E17)</f>
        <v/>
      </c>
      <c r="AH18" s="138" t="str">
        <f t="shared" si="11"/>
        <v/>
      </c>
      <c r="AI18" s="137" t="str">
        <f>IF('HINDI-SKT'!F17="","",'HINDI-SKT'!F17)</f>
        <v/>
      </c>
      <c r="AJ18" s="138" t="str">
        <f t="shared" si="12"/>
        <v/>
      </c>
      <c r="AK18" s="137" t="str">
        <f>IF('HINDI-SKT'!G17="","",'HINDI-SKT'!G17)</f>
        <v/>
      </c>
      <c r="AL18" s="137" t="str">
        <f t="shared" si="13"/>
        <v/>
      </c>
      <c r="AM18" s="138" t="str">
        <f>IFERROR(LARGE((AH18,AJ18,AL18),1),"")</f>
        <v/>
      </c>
      <c r="AN18" s="138" t="str">
        <f>IFERROR(LARGE((AH18,AJ18,AL18),2),"")</f>
        <v/>
      </c>
      <c r="AO18" s="137" t="str">
        <f t="shared" si="14"/>
        <v/>
      </c>
      <c r="AP18" s="138" t="str">
        <f>IF('HINDI-SKT'!H17="","",'HINDI-SKT'!H17)</f>
        <v/>
      </c>
      <c r="AQ18" s="137" t="str">
        <f>IF('HINDI-SKT'!I17="","",'HINDI-SKT'!I17)</f>
        <v/>
      </c>
      <c r="AR18" s="137" t="str">
        <f>IF('HINDI-SKT'!J17="","",'HINDI-SKT'!J17)</f>
        <v/>
      </c>
      <c r="AS18" s="137" t="str">
        <f t="shared" si="53"/>
        <v/>
      </c>
      <c r="AT18" s="137" t="str">
        <f>IF('HINDI-SKT'!K17="","",'HINDI-SKT'!K17)</f>
        <v/>
      </c>
      <c r="AU18" s="138" t="str">
        <f t="shared" si="15"/>
        <v/>
      </c>
      <c r="AV18" s="137" t="str">
        <f t="shared" si="54"/>
        <v/>
      </c>
      <c r="AW18" s="137" t="str">
        <f t="shared" si="16"/>
        <v/>
      </c>
      <c r="AX18" s="137" t="str">
        <f>IF('HINDI-SKT'!O17="","",'HINDI-SKT'!O17)</f>
        <v/>
      </c>
      <c r="AY18" s="137" t="str">
        <f t="shared" si="55"/>
        <v/>
      </c>
      <c r="AZ18" s="137" t="str">
        <f t="shared" si="56"/>
        <v/>
      </c>
      <c r="BA18" s="137" t="str">
        <f t="shared" si="57"/>
        <v/>
      </c>
      <c r="BB18" s="134" t="str">
        <f>IF(MATHS!E17="","",MATHS!E17)</f>
        <v/>
      </c>
      <c r="BC18" s="135" t="str">
        <f t="shared" si="17"/>
        <v/>
      </c>
      <c r="BD18" s="134" t="str">
        <f>IF(MATHS!F17="","",MATHS!F17)</f>
        <v/>
      </c>
      <c r="BE18" s="135" t="str">
        <f t="shared" si="18"/>
        <v/>
      </c>
      <c r="BF18" s="134" t="str">
        <f>IF(MATHS!G17="","",MATHS!G17)</f>
        <v/>
      </c>
      <c r="BG18" s="134" t="str">
        <f t="shared" si="19"/>
        <v/>
      </c>
      <c r="BH18" s="135" t="str">
        <f>IFERROR(LARGE((BC18,BE18,BG18),1),"")</f>
        <v/>
      </c>
      <c r="BI18" s="135" t="str">
        <f>IFERROR(LARGE((BC18,BE18,BG18),2),"")</f>
        <v/>
      </c>
      <c r="BJ18" s="134" t="str">
        <f t="shared" si="20"/>
        <v/>
      </c>
      <c r="BK18" s="135" t="str">
        <f>IF(MATHS!H17="","",MATHS!H17)</f>
        <v/>
      </c>
      <c r="BL18" s="134" t="str">
        <f>IF(MATHS!I17="","",MATHS!I17)</f>
        <v/>
      </c>
      <c r="BM18" s="134" t="str">
        <f>IF(MATHS!J17="","",MATHS!J17)</f>
        <v/>
      </c>
      <c r="BN18" s="134" t="str">
        <f t="shared" si="58"/>
        <v/>
      </c>
      <c r="BO18" s="134" t="str">
        <f>IF(MATHS!K17="","",MATHS!K17)</f>
        <v/>
      </c>
      <c r="BP18" s="135" t="str">
        <f t="shared" si="21"/>
        <v/>
      </c>
      <c r="BQ18" s="134" t="str">
        <f t="shared" si="59"/>
        <v/>
      </c>
      <c r="BR18" s="134" t="str">
        <f t="shared" si="22"/>
        <v/>
      </c>
      <c r="BS18" s="134" t="str">
        <f>IF(MATHS!O17="","",MATHS!O17)</f>
        <v/>
      </c>
      <c r="BT18" s="134" t="str">
        <f t="shared" si="60"/>
        <v/>
      </c>
      <c r="BU18" s="134" t="str">
        <f t="shared" si="61"/>
        <v/>
      </c>
      <c r="BV18" s="134"/>
      <c r="BW18" s="137" t="str">
        <f>IF(SCIENCE!E17="","",SCIENCE!E17)</f>
        <v/>
      </c>
      <c r="BX18" s="138" t="str">
        <f t="shared" si="23"/>
        <v/>
      </c>
      <c r="BY18" s="137" t="str">
        <f>IF(SCIENCE!F17="","",SCIENCE!F17)</f>
        <v/>
      </c>
      <c r="BZ18" s="138" t="str">
        <f t="shared" si="24"/>
        <v/>
      </c>
      <c r="CA18" s="137" t="str">
        <f>IF(SCIENCE!G17="","",SCIENCE!G17)</f>
        <v/>
      </c>
      <c r="CB18" s="137" t="str">
        <f t="shared" si="25"/>
        <v/>
      </c>
      <c r="CC18" s="138" t="str">
        <f>IFERROR(LARGE((BX18,BZ18,CB18),1),"")</f>
        <v/>
      </c>
      <c r="CD18" s="138" t="str">
        <f>IFERROR(LARGE((BX18,BZ18,CB18),2),"")</f>
        <v/>
      </c>
      <c r="CE18" s="137" t="str">
        <f t="shared" si="26"/>
        <v/>
      </c>
      <c r="CF18" s="138" t="str">
        <f>IF(SCIENCE!H17="","",SCIENCE!H17)</f>
        <v/>
      </c>
      <c r="CG18" s="138" t="str">
        <f>IF(SCIENCE!I17="","",SCIENCE!I17)</f>
        <v/>
      </c>
      <c r="CH18" s="138" t="str">
        <f>IF(SCIENCE!J17="","",SCIENCE!J17)</f>
        <v/>
      </c>
      <c r="CI18" s="138" t="str">
        <f t="shared" si="62"/>
        <v/>
      </c>
      <c r="CJ18" s="138" t="str">
        <f>IF(SCIENCE!K17="","",SCIENCE!K17)</f>
        <v/>
      </c>
      <c r="CK18" s="138" t="str">
        <f t="shared" si="27"/>
        <v/>
      </c>
      <c r="CL18" s="137" t="str">
        <f t="shared" si="63"/>
        <v/>
      </c>
      <c r="CM18" s="137" t="str">
        <f t="shared" si="28"/>
        <v/>
      </c>
      <c r="CN18" s="137" t="str">
        <f>IF(SCIENCE!O17="","",SCIENCE!O17)</f>
        <v/>
      </c>
      <c r="CO18" s="137" t="str">
        <f t="shared" si="64"/>
        <v/>
      </c>
      <c r="CP18" s="137" t="str">
        <f t="shared" si="65"/>
        <v/>
      </c>
      <c r="CQ18" s="137" t="str">
        <f t="shared" si="66"/>
        <v/>
      </c>
      <c r="CR18" s="134" t="str">
        <f>IF(SST!E17="","",SST!E17)</f>
        <v/>
      </c>
      <c r="CS18" s="135" t="str">
        <f t="shared" si="29"/>
        <v/>
      </c>
      <c r="CT18" s="134" t="str">
        <f>IF(SST!F17="","",SST!F17)</f>
        <v/>
      </c>
      <c r="CU18" s="135" t="str">
        <f t="shared" si="30"/>
        <v/>
      </c>
      <c r="CV18" s="134" t="str">
        <f>IF(SST!G17="","",SST!G17)</f>
        <v/>
      </c>
      <c r="CW18" s="134" t="str">
        <f t="shared" si="31"/>
        <v/>
      </c>
      <c r="CX18" s="135" t="str">
        <f>IFERROR(LARGE((CS18,CU18,CW18),1),"")</f>
        <v/>
      </c>
      <c r="CY18" s="135" t="str">
        <f>IFERROR(LARGE((CS18,CU18,CW18),2),"")</f>
        <v/>
      </c>
      <c r="CZ18" s="134" t="str">
        <f t="shared" si="32"/>
        <v/>
      </c>
      <c r="DA18" s="135" t="str">
        <f>IF(SST!H17="","",SST!H17)</f>
        <v/>
      </c>
      <c r="DB18" s="135" t="str">
        <f>IF(SST!I17="","",SST!I17)</f>
        <v/>
      </c>
      <c r="DC18" s="135" t="str">
        <f>IF(SST!J17="","",SST!J17)</f>
        <v/>
      </c>
      <c r="DD18" s="135" t="str">
        <f t="shared" si="67"/>
        <v/>
      </c>
      <c r="DE18" s="135" t="str">
        <f>IF(SST!K17="","",SST!K17)</f>
        <v/>
      </c>
      <c r="DF18" s="135" t="str">
        <f t="shared" si="33"/>
        <v/>
      </c>
      <c r="DG18" s="134" t="str">
        <f t="shared" si="68"/>
        <v/>
      </c>
      <c r="DH18" s="134" t="str">
        <f t="shared" si="34"/>
        <v/>
      </c>
      <c r="DI18" s="134" t="str">
        <f>IF(SST!O17="","",SST!O17)</f>
        <v/>
      </c>
      <c r="DJ18" s="134" t="str">
        <f t="shared" si="69"/>
        <v/>
      </c>
      <c r="DK18" s="134" t="str">
        <f t="shared" si="70"/>
        <v/>
      </c>
      <c r="DL18" s="134" t="str">
        <f t="shared" si="71"/>
        <v/>
      </c>
      <c r="DM18" s="139" t="str">
        <f t="shared" si="72"/>
        <v/>
      </c>
      <c r="DN18" s="139" t="str">
        <f t="shared" si="73"/>
        <v/>
      </c>
      <c r="DO18" s="139" t="str">
        <f t="shared" si="74"/>
        <v/>
      </c>
      <c r="DP18" s="139" t="str">
        <f t="shared" si="75"/>
        <v/>
      </c>
      <c r="DQ18" s="139" t="str">
        <f t="shared" si="76"/>
        <v/>
      </c>
      <c r="DR18" s="139" t="str">
        <f t="shared" si="77"/>
        <v/>
      </c>
      <c r="DS18" s="139" t="str">
        <f t="shared" si="78"/>
        <v/>
      </c>
      <c r="DT18" s="139" t="str">
        <f t="shared" si="79"/>
        <v/>
      </c>
      <c r="DU18" s="139" t="str">
        <f t="shared" si="80"/>
        <v/>
      </c>
      <c r="DV18" s="139" t="str">
        <f t="shared" si="81"/>
        <v/>
      </c>
      <c r="DW18" s="140" t="str">
        <f t="shared" si="82"/>
        <v/>
      </c>
      <c r="DX18" s="140" t="str">
        <f t="shared" si="83"/>
        <v/>
      </c>
      <c r="DY18" s="140" t="str">
        <f t="shared" si="84"/>
        <v/>
      </c>
      <c r="DZ18" s="140" t="str">
        <f t="shared" si="85"/>
        <v/>
      </c>
      <c r="EA18" s="140" t="str">
        <f t="shared" si="86"/>
        <v/>
      </c>
      <c r="EB18" s="141" t="str">
        <f t="shared" si="87"/>
        <v/>
      </c>
      <c r="EC18" s="141" t="str">
        <f t="shared" si="88"/>
        <v/>
      </c>
      <c r="ED18" s="141" t="str">
        <f t="shared" si="89"/>
        <v/>
      </c>
      <c r="EE18" s="141" t="str">
        <f t="shared" si="90"/>
        <v/>
      </c>
      <c r="EF18" s="141" t="str">
        <f t="shared" si="91"/>
        <v/>
      </c>
      <c r="EG18" s="127" t="str">
        <f t="shared" si="35"/>
        <v/>
      </c>
      <c r="EH18" s="127" t="str">
        <f t="shared" si="35"/>
        <v/>
      </c>
      <c r="EI18" s="127" t="str">
        <f t="shared" si="92"/>
        <v/>
      </c>
      <c r="EJ18" s="127" t="str">
        <f t="shared" si="92"/>
        <v/>
      </c>
      <c r="EK18" s="127" t="str">
        <f t="shared" si="92"/>
        <v/>
      </c>
      <c r="EL18" s="128" t="str">
        <f t="shared" si="36"/>
        <v/>
      </c>
      <c r="EM18" s="128" t="str">
        <f t="shared" si="36"/>
        <v/>
      </c>
      <c r="EN18" s="128" t="str">
        <f t="shared" si="36"/>
        <v/>
      </c>
      <c r="EO18" s="128" t="str">
        <f t="shared" si="36"/>
        <v/>
      </c>
      <c r="EP18" s="128" t="str">
        <f t="shared" si="36"/>
        <v/>
      </c>
      <c r="EQ18" s="142" t="str">
        <f t="shared" si="37"/>
        <v/>
      </c>
      <c r="ER18" s="142" t="str">
        <f t="shared" si="38"/>
        <v/>
      </c>
      <c r="ES18" s="359" t="str">
        <f t="shared" si="39"/>
        <v/>
      </c>
      <c r="ET18" s="359" t="str">
        <f t="shared" si="93"/>
        <v/>
      </c>
      <c r="EU18" s="359" t="str">
        <f t="shared" si="40"/>
        <v/>
      </c>
      <c r="EV18" s="359" t="str">
        <f t="shared" si="41"/>
        <v/>
      </c>
      <c r="EW18" s="359" t="str">
        <f t="shared" si="42"/>
        <v/>
      </c>
      <c r="EX18" s="359" t="str">
        <f t="shared" si="43"/>
        <v/>
      </c>
      <c r="EY18" s="359" t="str">
        <f t="shared" si="94"/>
        <v/>
      </c>
      <c r="EZ18" s="359" t="str">
        <f t="shared" si="94"/>
        <v/>
      </c>
      <c r="FA18" s="359" t="str">
        <f t="shared" si="44"/>
        <v/>
      </c>
      <c r="FB18" s="359" t="str">
        <f t="shared" si="45"/>
        <v/>
      </c>
      <c r="FC18" s="144" t="str">
        <f t="shared" si="95"/>
        <v/>
      </c>
      <c r="FD18" s="359" t="str">
        <f t="shared" si="46"/>
        <v/>
      </c>
      <c r="FE18" s="145" t="str">
        <f>IF(ATTENDANCE!Q18="","",ATTENDANCE!Q18)</f>
        <v/>
      </c>
      <c r="FF18" s="146" t="str">
        <f t="shared" si="47"/>
        <v/>
      </c>
      <c r="FG18" s="359" t="str">
        <f t="shared" si="48"/>
        <v/>
      </c>
      <c r="FH18" s="144" t="str">
        <f t="shared" si="96"/>
        <v/>
      </c>
      <c r="FI18" s="359" t="str">
        <f>IF(ATTENDANCE!Q18="","",ATTENDANCE!Q18)</f>
        <v/>
      </c>
      <c r="FJ18" s="144" t="str">
        <f>IF(ATTENDANCE!Q18="","",ATTENDANCE!$Q18)</f>
        <v/>
      </c>
      <c r="FK18" s="144" t="s">
        <v>235</v>
      </c>
      <c r="FL18" s="70"/>
    </row>
    <row r="19" spans="1:168" s="267" customFormat="1" ht="22.2" customHeight="1" x14ac:dyDescent="0.25">
      <c r="A19" s="70"/>
      <c r="B19" s="131">
        <f>IF(DATA!B16="","",DATA!B16)</f>
        <v>12</v>
      </c>
      <c r="C19" s="131" t="str">
        <f>IF(DATA!C16="","",DATA!C16)</f>
        <v/>
      </c>
      <c r="D19" s="131" t="str">
        <f>IF(DATA!D16="","",DATA!D16)</f>
        <v/>
      </c>
      <c r="E19" s="447" t="str">
        <f>IF(DATA!E16="","",DATA!E16)</f>
        <v/>
      </c>
      <c r="F19" s="447" t="str">
        <f>IF(DATA!F16="","",DATA!F16)</f>
        <v/>
      </c>
      <c r="G19" s="132" t="str">
        <f>IF(DATA!G16="","",DATA!G16)</f>
        <v/>
      </c>
      <c r="H19" s="133" t="str">
        <f>IF(DATA!H16="","",DATA!H16)</f>
        <v/>
      </c>
      <c r="I19" s="132" t="str">
        <f>IF(DATA!I16="","",DATA!I16)</f>
        <v/>
      </c>
      <c r="J19" s="132" t="str">
        <f>IF(DATA!J16="","",DATA!J16)</f>
        <v/>
      </c>
      <c r="K19" s="132" t="str">
        <f>IF(DATA!K16="","",DATA!K16)</f>
        <v/>
      </c>
      <c r="L19" s="134" t="str">
        <f>IF(ENGLISH!E18="","",ENGLISH!E18)</f>
        <v/>
      </c>
      <c r="M19" s="135" t="str">
        <f t="shared" si="2"/>
        <v/>
      </c>
      <c r="N19" s="134" t="str">
        <f>IF(ENGLISH!F18="","",ENGLISH!F18)</f>
        <v/>
      </c>
      <c r="O19" s="135" t="str">
        <f t="shared" si="3"/>
        <v/>
      </c>
      <c r="P19" s="134" t="str">
        <f>IF(ENGLISH!G18="","",ENGLISH!G18)</f>
        <v/>
      </c>
      <c r="Q19" s="134" t="str">
        <f t="shared" si="4"/>
        <v/>
      </c>
      <c r="R19" s="135" t="str">
        <f>IFERROR(LARGE((M19,O19,Q19),1),"")</f>
        <v/>
      </c>
      <c r="S19" s="135" t="str">
        <f>IFERROR(LARGE((M19,O19,Q19),2),"")</f>
        <v/>
      </c>
      <c r="T19" s="134" t="str">
        <f t="shared" si="5"/>
        <v/>
      </c>
      <c r="U19" s="135" t="str">
        <f>IF(ENGLISH!H18="","",ENGLISH!H18)</f>
        <v/>
      </c>
      <c r="V19" s="134" t="str">
        <f>IF(ENGLISH!I18="","",ENGLISH!I18)</f>
        <v/>
      </c>
      <c r="W19" s="134" t="str">
        <f>IF(ENGLISH!J18="","",ENGLISH!J18)</f>
        <v/>
      </c>
      <c r="X19" s="134" t="str">
        <f t="shared" si="10"/>
        <v/>
      </c>
      <c r="Y19" s="135" t="str">
        <f>IF(ENGLISH!K18="","",ENGLISH!K18)</f>
        <v/>
      </c>
      <c r="Z19" s="135" t="str">
        <f t="shared" si="7"/>
        <v/>
      </c>
      <c r="AA19" s="136" t="str">
        <f t="shared" si="49"/>
        <v/>
      </c>
      <c r="AB19" s="134" t="str">
        <f t="shared" si="8"/>
        <v/>
      </c>
      <c r="AC19" s="134" t="str">
        <f>IF(ENGLISH!O18="","",ENGLISH!O18)</f>
        <v/>
      </c>
      <c r="AD19" s="134" t="str">
        <f t="shared" si="50"/>
        <v/>
      </c>
      <c r="AE19" s="134" t="str">
        <f t="shared" si="51"/>
        <v/>
      </c>
      <c r="AF19" s="134" t="str">
        <f t="shared" si="52"/>
        <v/>
      </c>
      <c r="AG19" s="137" t="str">
        <f>IF('HINDI-SKT'!E18="","",'HINDI-SKT'!E18)</f>
        <v/>
      </c>
      <c r="AH19" s="138" t="str">
        <f t="shared" si="11"/>
        <v/>
      </c>
      <c r="AI19" s="137" t="str">
        <f>IF('HINDI-SKT'!F18="","",'HINDI-SKT'!F18)</f>
        <v/>
      </c>
      <c r="AJ19" s="138" t="str">
        <f t="shared" si="12"/>
        <v/>
      </c>
      <c r="AK19" s="137" t="str">
        <f>IF('HINDI-SKT'!G18="","",'HINDI-SKT'!G18)</f>
        <v/>
      </c>
      <c r="AL19" s="137" t="str">
        <f t="shared" si="13"/>
        <v/>
      </c>
      <c r="AM19" s="138" t="str">
        <f>IFERROR(LARGE((AH19,AJ19,AL19),1),"")</f>
        <v/>
      </c>
      <c r="AN19" s="138" t="str">
        <f>IFERROR(LARGE((AH19,AJ19,AL19),2),"")</f>
        <v/>
      </c>
      <c r="AO19" s="137" t="str">
        <f t="shared" si="14"/>
        <v/>
      </c>
      <c r="AP19" s="138" t="str">
        <f>IF('HINDI-SKT'!H18="","",'HINDI-SKT'!H18)</f>
        <v/>
      </c>
      <c r="AQ19" s="137" t="str">
        <f>IF('HINDI-SKT'!I18="","",'HINDI-SKT'!I18)</f>
        <v/>
      </c>
      <c r="AR19" s="137" t="str">
        <f>IF('HINDI-SKT'!J18="","",'HINDI-SKT'!J18)</f>
        <v/>
      </c>
      <c r="AS19" s="137" t="str">
        <f t="shared" si="53"/>
        <v/>
      </c>
      <c r="AT19" s="137" t="str">
        <f>IF('HINDI-SKT'!K18="","",'HINDI-SKT'!K18)</f>
        <v/>
      </c>
      <c r="AU19" s="138" t="str">
        <f t="shared" si="15"/>
        <v/>
      </c>
      <c r="AV19" s="137" t="str">
        <f t="shared" si="54"/>
        <v/>
      </c>
      <c r="AW19" s="137" t="str">
        <f t="shared" si="16"/>
        <v/>
      </c>
      <c r="AX19" s="137" t="str">
        <f>IF('HINDI-SKT'!O18="","",'HINDI-SKT'!O18)</f>
        <v/>
      </c>
      <c r="AY19" s="137" t="str">
        <f t="shared" si="55"/>
        <v/>
      </c>
      <c r="AZ19" s="137" t="str">
        <f t="shared" si="56"/>
        <v/>
      </c>
      <c r="BA19" s="137" t="str">
        <f t="shared" si="57"/>
        <v/>
      </c>
      <c r="BB19" s="134" t="str">
        <f>IF(MATHS!E18="","",MATHS!E18)</f>
        <v/>
      </c>
      <c r="BC19" s="135" t="str">
        <f t="shared" si="17"/>
        <v/>
      </c>
      <c r="BD19" s="134" t="str">
        <f>IF(MATHS!F18="","",MATHS!F18)</f>
        <v/>
      </c>
      <c r="BE19" s="135" t="str">
        <f t="shared" si="18"/>
        <v/>
      </c>
      <c r="BF19" s="134" t="str">
        <f>IF(MATHS!G18="","",MATHS!G18)</f>
        <v/>
      </c>
      <c r="BG19" s="134" t="str">
        <f t="shared" si="19"/>
        <v/>
      </c>
      <c r="BH19" s="135" t="str">
        <f>IFERROR(LARGE((BC19,BE19,BG19),1),"")</f>
        <v/>
      </c>
      <c r="BI19" s="135" t="str">
        <f>IFERROR(LARGE((BC19,BE19,BG19),2),"")</f>
        <v/>
      </c>
      <c r="BJ19" s="134" t="str">
        <f t="shared" si="20"/>
        <v/>
      </c>
      <c r="BK19" s="135" t="str">
        <f>IF(MATHS!H18="","",MATHS!H18)</f>
        <v/>
      </c>
      <c r="BL19" s="134" t="str">
        <f>IF(MATHS!I18="","",MATHS!I18)</f>
        <v/>
      </c>
      <c r="BM19" s="134" t="str">
        <f>IF(MATHS!J18="","",MATHS!J18)</f>
        <v/>
      </c>
      <c r="BN19" s="134" t="str">
        <f t="shared" si="58"/>
        <v/>
      </c>
      <c r="BO19" s="134" t="str">
        <f>IF(MATHS!K18="","",MATHS!K18)</f>
        <v/>
      </c>
      <c r="BP19" s="135" t="str">
        <f t="shared" si="21"/>
        <v/>
      </c>
      <c r="BQ19" s="134" t="str">
        <f t="shared" si="59"/>
        <v/>
      </c>
      <c r="BR19" s="134" t="str">
        <f t="shared" si="22"/>
        <v/>
      </c>
      <c r="BS19" s="134" t="str">
        <f>IF(MATHS!O18="","",MATHS!O18)</f>
        <v/>
      </c>
      <c r="BT19" s="134" t="str">
        <f t="shared" si="60"/>
        <v/>
      </c>
      <c r="BU19" s="134" t="str">
        <f t="shared" si="61"/>
        <v/>
      </c>
      <c r="BV19" s="134"/>
      <c r="BW19" s="137" t="str">
        <f>IF(SCIENCE!E18="","",SCIENCE!E18)</f>
        <v/>
      </c>
      <c r="BX19" s="138" t="str">
        <f t="shared" si="23"/>
        <v/>
      </c>
      <c r="BY19" s="137" t="str">
        <f>IF(SCIENCE!F18="","",SCIENCE!F18)</f>
        <v/>
      </c>
      <c r="BZ19" s="138" t="str">
        <f t="shared" si="24"/>
        <v/>
      </c>
      <c r="CA19" s="137" t="str">
        <f>IF(SCIENCE!G18="","",SCIENCE!G18)</f>
        <v/>
      </c>
      <c r="CB19" s="137" t="str">
        <f t="shared" si="25"/>
        <v/>
      </c>
      <c r="CC19" s="138" t="str">
        <f>IFERROR(LARGE((BX19,BZ19,CB19),1),"")</f>
        <v/>
      </c>
      <c r="CD19" s="138" t="str">
        <f>IFERROR(LARGE((BX19,BZ19,CB19),2),"")</f>
        <v/>
      </c>
      <c r="CE19" s="137" t="str">
        <f t="shared" si="26"/>
        <v/>
      </c>
      <c r="CF19" s="138" t="str">
        <f>IF(SCIENCE!H18="","",SCIENCE!H18)</f>
        <v/>
      </c>
      <c r="CG19" s="138" t="str">
        <f>IF(SCIENCE!I18="","",SCIENCE!I18)</f>
        <v/>
      </c>
      <c r="CH19" s="138" t="str">
        <f>IF(SCIENCE!J18="","",SCIENCE!J18)</f>
        <v/>
      </c>
      <c r="CI19" s="138" t="str">
        <f t="shared" si="62"/>
        <v/>
      </c>
      <c r="CJ19" s="138" t="str">
        <f>IF(SCIENCE!K18="","",SCIENCE!K18)</f>
        <v/>
      </c>
      <c r="CK19" s="138" t="str">
        <f t="shared" si="27"/>
        <v/>
      </c>
      <c r="CL19" s="137" t="str">
        <f t="shared" si="63"/>
        <v/>
      </c>
      <c r="CM19" s="137" t="str">
        <f t="shared" si="28"/>
        <v/>
      </c>
      <c r="CN19" s="137" t="str">
        <f>IF(SCIENCE!O18="","",SCIENCE!O18)</f>
        <v/>
      </c>
      <c r="CO19" s="137" t="str">
        <f t="shared" si="64"/>
        <v/>
      </c>
      <c r="CP19" s="137" t="str">
        <f t="shared" si="65"/>
        <v/>
      </c>
      <c r="CQ19" s="137" t="str">
        <f t="shared" si="66"/>
        <v/>
      </c>
      <c r="CR19" s="134" t="str">
        <f>IF(SST!E18="","",SST!E18)</f>
        <v/>
      </c>
      <c r="CS19" s="135" t="str">
        <f t="shared" si="29"/>
        <v/>
      </c>
      <c r="CT19" s="134" t="str">
        <f>IF(SST!F18="","",SST!F18)</f>
        <v/>
      </c>
      <c r="CU19" s="135" t="str">
        <f t="shared" si="30"/>
        <v/>
      </c>
      <c r="CV19" s="134" t="str">
        <f>IF(SST!G18="","",SST!G18)</f>
        <v/>
      </c>
      <c r="CW19" s="134" t="str">
        <f t="shared" si="31"/>
        <v/>
      </c>
      <c r="CX19" s="135" t="str">
        <f>IFERROR(LARGE((CS19,CU19,CW19),1),"")</f>
        <v/>
      </c>
      <c r="CY19" s="135" t="str">
        <f>IFERROR(LARGE((CS19,CU19,CW19),2),"")</f>
        <v/>
      </c>
      <c r="CZ19" s="134" t="str">
        <f t="shared" si="32"/>
        <v/>
      </c>
      <c r="DA19" s="135" t="str">
        <f>IF(SST!H18="","",SST!H18)</f>
        <v/>
      </c>
      <c r="DB19" s="135" t="str">
        <f>IF(SST!I18="","",SST!I18)</f>
        <v/>
      </c>
      <c r="DC19" s="135" t="str">
        <f>IF(SST!J18="","",SST!J18)</f>
        <v/>
      </c>
      <c r="DD19" s="135" t="str">
        <f t="shared" si="67"/>
        <v/>
      </c>
      <c r="DE19" s="135" t="str">
        <f>IF(SST!K18="","",SST!K18)</f>
        <v/>
      </c>
      <c r="DF19" s="135" t="str">
        <f t="shared" si="33"/>
        <v/>
      </c>
      <c r="DG19" s="134" t="str">
        <f t="shared" si="68"/>
        <v/>
      </c>
      <c r="DH19" s="134" t="str">
        <f t="shared" si="34"/>
        <v/>
      </c>
      <c r="DI19" s="134" t="str">
        <f>IF(SST!O18="","",SST!O18)</f>
        <v/>
      </c>
      <c r="DJ19" s="134" t="str">
        <f t="shared" si="69"/>
        <v/>
      </c>
      <c r="DK19" s="134" t="str">
        <f t="shared" si="70"/>
        <v/>
      </c>
      <c r="DL19" s="134" t="str">
        <f t="shared" si="71"/>
        <v/>
      </c>
      <c r="DM19" s="139" t="str">
        <f t="shared" si="72"/>
        <v/>
      </c>
      <c r="DN19" s="139" t="str">
        <f t="shared" si="73"/>
        <v/>
      </c>
      <c r="DO19" s="139" t="str">
        <f t="shared" si="74"/>
        <v/>
      </c>
      <c r="DP19" s="139" t="str">
        <f t="shared" si="75"/>
        <v/>
      </c>
      <c r="DQ19" s="139" t="str">
        <f t="shared" si="76"/>
        <v/>
      </c>
      <c r="DR19" s="139" t="str">
        <f t="shared" si="77"/>
        <v/>
      </c>
      <c r="DS19" s="139" t="str">
        <f t="shared" si="78"/>
        <v/>
      </c>
      <c r="DT19" s="139" t="str">
        <f t="shared" si="79"/>
        <v/>
      </c>
      <c r="DU19" s="139" t="str">
        <f t="shared" si="80"/>
        <v/>
      </c>
      <c r="DV19" s="139" t="str">
        <f t="shared" si="81"/>
        <v/>
      </c>
      <c r="DW19" s="140" t="str">
        <f t="shared" si="82"/>
        <v/>
      </c>
      <c r="DX19" s="140" t="str">
        <f t="shared" si="83"/>
        <v/>
      </c>
      <c r="DY19" s="140" t="str">
        <f t="shared" si="84"/>
        <v/>
      </c>
      <c r="DZ19" s="140" t="str">
        <f t="shared" si="85"/>
        <v/>
      </c>
      <c r="EA19" s="140" t="str">
        <f t="shared" si="86"/>
        <v/>
      </c>
      <c r="EB19" s="141" t="str">
        <f t="shared" si="87"/>
        <v/>
      </c>
      <c r="EC19" s="141" t="str">
        <f t="shared" si="88"/>
        <v/>
      </c>
      <c r="ED19" s="141" t="str">
        <f t="shared" si="89"/>
        <v/>
      </c>
      <c r="EE19" s="141" t="str">
        <f t="shared" si="90"/>
        <v/>
      </c>
      <c r="EF19" s="141" t="str">
        <f t="shared" si="91"/>
        <v/>
      </c>
      <c r="EG19" s="127" t="str">
        <f t="shared" si="35"/>
        <v/>
      </c>
      <c r="EH19" s="127" t="str">
        <f t="shared" si="35"/>
        <v/>
      </c>
      <c r="EI19" s="127" t="str">
        <f t="shared" si="92"/>
        <v/>
      </c>
      <c r="EJ19" s="127" t="str">
        <f t="shared" si="92"/>
        <v/>
      </c>
      <c r="EK19" s="127" t="str">
        <f t="shared" si="92"/>
        <v/>
      </c>
      <c r="EL19" s="128" t="str">
        <f t="shared" si="36"/>
        <v/>
      </c>
      <c r="EM19" s="128" t="str">
        <f t="shared" si="36"/>
        <v/>
      </c>
      <c r="EN19" s="128" t="str">
        <f t="shared" si="36"/>
        <v/>
      </c>
      <c r="EO19" s="128" t="str">
        <f t="shared" si="36"/>
        <v/>
      </c>
      <c r="EP19" s="128" t="str">
        <f t="shared" si="36"/>
        <v/>
      </c>
      <c r="EQ19" s="142" t="str">
        <f t="shared" si="37"/>
        <v/>
      </c>
      <c r="ER19" s="142" t="str">
        <f t="shared" si="38"/>
        <v/>
      </c>
      <c r="ES19" s="359" t="str">
        <f t="shared" si="39"/>
        <v/>
      </c>
      <c r="ET19" s="359" t="str">
        <f t="shared" si="93"/>
        <v/>
      </c>
      <c r="EU19" s="359" t="str">
        <f t="shared" si="40"/>
        <v/>
      </c>
      <c r="EV19" s="359" t="str">
        <f t="shared" si="41"/>
        <v/>
      </c>
      <c r="EW19" s="359" t="str">
        <f t="shared" si="42"/>
        <v/>
      </c>
      <c r="EX19" s="359" t="str">
        <f t="shared" si="43"/>
        <v/>
      </c>
      <c r="EY19" s="359" t="str">
        <f t="shared" si="94"/>
        <v/>
      </c>
      <c r="EZ19" s="359" t="str">
        <f t="shared" si="94"/>
        <v/>
      </c>
      <c r="FA19" s="359" t="str">
        <f t="shared" si="44"/>
        <v/>
      </c>
      <c r="FB19" s="359" t="str">
        <f t="shared" si="45"/>
        <v/>
      </c>
      <c r="FC19" s="144" t="str">
        <f t="shared" si="95"/>
        <v/>
      </c>
      <c r="FD19" s="359" t="str">
        <f t="shared" si="46"/>
        <v/>
      </c>
      <c r="FE19" s="145" t="str">
        <f>IF(ATTENDANCE!Q19="","",ATTENDANCE!Q19)</f>
        <v/>
      </c>
      <c r="FF19" s="146" t="str">
        <f t="shared" si="47"/>
        <v/>
      </c>
      <c r="FG19" s="359" t="str">
        <f t="shared" si="48"/>
        <v/>
      </c>
      <c r="FH19" s="144" t="str">
        <f t="shared" si="96"/>
        <v/>
      </c>
      <c r="FI19" s="359" t="str">
        <f>IF(ATTENDANCE!Q19="","",ATTENDANCE!Q19)</f>
        <v/>
      </c>
      <c r="FJ19" s="144" t="str">
        <f>IF(ATTENDANCE!Q19="","",ATTENDANCE!$Q19)</f>
        <v/>
      </c>
      <c r="FK19" s="144" t="s">
        <v>234</v>
      </c>
      <c r="FL19" s="70"/>
    </row>
    <row r="20" spans="1:168" s="267" customFormat="1" ht="22.2" customHeight="1" x14ac:dyDescent="0.25">
      <c r="A20" s="70"/>
      <c r="B20" s="131">
        <f>IF(DATA!B17="","",DATA!B17)</f>
        <v>13</v>
      </c>
      <c r="C20" s="131" t="str">
        <f>IF(DATA!C17="","",DATA!C17)</f>
        <v/>
      </c>
      <c r="D20" s="131" t="str">
        <f>IF(DATA!D17="","",DATA!D17)</f>
        <v/>
      </c>
      <c r="E20" s="447" t="str">
        <f>IF(DATA!E17="","",DATA!E17)</f>
        <v/>
      </c>
      <c r="F20" s="447" t="str">
        <f>IF(DATA!F17="","",DATA!F17)</f>
        <v/>
      </c>
      <c r="G20" s="132" t="str">
        <f>IF(DATA!G17="","",DATA!G17)</f>
        <v/>
      </c>
      <c r="H20" s="133" t="str">
        <f>IF(DATA!H17="","",DATA!H17)</f>
        <v/>
      </c>
      <c r="I20" s="132" t="str">
        <f>IF(DATA!I17="","",DATA!I17)</f>
        <v/>
      </c>
      <c r="J20" s="132" t="str">
        <f>IF(DATA!J17="","",DATA!J17)</f>
        <v/>
      </c>
      <c r="K20" s="132" t="str">
        <f>IF(DATA!K17="","",DATA!K17)</f>
        <v/>
      </c>
      <c r="L20" s="134" t="str">
        <f>IF(ENGLISH!E19="","",ENGLISH!E19)</f>
        <v/>
      </c>
      <c r="M20" s="135" t="str">
        <f t="shared" si="2"/>
        <v/>
      </c>
      <c r="N20" s="134" t="str">
        <f>IF(ENGLISH!F19="","",ENGLISH!F19)</f>
        <v/>
      </c>
      <c r="O20" s="135" t="str">
        <f t="shared" si="3"/>
        <v/>
      </c>
      <c r="P20" s="134" t="str">
        <f>IF(ENGLISH!G19="","",ENGLISH!G19)</f>
        <v/>
      </c>
      <c r="Q20" s="134" t="str">
        <f t="shared" si="4"/>
        <v/>
      </c>
      <c r="R20" s="135" t="str">
        <f>IFERROR(LARGE((M20,O20,Q20),1),"")</f>
        <v/>
      </c>
      <c r="S20" s="135" t="str">
        <f>IFERROR(LARGE((M20,O20,Q20),2),"")</f>
        <v/>
      </c>
      <c r="T20" s="134" t="str">
        <f t="shared" si="5"/>
        <v/>
      </c>
      <c r="U20" s="135" t="str">
        <f>IF(ENGLISH!H19="","",ENGLISH!H19)</f>
        <v/>
      </c>
      <c r="V20" s="134" t="str">
        <f>IF(ENGLISH!I19="","",ENGLISH!I19)</f>
        <v/>
      </c>
      <c r="W20" s="134" t="str">
        <f>IF(ENGLISH!J19="","",ENGLISH!J19)</f>
        <v/>
      </c>
      <c r="X20" s="134" t="str">
        <f t="shared" si="10"/>
        <v/>
      </c>
      <c r="Y20" s="135" t="str">
        <f>IF(ENGLISH!K19="","",ENGLISH!K19)</f>
        <v/>
      </c>
      <c r="Z20" s="135" t="str">
        <f t="shared" si="7"/>
        <v/>
      </c>
      <c r="AA20" s="136" t="str">
        <f t="shared" si="49"/>
        <v/>
      </c>
      <c r="AB20" s="134" t="str">
        <f t="shared" si="8"/>
        <v/>
      </c>
      <c r="AC20" s="134" t="str">
        <f>IF(ENGLISH!O19="","",ENGLISH!O19)</f>
        <v/>
      </c>
      <c r="AD20" s="134" t="str">
        <f t="shared" si="50"/>
        <v/>
      </c>
      <c r="AE20" s="134" t="str">
        <f t="shared" si="51"/>
        <v/>
      </c>
      <c r="AF20" s="134" t="str">
        <f t="shared" si="52"/>
        <v/>
      </c>
      <c r="AG20" s="137" t="str">
        <f>IF('HINDI-SKT'!E19="","",'HINDI-SKT'!E19)</f>
        <v/>
      </c>
      <c r="AH20" s="138" t="str">
        <f t="shared" si="11"/>
        <v/>
      </c>
      <c r="AI20" s="137" t="str">
        <f>IF('HINDI-SKT'!F19="","",'HINDI-SKT'!F19)</f>
        <v/>
      </c>
      <c r="AJ20" s="138" t="str">
        <f t="shared" si="12"/>
        <v/>
      </c>
      <c r="AK20" s="137" t="str">
        <f>IF('HINDI-SKT'!G19="","",'HINDI-SKT'!G19)</f>
        <v/>
      </c>
      <c r="AL20" s="137" t="str">
        <f t="shared" si="13"/>
        <v/>
      </c>
      <c r="AM20" s="138" t="str">
        <f>IFERROR(LARGE((AH20,AJ20,AL20),1),"")</f>
        <v/>
      </c>
      <c r="AN20" s="138" t="str">
        <f>IFERROR(LARGE((AH20,AJ20,AL20),2),"")</f>
        <v/>
      </c>
      <c r="AO20" s="137" t="str">
        <f t="shared" si="14"/>
        <v/>
      </c>
      <c r="AP20" s="138" t="str">
        <f>IF('HINDI-SKT'!H19="","",'HINDI-SKT'!H19)</f>
        <v/>
      </c>
      <c r="AQ20" s="137" t="str">
        <f>IF('HINDI-SKT'!I19="","",'HINDI-SKT'!I19)</f>
        <v/>
      </c>
      <c r="AR20" s="137" t="str">
        <f>IF('HINDI-SKT'!J19="","",'HINDI-SKT'!J19)</f>
        <v/>
      </c>
      <c r="AS20" s="137" t="str">
        <f t="shared" si="53"/>
        <v/>
      </c>
      <c r="AT20" s="137" t="str">
        <f>IF('HINDI-SKT'!K19="","",'HINDI-SKT'!K19)</f>
        <v/>
      </c>
      <c r="AU20" s="138" t="str">
        <f t="shared" si="15"/>
        <v/>
      </c>
      <c r="AV20" s="137" t="str">
        <f t="shared" si="54"/>
        <v/>
      </c>
      <c r="AW20" s="137" t="str">
        <f t="shared" si="16"/>
        <v/>
      </c>
      <c r="AX20" s="137" t="str">
        <f>IF('HINDI-SKT'!O19="","",'HINDI-SKT'!O19)</f>
        <v/>
      </c>
      <c r="AY20" s="137" t="str">
        <f t="shared" si="55"/>
        <v/>
      </c>
      <c r="AZ20" s="137" t="str">
        <f t="shared" si="56"/>
        <v/>
      </c>
      <c r="BA20" s="137" t="str">
        <f t="shared" si="57"/>
        <v/>
      </c>
      <c r="BB20" s="134" t="str">
        <f>IF(MATHS!E19="","",MATHS!E19)</f>
        <v/>
      </c>
      <c r="BC20" s="135" t="str">
        <f t="shared" si="17"/>
        <v/>
      </c>
      <c r="BD20" s="134" t="str">
        <f>IF(MATHS!F19="","",MATHS!F19)</f>
        <v/>
      </c>
      <c r="BE20" s="135" t="str">
        <f t="shared" si="18"/>
        <v/>
      </c>
      <c r="BF20" s="134" t="str">
        <f>IF(MATHS!G19="","",MATHS!G19)</f>
        <v/>
      </c>
      <c r="BG20" s="134" t="str">
        <f t="shared" si="19"/>
        <v/>
      </c>
      <c r="BH20" s="135" t="str">
        <f>IFERROR(LARGE((BC20,BE20,BG20),1),"")</f>
        <v/>
      </c>
      <c r="BI20" s="135" t="str">
        <f>IFERROR(LARGE((BC20,BE20,BG20),2),"")</f>
        <v/>
      </c>
      <c r="BJ20" s="134" t="str">
        <f t="shared" si="20"/>
        <v/>
      </c>
      <c r="BK20" s="135" t="str">
        <f>IF(MATHS!H19="","",MATHS!H19)</f>
        <v/>
      </c>
      <c r="BL20" s="134" t="str">
        <f>IF(MATHS!I19="","",MATHS!I19)</f>
        <v/>
      </c>
      <c r="BM20" s="134" t="str">
        <f>IF(MATHS!J19="","",MATHS!J19)</f>
        <v/>
      </c>
      <c r="BN20" s="134" t="str">
        <f t="shared" si="58"/>
        <v/>
      </c>
      <c r="BO20" s="134" t="str">
        <f>IF(MATHS!K19="","",MATHS!K19)</f>
        <v/>
      </c>
      <c r="BP20" s="135" t="str">
        <f t="shared" si="21"/>
        <v/>
      </c>
      <c r="BQ20" s="134" t="str">
        <f t="shared" si="59"/>
        <v/>
      </c>
      <c r="BR20" s="134" t="str">
        <f t="shared" si="22"/>
        <v/>
      </c>
      <c r="BS20" s="134" t="str">
        <f>IF(MATHS!O19="","",MATHS!O19)</f>
        <v/>
      </c>
      <c r="BT20" s="134" t="str">
        <f t="shared" si="60"/>
        <v/>
      </c>
      <c r="BU20" s="134" t="str">
        <f t="shared" si="61"/>
        <v/>
      </c>
      <c r="BV20" s="134"/>
      <c r="BW20" s="137" t="str">
        <f>IF(SCIENCE!E19="","",SCIENCE!E19)</f>
        <v/>
      </c>
      <c r="BX20" s="138" t="str">
        <f t="shared" si="23"/>
        <v/>
      </c>
      <c r="BY20" s="137" t="str">
        <f>IF(SCIENCE!F19="","",SCIENCE!F19)</f>
        <v/>
      </c>
      <c r="BZ20" s="138" t="str">
        <f t="shared" si="24"/>
        <v/>
      </c>
      <c r="CA20" s="137" t="str">
        <f>IF(SCIENCE!G19="","",SCIENCE!G19)</f>
        <v/>
      </c>
      <c r="CB20" s="137" t="str">
        <f t="shared" si="25"/>
        <v/>
      </c>
      <c r="CC20" s="138" t="str">
        <f>IFERROR(LARGE((BX20,BZ20,CB20),1),"")</f>
        <v/>
      </c>
      <c r="CD20" s="138" t="str">
        <f>IFERROR(LARGE((BX20,BZ20,CB20),2),"")</f>
        <v/>
      </c>
      <c r="CE20" s="137" t="str">
        <f t="shared" si="26"/>
        <v/>
      </c>
      <c r="CF20" s="138" t="str">
        <f>IF(SCIENCE!H19="","",SCIENCE!H19)</f>
        <v/>
      </c>
      <c r="CG20" s="138" t="str">
        <f>IF(SCIENCE!I19="","",SCIENCE!I19)</f>
        <v/>
      </c>
      <c r="CH20" s="138" t="str">
        <f>IF(SCIENCE!J19="","",SCIENCE!J19)</f>
        <v/>
      </c>
      <c r="CI20" s="138" t="str">
        <f t="shared" si="62"/>
        <v/>
      </c>
      <c r="CJ20" s="138" t="str">
        <f>IF(SCIENCE!K19="","",SCIENCE!K19)</f>
        <v/>
      </c>
      <c r="CK20" s="138" t="str">
        <f t="shared" si="27"/>
        <v/>
      </c>
      <c r="CL20" s="137" t="str">
        <f t="shared" si="63"/>
        <v/>
      </c>
      <c r="CM20" s="137" t="str">
        <f t="shared" si="28"/>
        <v/>
      </c>
      <c r="CN20" s="137" t="str">
        <f>IF(SCIENCE!O19="","",SCIENCE!O19)</f>
        <v/>
      </c>
      <c r="CO20" s="137" t="str">
        <f t="shared" si="64"/>
        <v/>
      </c>
      <c r="CP20" s="137" t="str">
        <f t="shared" si="65"/>
        <v/>
      </c>
      <c r="CQ20" s="137" t="str">
        <f t="shared" si="66"/>
        <v/>
      </c>
      <c r="CR20" s="134" t="str">
        <f>IF(SST!E19="","",SST!E19)</f>
        <v/>
      </c>
      <c r="CS20" s="135" t="str">
        <f t="shared" si="29"/>
        <v/>
      </c>
      <c r="CT20" s="134" t="str">
        <f>IF(SST!F19="","",SST!F19)</f>
        <v/>
      </c>
      <c r="CU20" s="135" t="str">
        <f t="shared" si="30"/>
        <v/>
      </c>
      <c r="CV20" s="134" t="str">
        <f>IF(SST!G19="","",SST!G19)</f>
        <v/>
      </c>
      <c r="CW20" s="134" t="str">
        <f t="shared" si="31"/>
        <v/>
      </c>
      <c r="CX20" s="135" t="str">
        <f>IFERROR(LARGE((CS20,CU20,CW20),1),"")</f>
        <v/>
      </c>
      <c r="CY20" s="135" t="str">
        <f>IFERROR(LARGE((CS20,CU20,CW20),2),"")</f>
        <v/>
      </c>
      <c r="CZ20" s="134" t="str">
        <f t="shared" si="32"/>
        <v/>
      </c>
      <c r="DA20" s="135" t="str">
        <f>IF(SST!H19="","",SST!H19)</f>
        <v/>
      </c>
      <c r="DB20" s="135" t="str">
        <f>IF(SST!I19="","",SST!I19)</f>
        <v/>
      </c>
      <c r="DC20" s="135" t="str">
        <f>IF(SST!J19="","",SST!J19)</f>
        <v/>
      </c>
      <c r="DD20" s="135" t="str">
        <f t="shared" si="67"/>
        <v/>
      </c>
      <c r="DE20" s="135" t="str">
        <f>IF(SST!K19="","",SST!K19)</f>
        <v/>
      </c>
      <c r="DF20" s="135" t="str">
        <f t="shared" si="33"/>
        <v/>
      </c>
      <c r="DG20" s="134" t="str">
        <f t="shared" si="68"/>
        <v/>
      </c>
      <c r="DH20" s="134" t="str">
        <f t="shared" si="34"/>
        <v/>
      </c>
      <c r="DI20" s="134" t="str">
        <f>IF(SST!O19="","",SST!O19)</f>
        <v/>
      </c>
      <c r="DJ20" s="134" t="str">
        <f t="shared" si="69"/>
        <v/>
      </c>
      <c r="DK20" s="134" t="str">
        <f t="shared" si="70"/>
        <v/>
      </c>
      <c r="DL20" s="134" t="str">
        <f t="shared" si="71"/>
        <v/>
      </c>
      <c r="DM20" s="139" t="str">
        <f t="shared" si="72"/>
        <v/>
      </c>
      <c r="DN20" s="139" t="str">
        <f t="shared" si="73"/>
        <v/>
      </c>
      <c r="DO20" s="139" t="str">
        <f t="shared" si="74"/>
        <v/>
      </c>
      <c r="DP20" s="139" t="str">
        <f t="shared" si="75"/>
        <v/>
      </c>
      <c r="DQ20" s="139" t="str">
        <f t="shared" si="76"/>
        <v/>
      </c>
      <c r="DR20" s="139" t="str">
        <f t="shared" si="77"/>
        <v/>
      </c>
      <c r="DS20" s="139" t="str">
        <f t="shared" si="78"/>
        <v/>
      </c>
      <c r="DT20" s="384" t="str">
        <f t="shared" si="79"/>
        <v/>
      </c>
      <c r="DU20" s="139" t="str">
        <f t="shared" si="80"/>
        <v/>
      </c>
      <c r="DV20" s="139" t="str">
        <f t="shared" si="81"/>
        <v/>
      </c>
      <c r="DW20" s="140" t="str">
        <f t="shared" si="82"/>
        <v/>
      </c>
      <c r="DX20" s="140" t="str">
        <f t="shared" si="83"/>
        <v/>
      </c>
      <c r="DY20" s="140" t="str">
        <f t="shared" si="84"/>
        <v/>
      </c>
      <c r="DZ20" s="140" t="str">
        <f t="shared" si="85"/>
        <v/>
      </c>
      <c r="EA20" s="140" t="str">
        <f t="shared" si="86"/>
        <v/>
      </c>
      <c r="EB20" s="141" t="str">
        <f t="shared" si="87"/>
        <v/>
      </c>
      <c r="EC20" s="141" t="str">
        <f t="shared" si="88"/>
        <v/>
      </c>
      <c r="ED20" s="141" t="str">
        <f t="shared" si="89"/>
        <v/>
      </c>
      <c r="EE20" s="141" t="str">
        <f t="shared" si="90"/>
        <v/>
      </c>
      <c r="EF20" s="141" t="str">
        <f t="shared" si="91"/>
        <v/>
      </c>
      <c r="EG20" s="127" t="str">
        <f t="shared" si="35"/>
        <v/>
      </c>
      <c r="EH20" s="127" t="str">
        <f t="shared" si="35"/>
        <v/>
      </c>
      <c r="EI20" s="127" t="str">
        <f t="shared" si="92"/>
        <v/>
      </c>
      <c r="EJ20" s="127" t="str">
        <f t="shared" si="92"/>
        <v/>
      </c>
      <c r="EK20" s="127" t="str">
        <f t="shared" si="92"/>
        <v/>
      </c>
      <c r="EL20" s="128" t="str">
        <f t="shared" si="36"/>
        <v/>
      </c>
      <c r="EM20" s="128" t="str">
        <f t="shared" si="36"/>
        <v/>
      </c>
      <c r="EN20" s="128" t="str">
        <f t="shared" si="36"/>
        <v/>
      </c>
      <c r="EO20" s="128" t="str">
        <f t="shared" si="36"/>
        <v/>
      </c>
      <c r="EP20" s="128" t="str">
        <f t="shared" si="36"/>
        <v/>
      </c>
      <c r="EQ20" s="142" t="str">
        <f t="shared" si="37"/>
        <v/>
      </c>
      <c r="ER20" s="142" t="str">
        <f t="shared" si="38"/>
        <v/>
      </c>
      <c r="ES20" s="359" t="str">
        <f t="shared" si="39"/>
        <v/>
      </c>
      <c r="ET20" s="359" t="str">
        <f t="shared" si="93"/>
        <v/>
      </c>
      <c r="EU20" s="359" t="str">
        <f t="shared" si="40"/>
        <v/>
      </c>
      <c r="EV20" s="359" t="str">
        <f t="shared" si="41"/>
        <v/>
      </c>
      <c r="EW20" s="359" t="str">
        <f t="shared" si="42"/>
        <v/>
      </c>
      <c r="EX20" s="359" t="str">
        <f>IF(AND(EW20="",ET20="PASSED AFTER COMPARTMENT"),SUM(EL20:EP20),EW20)</f>
        <v/>
      </c>
      <c r="EY20" s="359" t="str">
        <f t="shared" si="94"/>
        <v/>
      </c>
      <c r="EZ20" s="359" t="str">
        <f t="shared" si="94"/>
        <v/>
      </c>
      <c r="FA20" s="359" t="str">
        <f t="shared" si="44"/>
        <v/>
      </c>
      <c r="FB20" s="359" t="str">
        <f t="shared" si="45"/>
        <v/>
      </c>
      <c r="FC20" s="144" t="str">
        <f t="shared" si="95"/>
        <v/>
      </c>
      <c r="FD20" s="359" t="str">
        <f t="shared" si="46"/>
        <v/>
      </c>
      <c r="FE20" s="145" t="str">
        <f>IF(ATTENDANCE!Q20="","",ATTENDANCE!Q20)</f>
        <v/>
      </c>
      <c r="FF20" s="146" t="str">
        <f t="shared" si="47"/>
        <v/>
      </c>
      <c r="FG20" s="359" t="str">
        <f t="shared" si="48"/>
        <v/>
      </c>
      <c r="FH20" s="144" t="str">
        <f t="shared" si="96"/>
        <v/>
      </c>
      <c r="FI20" s="359" t="str">
        <f>IF(ATTENDANCE!Q20="","",ATTENDANCE!Q20)</f>
        <v/>
      </c>
      <c r="FJ20" s="144" t="str">
        <f>IF(ATTENDANCE!Q20="","",ATTENDANCE!$Q20)</f>
        <v/>
      </c>
      <c r="FK20" s="144" t="s">
        <v>236</v>
      </c>
      <c r="FL20" s="70"/>
    </row>
    <row r="21" spans="1:168" s="267" customFormat="1" ht="22.2" customHeight="1" x14ac:dyDescent="0.25">
      <c r="A21" s="70"/>
      <c r="B21" s="131">
        <f>IF(DATA!B18="","",DATA!B18)</f>
        <v>14</v>
      </c>
      <c r="C21" s="131" t="str">
        <f>IF(DATA!C18="","",DATA!C18)</f>
        <v/>
      </c>
      <c r="D21" s="131" t="str">
        <f>IF(DATA!D18="","",DATA!D18)</f>
        <v/>
      </c>
      <c r="E21" s="447" t="str">
        <f>IF(DATA!E18="","",DATA!E18)</f>
        <v/>
      </c>
      <c r="F21" s="447" t="str">
        <f>IF(DATA!F18="","",DATA!F18)</f>
        <v/>
      </c>
      <c r="G21" s="132" t="str">
        <f>IF(DATA!G18="","",DATA!G18)</f>
        <v/>
      </c>
      <c r="H21" s="133" t="str">
        <f>IF(DATA!H18="","",DATA!H18)</f>
        <v/>
      </c>
      <c r="I21" s="132" t="str">
        <f>IF(DATA!I18="","",DATA!I18)</f>
        <v/>
      </c>
      <c r="J21" s="132" t="str">
        <f>IF(DATA!J18="","",DATA!J18)</f>
        <v/>
      </c>
      <c r="K21" s="132" t="str">
        <f>IF(DATA!K18="","",DATA!K18)</f>
        <v/>
      </c>
      <c r="L21" s="134" t="str">
        <f>IF(ENGLISH!E20="","",ENGLISH!E20)</f>
        <v/>
      </c>
      <c r="M21" s="135" t="str">
        <f t="shared" si="2"/>
        <v/>
      </c>
      <c r="N21" s="134" t="str">
        <f>IF(ENGLISH!F20="","",ENGLISH!F20)</f>
        <v/>
      </c>
      <c r="O21" s="135" t="str">
        <f t="shared" si="3"/>
        <v/>
      </c>
      <c r="P21" s="134" t="str">
        <f>IF(ENGLISH!G20="","",ENGLISH!G20)</f>
        <v/>
      </c>
      <c r="Q21" s="134" t="str">
        <f t="shared" si="4"/>
        <v/>
      </c>
      <c r="R21" s="135" t="str">
        <f>IFERROR(LARGE((M21,O21,Q21),1),"")</f>
        <v/>
      </c>
      <c r="S21" s="135" t="str">
        <f>IFERROR(LARGE((M21,O21,Q21),2),"")</f>
        <v/>
      </c>
      <c r="T21" s="134" t="str">
        <f t="shared" si="5"/>
        <v/>
      </c>
      <c r="U21" s="135" t="str">
        <f>IF(ENGLISH!H20="","",ENGLISH!H20)</f>
        <v/>
      </c>
      <c r="V21" s="134" t="str">
        <f>IF(ENGLISH!I20="","",ENGLISH!I20)</f>
        <v/>
      </c>
      <c r="W21" s="134" t="str">
        <f>IF(ENGLISH!J20="","",ENGLISH!J20)</f>
        <v/>
      </c>
      <c r="X21" s="134" t="str">
        <f t="shared" si="10"/>
        <v/>
      </c>
      <c r="Y21" s="135" t="str">
        <f>IF(ENGLISH!K20="","",ENGLISH!K20)</f>
        <v/>
      </c>
      <c r="Z21" s="135" t="str">
        <f t="shared" si="7"/>
        <v/>
      </c>
      <c r="AA21" s="136" t="str">
        <f t="shared" si="49"/>
        <v/>
      </c>
      <c r="AB21" s="134" t="str">
        <f t="shared" si="8"/>
        <v/>
      </c>
      <c r="AC21" s="134" t="str">
        <f>IF(ENGLISH!O20="","",ENGLISH!O20)</f>
        <v/>
      </c>
      <c r="AD21" s="134" t="str">
        <f t="shared" si="50"/>
        <v/>
      </c>
      <c r="AE21" s="134" t="str">
        <f t="shared" si="51"/>
        <v/>
      </c>
      <c r="AF21" s="134" t="str">
        <f t="shared" si="52"/>
        <v/>
      </c>
      <c r="AG21" s="137" t="str">
        <f>IF('HINDI-SKT'!E20="","",'HINDI-SKT'!E20)</f>
        <v/>
      </c>
      <c r="AH21" s="138" t="str">
        <f t="shared" si="11"/>
        <v/>
      </c>
      <c r="AI21" s="137" t="str">
        <f>IF('HINDI-SKT'!F20="","",'HINDI-SKT'!F20)</f>
        <v/>
      </c>
      <c r="AJ21" s="138" t="str">
        <f t="shared" si="12"/>
        <v/>
      </c>
      <c r="AK21" s="137" t="str">
        <f>IF('HINDI-SKT'!G20="","",'HINDI-SKT'!G20)</f>
        <v/>
      </c>
      <c r="AL21" s="137" t="str">
        <f t="shared" si="13"/>
        <v/>
      </c>
      <c r="AM21" s="138" t="str">
        <f>IFERROR(LARGE((AH21,AJ21,AL21),1),"")</f>
        <v/>
      </c>
      <c r="AN21" s="138" t="str">
        <f>IFERROR(LARGE((AH21,AJ21,AL21),2),"")</f>
        <v/>
      </c>
      <c r="AO21" s="137" t="str">
        <f t="shared" si="14"/>
        <v/>
      </c>
      <c r="AP21" s="138" t="str">
        <f>IF('HINDI-SKT'!H20="","",'HINDI-SKT'!H20)</f>
        <v/>
      </c>
      <c r="AQ21" s="137" t="str">
        <f>IF('HINDI-SKT'!I20="","",'HINDI-SKT'!I20)</f>
        <v/>
      </c>
      <c r="AR21" s="137" t="str">
        <f>IF('HINDI-SKT'!J20="","",'HINDI-SKT'!J20)</f>
        <v/>
      </c>
      <c r="AS21" s="137" t="str">
        <f t="shared" si="53"/>
        <v/>
      </c>
      <c r="AT21" s="137" t="str">
        <f>IF('HINDI-SKT'!K20="","",'HINDI-SKT'!K20)</f>
        <v/>
      </c>
      <c r="AU21" s="138" t="str">
        <f t="shared" si="15"/>
        <v/>
      </c>
      <c r="AV21" s="137" t="str">
        <f t="shared" si="54"/>
        <v/>
      </c>
      <c r="AW21" s="137" t="str">
        <f t="shared" si="16"/>
        <v/>
      </c>
      <c r="AX21" s="137" t="str">
        <f>IF('HINDI-SKT'!O20="","",'HINDI-SKT'!O20)</f>
        <v/>
      </c>
      <c r="AY21" s="137" t="str">
        <f t="shared" si="55"/>
        <v/>
      </c>
      <c r="AZ21" s="137" t="str">
        <f t="shared" si="56"/>
        <v/>
      </c>
      <c r="BA21" s="137" t="str">
        <f t="shared" si="57"/>
        <v/>
      </c>
      <c r="BB21" s="134" t="str">
        <f>IF(MATHS!E20="","",MATHS!E20)</f>
        <v/>
      </c>
      <c r="BC21" s="135" t="str">
        <f t="shared" si="17"/>
        <v/>
      </c>
      <c r="BD21" s="134" t="str">
        <f>IF(MATHS!F20="","",MATHS!F20)</f>
        <v/>
      </c>
      <c r="BE21" s="135" t="str">
        <f t="shared" si="18"/>
        <v/>
      </c>
      <c r="BF21" s="134" t="str">
        <f>IF(MATHS!G20="","",MATHS!G20)</f>
        <v/>
      </c>
      <c r="BG21" s="134" t="str">
        <f t="shared" si="19"/>
        <v/>
      </c>
      <c r="BH21" s="135" t="str">
        <f>IFERROR(LARGE((BC21,BE21,BG21),1),"")</f>
        <v/>
      </c>
      <c r="BI21" s="135" t="str">
        <f>IFERROR(LARGE((BC21,BE21,BG21),2),"")</f>
        <v/>
      </c>
      <c r="BJ21" s="134" t="str">
        <f t="shared" si="20"/>
        <v/>
      </c>
      <c r="BK21" s="135" t="str">
        <f>IF(MATHS!H20="","",MATHS!H20)</f>
        <v/>
      </c>
      <c r="BL21" s="134" t="str">
        <f>IF(MATHS!I20="","",MATHS!I20)</f>
        <v/>
      </c>
      <c r="BM21" s="134" t="str">
        <f>IF(MATHS!J20="","",MATHS!J20)</f>
        <v/>
      </c>
      <c r="BN21" s="134" t="str">
        <f t="shared" si="58"/>
        <v/>
      </c>
      <c r="BO21" s="134" t="str">
        <f>IF(MATHS!K20="","",MATHS!K20)</f>
        <v/>
      </c>
      <c r="BP21" s="135" t="str">
        <f t="shared" si="21"/>
        <v/>
      </c>
      <c r="BQ21" s="134" t="str">
        <f t="shared" si="59"/>
        <v/>
      </c>
      <c r="BR21" s="134" t="str">
        <f t="shared" si="22"/>
        <v/>
      </c>
      <c r="BS21" s="134" t="str">
        <f>IF(MATHS!O20="","",MATHS!O20)</f>
        <v/>
      </c>
      <c r="BT21" s="134" t="str">
        <f t="shared" si="60"/>
        <v/>
      </c>
      <c r="BU21" s="134" t="str">
        <f t="shared" si="61"/>
        <v/>
      </c>
      <c r="BV21" s="134"/>
      <c r="BW21" s="137" t="str">
        <f>IF(SCIENCE!E20="","",SCIENCE!E20)</f>
        <v/>
      </c>
      <c r="BX21" s="138" t="str">
        <f t="shared" si="23"/>
        <v/>
      </c>
      <c r="BY21" s="137" t="str">
        <f>IF(SCIENCE!F20="","",SCIENCE!F20)</f>
        <v/>
      </c>
      <c r="BZ21" s="138" t="str">
        <f t="shared" si="24"/>
        <v/>
      </c>
      <c r="CA21" s="137" t="str">
        <f>IF(SCIENCE!G20="","",SCIENCE!G20)</f>
        <v/>
      </c>
      <c r="CB21" s="137" t="str">
        <f t="shared" si="25"/>
        <v/>
      </c>
      <c r="CC21" s="138" t="str">
        <f>IFERROR(LARGE((BX21,BZ21,CB21),1),"")</f>
        <v/>
      </c>
      <c r="CD21" s="138" t="str">
        <f>IFERROR(LARGE((BX21,BZ21,CB21),2),"")</f>
        <v/>
      </c>
      <c r="CE21" s="137" t="str">
        <f t="shared" si="26"/>
        <v/>
      </c>
      <c r="CF21" s="138" t="str">
        <f>IF(SCIENCE!H20="","",SCIENCE!H20)</f>
        <v/>
      </c>
      <c r="CG21" s="138" t="str">
        <f>IF(SCIENCE!I20="","",SCIENCE!I20)</f>
        <v/>
      </c>
      <c r="CH21" s="138" t="str">
        <f>IF(SCIENCE!J20="","",SCIENCE!J20)</f>
        <v/>
      </c>
      <c r="CI21" s="138" t="str">
        <f t="shared" si="62"/>
        <v/>
      </c>
      <c r="CJ21" s="138" t="str">
        <f>IF(SCIENCE!K20="","",SCIENCE!K20)</f>
        <v/>
      </c>
      <c r="CK21" s="138" t="str">
        <f t="shared" si="27"/>
        <v/>
      </c>
      <c r="CL21" s="137" t="str">
        <f t="shared" si="63"/>
        <v/>
      </c>
      <c r="CM21" s="137" t="str">
        <f t="shared" si="28"/>
        <v/>
      </c>
      <c r="CN21" s="137" t="str">
        <f>IF(SCIENCE!O20="","",SCIENCE!O20)</f>
        <v/>
      </c>
      <c r="CO21" s="137" t="str">
        <f t="shared" si="64"/>
        <v/>
      </c>
      <c r="CP21" s="137" t="str">
        <f t="shared" si="65"/>
        <v/>
      </c>
      <c r="CQ21" s="137" t="str">
        <f t="shared" si="66"/>
        <v/>
      </c>
      <c r="CR21" s="134" t="str">
        <f>IF(SST!E20="","",SST!E20)</f>
        <v/>
      </c>
      <c r="CS21" s="135" t="str">
        <f t="shared" si="29"/>
        <v/>
      </c>
      <c r="CT21" s="134" t="str">
        <f>IF(SST!F20="","",SST!F20)</f>
        <v/>
      </c>
      <c r="CU21" s="135" t="str">
        <f t="shared" si="30"/>
        <v/>
      </c>
      <c r="CV21" s="134" t="str">
        <f>IF(SST!G20="","",SST!G20)</f>
        <v/>
      </c>
      <c r="CW21" s="134" t="str">
        <f t="shared" si="31"/>
        <v/>
      </c>
      <c r="CX21" s="135" t="str">
        <f>IFERROR(LARGE((CS21,CU21,CW21),1),"")</f>
        <v/>
      </c>
      <c r="CY21" s="135" t="str">
        <f>IFERROR(LARGE((CS21,CU21,CW21),2),"")</f>
        <v/>
      </c>
      <c r="CZ21" s="134" t="str">
        <f t="shared" si="32"/>
        <v/>
      </c>
      <c r="DA21" s="135" t="str">
        <f>IF(SST!H20="","",SST!H20)</f>
        <v/>
      </c>
      <c r="DB21" s="135" t="str">
        <f>IF(SST!I20="","",SST!I20)</f>
        <v/>
      </c>
      <c r="DC21" s="135" t="str">
        <f>IF(SST!J20="","",SST!J20)</f>
        <v/>
      </c>
      <c r="DD21" s="135" t="str">
        <f t="shared" si="67"/>
        <v/>
      </c>
      <c r="DE21" s="135" t="str">
        <f>IF(SST!K20="","",SST!K20)</f>
        <v/>
      </c>
      <c r="DF21" s="135" t="str">
        <f t="shared" si="33"/>
        <v/>
      </c>
      <c r="DG21" s="134" t="str">
        <f t="shared" si="68"/>
        <v/>
      </c>
      <c r="DH21" s="134" t="str">
        <f t="shared" si="34"/>
        <v/>
      </c>
      <c r="DI21" s="134" t="str">
        <f>IF(SST!O20="","",SST!O20)</f>
        <v/>
      </c>
      <c r="DJ21" s="134" t="str">
        <f t="shared" si="69"/>
        <v/>
      </c>
      <c r="DK21" s="134" t="str">
        <f t="shared" si="70"/>
        <v/>
      </c>
      <c r="DL21" s="134" t="str">
        <f t="shared" si="71"/>
        <v/>
      </c>
      <c r="DM21" s="139" t="str">
        <f t="shared" si="72"/>
        <v/>
      </c>
      <c r="DN21" s="139" t="str">
        <f t="shared" si="73"/>
        <v/>
      </c>
      <c r="DO21" s="139" t="str">
        <f t="shared" si="74"/>
        <v/>
      </c>
      <c r="DP21" s="139" t="str">
        <f t="shared" si="75"/>
        <v/>
      </c>
      <c r="DQ21" s="139" t="str">
        <f t="shared" si="76"/>
        <v/>
      </c>
      <c r="DR21" s="139" t="str">
        <f t="shared" si="77"/>
        <v/>
      </c>
      <c r="DS21" s="139" t="str">
        <f t="shared" si="78"/>
        <v/>
      </c>
      <c r="DT21" s="139" t="str">
        <f t="shared" si="79"/>
        <v/>
      </c>
      <c r="DU21" s="139" t="str">
        <f t="shared" si="80"/>
        <v/>
      </c>
      <c r="DV21" s="139" t="str">
        <f t="shared" si="81"/>
        <v/>
      </c>
      <c r="DW21" s="140" t="str">
        <f t="shared" si="82"/>
        <v/>
      </c>
      <c r="DX21" s="140" t="str">
        <f t="shared" si="83"/>
        <v/>
      </c>
      <c r="DY21" s="140" t="str">
        <f t="shared" si="84"/>
        <v/>
      </c>
      <c r="DZ21" s="140" t="str">
        <f t="shared" si="85"/>
        <v/>
      </c>
      <c r="EA21" s="140" t="str">
        <f t="shared" si="86"/>
        <v/>
      </c>
      <c r="EB21" s="141" t="str">
        <f t="shared" si="87"/>
        <v/>
      </c>
      <c r="EC21" s="141" t="str">
        <f t="shared" si="88"/>
        <v/>
      </c>
      <c r="ED21" s="141" t="str">
        <f t="shared" si="89"/>
        <v/>
      </c>
      <c r="EE21" s="141" t="str">
        <f t="shared" si="90"/>
        <v/>
      </c>
      <c r="EF21" s="141" t="str">
        <f t="shared" si="91"/>
        <v/>
      </c>
      <c r="EG21" s="127" t="str">
        <f t="shared" si="35"/>
        <v/>
      </c>
      <c r="EH21" s="127" t="str">
        <f t="shared" si="35"/>
        <v/>
      </c>
      <c r="EI21" s="127" t="str">
        <f t="shared" si="92"/>
        <v/>
      </c>
      <c r="EJ21" s="127" t="str">
        <f t="shared" si="92"/>
        <v/>
      </c>
      <c r="EK21" s="127" t="str">
        <f t="shared" si="92"/>
        <v/>
      </c>
      <c r="EL21" s="128" t="str">
        <f t="shared" si="36"/>
        <v/>
      </c>
      <c r="EM21" s="128" t="str">
        <f t="shared" si="36"/>
        <v/>
      </c>
      <c r="EN21" s="128" t="str">
        <f t="shared" si="36"/>
        <v/>
      </c>
      <c r="EO21" s="128" t="str">
        <f t="shared" si="36"/>
        <v/>
      </c>
      <c r="EP21" s="128" t="str">
        <f t="shared" si="36"/>
        <v/>
      </c>
      <c r="EQ21" s="142" t="str">
        <f t="shared" si="37"/>
        <v/>
      </c>
      <c r="ER21" s="142" t="str">
        <f t="shared" si="38"/>
        <v/>
      </c>
      <c r="ES21" s="359" t="str">
        <f t="shared" si="39"/>
        <v/>
      </c>
      <c r="ET21" s="359" t="str">
        <f t="shared" si="93"/>
        <v/>
      </c>
      <c r="EU21" s="359" t="str">
        <f t="shared" si="40"/>
        <v/>
      </c>
      <c r="EV21" s="359" t="str">
        <f t="shared" si="41"/>
        <v/>
      </c>
      <c r="EW21" s="359" t="str">
        <f t="shared" si="42"/>
        <v/>
      </c>
      <c r="EX21" s="359" t="str">
        <f t="shared" si="43"/>
        <v/>
      </c>
      <c r="EY21" s="359" t="str">
        <f t="shared" si="94"/>
        <v/>
      </c>
      <c r="EZ21" s="359" t="str">
        <f t="shared" si="94"/>
        <v/>
      </c>
      <c r="FA21" s="359" t="str">
        <f t="shared" si="44"/>
        <v/>
      </c>
      <c r="FB21" s="359" t="str">
        <f t="shared" si="45"/>
        <v/>
      </c>
      <c r="FC21" s="144" t="str">
        <f t="shared" si="95"/>
        <v/>
      </c>
      <c r="FD21" s="359" t="str">
        <f t="shared" si="46"/>
        <v/>
      </c>
      <c r="FE21" s="145" t="str">
        <f>IF(ATTENDANCE!Q21="","",ATTENDANCE!Q21)</f>
        <v/>
      </c>
      <c r="FF21" s="146" t="str">
        <f t="shared" si="47"/>
        <v/>
      </c>
      <c r="FG21" s="359" t="str">
        <f t="shared" si="48"/>
        <v/>
      </c>
      <c r="FH21" s="144" t="str">
        <f t="shared" si="96"/>
        <v/>
      </c>
      <c r="FI21" s="359" t="str">
        <f>IF(ATTENDANCE!Q21="","",ATTENDANCE!Q21)</f>
        <v/>
      </c>
      <c r="FJ21" s="144" t="str">
        <f>IF(ATTENDANCE!Q21="","",ATTENDANCE!$Q21)</f>
        <v/>
      </c>
      <c r="FK21" s="144" t="s">
        <v>234</v>
      </c>
      <c r="FL21" s="70"/>
    </row>
    <row r="22" spans="1:168" s="267" customFormat="1" ht="22.2" customHeight="1" x14ac:dyDescent="0.25">
      <c r="A22" s="70"/>
      <c r="B22" s="131">
        <f>IF(DATA!B19="","",DATA!B19)</f>
        <v>15</v>
      </c>
      <c r="C22" s="131" t="str">
        <f>IF(DATA!C19="","",DATA!C19)</f>
        <v/>
      </c>
      <c r="D22" s="131" t="str">
        <f>IF(DATA!D19="","",DATA!D19)</f>
        <v/>
      </c>
      <c r="E22" s="447" t="str">
        <f>IF(DATA!E19="","",DATA!E19)</f>
        <v/>
      </c>
      <c r="F22" s="447" t="str">
        <f>IF(DATA!F19="","",DATA!F19)</f>
        <v/>
      </c>
      <c r="G22" s="132" t="str">
        <f>IF(DATA!G19="","",DATA!G19)</f>
        <v/>
      </c>
      <c r="H22" s="133" t="str">
        <f>IF(DATA!H19="","",DATA!H19)</f>
        <v/>
      </c>
      <c r="I22" s="132" t="str">
        <f>IF(DATA!I19="","",DATA!I19)</f>
        <v/>
      </c>
      <c r="J22" s="132" t="str">
        <f>IF(DATA!J19="","",DATA!J19)</f>
        <v/>
      </c>
      <c r="K22" s="132" t="str">
        <f>IF(DATA!K19="","",DATA!K19)</f>
        <v/>
      </c>
      <c r="L22" s="134" t="str">
        <f>IF(ENGLISH!E21="","",ENGLISH!E21)</f>
        <v/>
      </c>
      <c r="M22" s="135" t="str">
        <f t="shared" si="2"/>
        <v/>
      </c>
      <c r="N22" s="134" t="str">
        <f>IF(ENGLISH!F21="","",ENGLISH!F21)</f>
        <v/>
      </c>
      <c r="O22" s="135" t="str">
        <f t="shared" si="3"/>
        <v/>
      </c>
      <c r="P22" s="134" t="str">
        <f>IF(ENGLISH!G21="","",ENGLISH!G21)</f>
        <v/>
      </c>
      <c r="Q22" s="134" t="str">
        <f t="shared" si="4"/>
        <v/>
      </c>
      <c r="R22" s="135" t="str">
        <f>IFERROR(LARGE((M22,O22,Q22),1),"")</f>
        <v/>
      </c>
      <c r="S22" s="135" t="str">
        <f>IFERROR(LARGE((M22,O22,Q22),2),"")</f>
        <v/>
      </c>
      <c r="T22" s="134" t="str">
        <f t="shared" si="5"/>
        <v/>
      </c>
      <c r="U22" s="135" t="str">
        <f>IF(ENGLISH!H21="","",ENGLISH!H21)</f>
        <v/>
      </c>
      <c r="V22" s="134" t="str">
        <f>IF(ENGLISH!I21="","",ENGLISH!I21)</f>
        <v/>
      </c>
      <c r="W22" s="134" t="str">
        <f>IF(ENGLISH!J21="","",ENGLISH!J21)</f>
        <v/>
      </c>
      <c r="X22" s="134" t="str">
        <f t="shared" si="10"/>
        <v/>
      </c>
      <c r="Y22" s="135" t="str">
        <f>IF(ENGLISH!K21="","",ENGLISH!K21)</f>
        <v/>
      </c>
      <c r="Z22" s="135" t="str">
        <f t="shared" si="7"/>
        <v/>
      </c>
      <c r="AA22" s="136" t="str">
        <f t="shared" si="49"/>
        <v/>
      </c>
      <c r="AB22" s="134" t="str">
        <f t="shared" si="8"/>
        <v/>
      </c>
      <c r="AC22" s="134" t="str">
        <f>IF(ENGLISH!O21="","",ENGLISH!O21)</f>
        <v/>
      </c>
      <c r="AD22" s="134" t="str">
        <f t="shared" si="50"/>
        <v/>
      </c>
      <c r="AE22" s="134" t="str">
        <f t="shared" si="51"/>
        <v/>
      </c>
      <c r="AF22" s="134" t="str">
        <f t="shared" si="52"/>
        <v/>
      </c>
      <c r="AG22" s="137" t="str">
        <f>IF('HINDI-SKT'!E21="","",'HINDI-SKT'!E21)</f>
        <v/>
      </c>
      <c r="AH22" s="138" t="str">
        <f t="shared" si="11"/>
        <v/>
      </c>
      <c r="AI22" s="137" t="str">
        <f>IF('HINDI-SKT'!F21="","",'HINDI-SKT'!F21)</f>
        <v/>
      </c>
      <c r="AJ22" s="138" t="str">
        <f t="shared" si="12"/>
        <v/>
      </c>
      <c r="AK22" s="137" t="str">
        <f>IF('HINDI-SKT'!G21="","",'HINDI-SKT'!G21)</f>
        <v/>
      </c>
      <c r="AL22" s="137" t="str">
        <f t="shared" si="13"/>
        <v/>
      </c>
      <c r="AM22" s="138" t="str">
        <f>IFERROR(LARGE((AH22,AJ22,AL22),1),"")</f>
        <v/>
      </c>
      <c r="AN22" s="138" t="str">
        <f>IFERROR(LARGE((AH22,AJ22,AL22),2),"")</f>
        <v/>
      </c>
      <c r="AO22" s="137" t="str">
        <f t="shared" si="14"/>
        <v/>
      </c>
      <c r="AP22" s="138" t="str">
        <f>IF('HINDI-SKT'!H21="","",'HINDI-SKT'!H21)</f>
        <v/>
      </c>
      <c r="AQ22" s="137" t="str">
        <f>IF('HINDI-SKT'!I21="","",'HINDI-SKT'!I21)</f>
        <v/>
      </c>
      <c r="AR22" s="137" t="str">
        <f>IF('HINDI-SKT'!J21="","",'HINDI-SKT'!J21)</f>
        <v/>
      </c>
      <c r="AS22" s="137" t="str">
        <f t="shared" si="53"/>
        <v/>
      </c>
      <c r="AT22" s="137" t="str">
        <f>IF('HINDI-SKT'!K21="","",'HINDI-SKT'!K21)</f>
        <v/>
      </c>
      <c r="AU22" s="138" t="str">
        <f t="shared" si="15"/>
        <v/>
      </c>
      <c r="AV22" s="137" t="str">
        <f t="shared" si="54"/>
        <v/>
      </c>
      <c r="AW22" s="137" t="str">
        <f t="shared" si="16"/>
        <v/>
      </c>
      <c r="AX22" s="137" t="str">
        <f>IF('HINDI-SKT'!O21="","",'HINDI-SKT'!O21)</f>
        <v/>
      </c>
      <c r="AY22" s="137" t="str">
        <f t="shared" si="55"/>
        <v/>
      </c>
      <c r="AZ22" s="137" t="str">
        <f t="shared" si="56"/>
        <v/>
      </c>
      <c r="BA22" s="137" t="str">
        <f t="shared" si="57"/>
        <v/>
      </c>
      <c r="BB22" s="134" t="str">
        <f>IF(MATHS!E21="","",MATHS!E21)</f>
        <v/>
      </c>
      <c r="BC22" s="135" t="str">
        <f t="shared" si="17"/>
        <v/>
      </c>
      <c r="BD22" s="134" t="str">
        <f>IF(MATHS!F21="","",MATHS!F21)</f>
        <v/>
      </c>
      <c r="BE22" s="135" t="str">
        <f t="shared" si="18"/>
        <v/>
      </c>
      <c r="BF22" s="134" t="str">
        <f>IF(MATHS!G21="","",MATHS!G21)</f>
        <v/>
      </c>
      <c r="BG22" s="134" t="str">
        <f t="shared" si="19"/>
        <v/>
      </c>
      <c r="BH22" s="135" t="str">
        <f>IFERROR(LARGE((BC22,BE22,BG22),1),"")</f>
        <v/>
      </c>
      <c r="BI22" s="135" t="str">
        <f>IFERROR(LARGE((BC22,BE22,BG22),2),"")</f>
        <v/>
      </c>
      <c r="BJ22" s="134" t="str">
        <f t="shared" si="20"/>
        <v/>
      </c>
      <c r="BK22" s="135" t="str">
        <f>IF(MATHS!H21="","",MATHS!H21)</f>
        <v/>
      </c>
      <c r="BL22" s="134" t="str">
        <f>IF(MATHS!I21="","",MATHS!I21)</f>
        <v/>
      </c>
      <c r="BM22" s="134" t="str">
        <f>IF(MATHS!J21="","",MATHS!J21)</f>
        <v/>
      </c>
      <c r="BN22" s="134" t="str">
        <f t="shared" si="58"/>
        <v/>
      </c>
      <c r="BO22" s="134" t="str">
        <f>IF(MATHS!K21="","",MATHS!K21)</f>
        <v/>
      </c>
      <c r="BP22" s="135" t="str">
        <f t="shared" si="21"/>
        <v/>
      </c>
      <c r="BQ22" s="134" t="str">
        <f t="shared" si="59"/>
        <v/>
      </c>
      <c r="BR22" s="134" t="str">
        <f t="shared" si="22"/>
        <v/>
      </c>
      <c r="BS22" s="134" t="str">
        <f>IF(MATHS!O21="","",MATHS!O21)</f>
        <v/>
      </c>
      <c r="BT22" s="134" t="str">
        <f t="shared" si="60"/>
        <v/>
      </c>
      <c r="BU22" s="134" t="str">
        <f t="shared" si="61"/>
        <v/>
      </c>
      <c r="BV22" s="134"/>
      <c r="BW22" s="137" t="str">
        <f>IF(SCIENCE!E21="","",SCIENCE!E21)</f>
        <v/>
      </c>
      <c r="BX22" s="138" t="str">
        <f t="shared" si="23"/>
        <v/>
      </c>
      <c r="BY22" s="137" t="str">
        <f>IF(SCIENCE!F21="","",SCIENCE!F21)</f>
        <v/>
      </c>
      <c r="BZ22" s="138" t="str">
        <f t="shared" si="24"/>
        <v/>
      </c>
      <c r="CA22" s="137" t="str">
        <f>IF(SCIENCE!G21="","",SCIENCE!G21)</f>
        <v/>
      </c>
      <c r="CB22" s="137" t="str">
        <f t="shared" si="25"/>
        <v/>
      </c>
      <c r="CC22" s="138" t="str">
        <f>IFERROR(LARGE((BX22,BZ22,CB22),1),"")</f>
        <v/>
      </c>
      <c r="CD22" s="138" t="str">
        <f>IFERROR(LARGE((BX22,BZ22,CB22),2),"")</f>
        <v/>
      </c>
      <c r="CE22" s="137" t="str">
        <f t="shared" si="26"/>
        <v/>
      </c>
      <c r="CF22" s="138" t="str">
        <f>IF(SCIENCE!H21="","",SCIENCE!H21)</f>
        <v/>
      </c>
      <c r="CG22" s="138" t="str">
        <f>IF(SCIENCE!I21="","",SCIENCE!I21)</f>
        <v/>
      </c>
      <c r="CH22" s="138" t="str">
        <f>IF(SCIENCE!J21="","",SCIENCE!J21)</f>
        <v/>
      </c>
      <c r="CI22" s="138" t="str">
        <f t="shared" si="62"/>
        <v/>
      </c>
      <c r="CJ22" s="138" t="str">
        <f>IF(SCIENCE!K21="","",SCIENCE!K21)</f>
        <v/>
      </c>
      <c r="CK22" s="138" t="str">
        <f t="shared" si="27"/>
        <v/>
      </c>
      <c r="CL22" s="137" t="str">
        <f t="shared" si="63"/>
        <v/>
      </c>
      <c r="CM22" s="137" t="str">
        <f t="shared" si="28"/>
        <v/>
      </c>
      <c r="CN22" s="137" t="str">
        <f>IF(SCIENCE!O21="","",SCIENCE!O21)</f>
        <v/>
      </c>
      <c r="CO22" s="137" t="str">
        <f t="shared" si="64"/>
        <v/>
      </c>
      <c r="CP22" s="137" t="str">
        <f t="shared" si="65"/>
        <v/>
      </c>
      <c r="CQ22" s="137" t="str">
        <f t="shared" si="66"/>
        <v/>
      </c>
      <c r="CR22" s="134" t="str">
        <f>IF(SST!E21="","",SST!E21)</f>
        <v/>
      </c>
      <c r="CS22" s="135" t="str">
        <f t="shared" si="29"/>
        <v/>
      </c>
      <c r="CT22" s="134" t="str">
        <f>IF(SST!F21="","",SST!F21)</f>
        <v/>
      </c>
      <c r="CU22" s="135" t="str">
        <f t="shared" si="30"/>
        <v/>
      </c>
      <c r="CV22" s="134" t="str">
        <f>IF(SST!G21="","",SST!G21)</f>
        <v/>
      </c>
      <c r="CW22" s="134" t="str">
        <f t="shared" si="31"/>
        <v/>
      </c>
      <c r="CX22" s="135" t="str">
        <f>IFERROR(LARGE((CS22,CU22,CW22),1),"")</f>
        <v/>
      </c>
      <c r="CY22" s="135" t="str">
        <f>IFERROR(LARGE((CS22,CU22,CW22),2),"")</f>
        <v/>
      </c>
      <c r="CZ22" s="134" t="str">
        <f t="shared" si="32"/>
        <v/>
      </c>
      <c r="DA22" s="135" t="str">
        <f>IF(SST!H21="","",SST!H21)</f>
        <v/>
      </c>
      <c r="DB22" s="135" t="str">
        <f>IF(SST!I21="","",SST!I21)</f>
        <v/>
      </c>
      <c r="DC22" s="135" t="str">
        <f>IF(SST!J21="","",SST!J21)</f>
        <v/>
      </c>
      <c r="DD22" s="135" t="str">
        <f t="shared" si="67"/>
        <v/>
      </c>
      <c r="DE22" s="135" t="str">
        <f>IF(SST!K21="","",SST!K21)</f>
        <v/>
      </c>
      <c r="DF22" s="135" t="str">
        <f t="shared" si="33"/>
        <v/>
      </c>
      <c r="DG22" s="134" t="str">
        <f t="shared" si="68"/>
        <v/>
      </c>
      <c r="DH22" s="134" t="str">
        <f t="shared" si="34"/>
        <v/>
      </c>
      <c r="DI22" s="134" t="str">
        <f>IF(SST!O21="","",SST!O21)</f>
        <v/>
      </c>
      <c r="DJ22" s="134" t="str">
        <f t="shared" si="69"/>
        <v/>
      </c>
      <c r="DK22" s="134" t="str">
        <f t="shared" si="70"/>
        <v/>
      </c>
      <c r="DL22" s="134" t="str">
        <f t="shared" si="71"/>
        <v/>
      </c>
      <c r="DM22" s="139" t="str">
        <f t="shared" si="72"/>
        <v/>
      </c>
      <c r="DN22" s="139" t="str">
        <f t="shared" si="73"/>
        <v/>
      </c>
      <c r="DO22" s="139" t="str">
        <f t="shared" si="74"/>
        <v/>
      </c>
      <c r="DP22" s="139" t="str">
        <f t="shared" si="75"/>
        <v/>
      </c>
      <c r="DQ22" s="139" t="str">
        <f t="shared" si="76"/>
        <v/>
      </c>
      <c r="DR22" s="139" t="str">
        <f t="shared" si="77"/>
        <v/>
      </c>
      <c r="DS22" s="139" t="str">
        <f t="shared" si="78"/>
        <v/>
      </c>
      <c r="DT22" s="139" t="str">
        <f t="shared" si="79"/>
        <v/>
      </c>
      <c r="DU22" s="139" t="str">
        <f t="shared" si="80"/>
        <v/>
      </c>
      <c r="DV22" s="139" t="str">
        <f t="shared" si="81"/>
        <v/>
      </c>
      <c r="DW22" s="140" t="str">
        <f t="shared" si="82"/>
        <v/>
      </c>
      <c r="DX22" s="140" t="str">
        <f t="shared" si="83"/>
        <v/>
      </c>
      <c r="DY22" s="140" t="str">
        <f t="shared" si="84"/>
        <v/>
      </c>
      <c r="DZ22" s="140" t="str">
        <f t="shared" si="85"/>
        <v/>
      </c>
      <c r="EA22" s="140" t="str">
        <f t="shared" si="86"/>
        <v/>
      </c>
      <c r="EB22" s="141" t="str">
        <f t="shared" si="87"/>
        <v/>
      </c>
      <c r="EC22" s="141" t="str">
        <f t="shared" si="88"/>
        <v/>
      </c>
      <c r="ED22" s="141" t="str">
        <f t="shared" si="89"/>
        <v/>
      </c>
      <c r="EE22" s="141" t="str">
        <f t="shared" si="90"/>
        <v/>
      </c>
      <c r="EF22" s="141" t="str">
        <f t="shared" si="91"/>
        <v/>
      </c>
      <c r="EG22" s="127" t="str">
        <f t="shared" si="35"/>
        <v/>
      </c>
      <c r="EH22" s="127" t="str">
        <f t="shared" si="35"/>
        <v/>
      </c>
      <c r="EI22" s="127" t="str">
        <f t="shared" si="92"/>
        <v/>
      </c>
      <c r="EJ22" s="127" t="str">
        <f t="shared" si="92"/>
        <v/>
      </c>
      <c r="EK22" s="127" t="str">
        <f t="shared" si="92"/>
        <v/>
      </c>
      <c r="EL22" s="128" t="str">
        <f t="shared" si="36"/>
        <v/>
      </c>
      <c r="EM22" s="128" t="str">
        <f t="shared" si="36"/>
        <v/>
      </c>
      <c r="EN22" s="128" t="str">
        <f t="shared" si="36"/>
        <v/>
      </c>
      <c r="EO22" s="128" t="str">
        <f t="shared" si="36"/>
        <v/>
      </c>
      <c r="EP22" s="128" t="str">
        <f t="shared" si="36"/>
        <v/>
      </c>
      <c r="EQ22" s="142" t="str">
        <f t="shared" si="37"/>
        <v/>
      </c>
      <c r="ER22" s="142" t="str">
        <f t="shared" si="38"/>
        <v/>
      </c>
      <c r="ES22" s="359" t="str">
        <f t="shared" si="39"/>
        <v/>
      </c>
      <c r="ET22" s="359" t="str">
        <f t="shared" si="93"/>
        <v/>
      </c>
      <c r="EU22" s="359" t="str">
        <f t="shared" si="40"/>
        <v/>
      </c>
      <c r="EV22" s="359" t="str">
        <f t="shared" si="41"/>
        <v/>
      </c>
      <c r="EW22" s="359" t="str">
        <f t="shared" si="42"/>
        <v/>
      </c>
      <c r="EX22" s="359" t="str">
        <f t="shared" si="43"/>
        <v/>
      </c>
      <c r="EY22" s="359" t="str">
        <f t="shared" si="94"/>
        <v/>
      </c>
      <c r="EZ22" s="359" t="str">
        <f t="shared" si="94"/>
        <v/>
      </c>
      <c r="FA22" s="359" t="str">
        <f t="shared" si="44"/>
        <v/>
      </c>
      <c r="FB22" s="359" t="str">
        <f t="shared" si="45"/>
        <v/>
      </c>
      <c r="FC22" s="144" t="str">
        <f t="shared" si="95"/>
        <v/>
      </c>
      <c r="FD22" s="359" t="str">
        <f t="shared" si="46"/>
        <v/>
      </c>
      <c r="FE22" s="145" t="str">
        <f>IF(ATTENDANCE!Q22="","",ATTENDANCE!Q22)</f>
        <v/>
      </c>
      <c r="FF22" s="146" t="str">
        <f t="shared" si="47"/>
        <v/>
      </c>
      <c r="FG22" s="359" t="str">
        <f t="shared" si="48"/>
        <v/>
      </c>
      <c r="FH22" s="144" t="str">
        <f t="shared" si="96"/>
        <v/>
      </c>
      <c r="FI22" s="359" t="str">
        <f>IF(ATTENDANCE!Q22="","",ATTENDANCE!Q22)</f>
        <v/>
      </c>
      <c r="FJ22" s="144" t="str">
        <f>IF(ATTENDANCE!Q22="","",ATTENDANCE!$Q22)</f>
        <v/>
      </c>
      <c r="FK22" s="144" t="s">
        <v>233</v>
      </c>
      <c r="FL22" s="70"/>
    </row>
    <row r="23" spans="1:168" s="267" customFormat="1" ht="22.2" customHeight="1" x14ac:dyDescent="0.25">
      <c r="A23" s="70"/>
      <c r="B23" s="131">
        <f>IF(DATA!B20="","",DATA!B20)</f>
        <v>16</v>
      </c>
      <c r="C23" s="131" t="str">
        <f>IF(DATA!C20="","",DATA!C20)</f>
        <v/>
      </c>
      <c r="D23" s="131" t="str">
        <f>IF(DATA!D20="","",DATA!D20)</f>
        <v/>
      </c>
      <c r="E23" s="447" t="str">
        <f>IF(DATA!E20="","",DATA!E20)</f>
        <v/>
      </c>
      <c r="F23" s="447" t="str">
        <f>IF(DATA!F20="","",DATA!F20)</f>
        <v/>
      </c>
      <c r="G23" s="132" t="str">
        <f>IF(DATA!G20="","",DATA!G20)</f>
        <v/>
      </c>
      <c r="H23" s="133" t="str">
        <f>IF(DATA!H20="","",DATA!H20)</f>
        <v/>
      </c>
      <c r="I23" s="132" t="str">
        <f>IF(DATA!I20="","",DATA!I20)</f>
        <v/>
      </c>
      <c r="J23" s="132" t="str">
        <f>IF(DATA!J20="","",DATA!J20)</f>
        <v/>
      </c>
      <c r="K23" s="132" t="str">
        <f>IF(DATA!K20="","",DATA!K20)</f>
        <v/>
      </c>
      <c r="L23" s="134" t="str">
        <f>IF(ENGLISH!E22="","",ENGLISH!E22)</f>
        <v/>
      </c>
      <c r="M23" s="135" t="str">
        <f t="shared" si="2"/>
        <v/>
      </c>
      <c r="N23" s="134" t="str">
        <f>IF(ENGLISH!F22="","",ENGLISH!F22)</f>
        <v/>
      </c>
      <c r="O23" s="135" t="str">
        <f t="shared" si="3"/>
        <v/>
      </c>
      <c r="P23" s="134" t="str">
        <f>IF(ENGLISH!G22="","",ENGLISH!G22)</f>
        <v/>
      </c>
      <c r="Q23" s="134" t="str">
        <f t="shared" si="4"/>
        <v/>
      </c>
      <c r="R23" s="135" t="str">
        <f>IFERROR(LARGE((M23,O23,Q23),1),"")</f>
        <v/>
      </c>
      <c r="S23" s="135" t="str">
        <f>IFERROR(LARGE((M23,O23,Q23),2),"")</f>
        <v/>
      </c>
      <c r="T23" s="134" t="str">
        <f t="shared" si="5"/>
        <v/>
      </c>
      <c r="U23" s="135" t="str">
        <f>IF(ENGLISH!H22="","",ENGLISH!H22)</f>
        <v/>
      </c>
      <c r="V23" s="134" t="str">
        <f>IF(ENGLISH!I22="","",ENGLISH!I22)</f>
        <v/>
      </c>
      <c r="W23" s="134" t="str">
        <f>IF(ENGLISH!J22="","",ENGLISH!J22)</f>
        <v/>
      </c>
      <c r="X23" s="134" t="str">
        <f t="shared" si="10"/>
        <v/>
      </c>
      <c r="Y23" s="135" t="str">
        <f>IF(ENGLISH!K22="","",ENGLISH!K22)</f>
        <v/>
      </c>
      <c r="Z23" s="135" t="str">
        <f t="shared" si="7"/>
        <v/>
      </c>
      <c r="AA23" s="136" t="str">
        <f t="shared" si="49"/>
        <v/>
      </c>
      <c r="AB23" s="134" t="str">
        <f t="shared" si="8"/>
        <v/>
      </c>
      <c r="AC23" s="134" t="str">
        <f>IF(ENGLISH!O22="","",ENGLISH!O22)</f>
        <v/>
      </c>
      <c r="AD23" s="134" t="str">
        <f t="shared" si="50"/>
        <v/>
      </c>
      <c r="AE23" s="134" t="str">
        <f t="shared" si="51"/>
        <v/>
      </c>
      <c r="AF23" s="134" t="str">
        <f t="shared" si="52"/>
        <v/>
      </c>
      <c r="AG23" s="137" t="str">
        <f>IF('HINDI-SKT'!E22="","",'HINDI-SKT'!E22)</f>
        <v/>
      </c>
      <c r="AH23" s="138" t="str">
        <f t="shared" si="11"/>
        <v/>
      </c>
      <c r="AI23" s="137" t="str">
        <f>IF('HINDI-SKT'!F22="","",'HINDI-SKT'!F22)</f>
        <v/>
      </c>
      <c r="AJ23" s="138" t="str">
        <f t="shared" si="12"/>
        <v/>
      </c>
      <c r="AK23" s="137" t="str">
        <f>IF('HINDI-SKT'!G22="","",'HINDI-SKT'!G22)</f>
        <v/>
      </c>
      <c r="AL23" s="137" t="str">
        <f t="shared" si="13"/>
        <v/>
      </c>
      <c r="AM23" s="138" t="str">
        <f>IFERROR(LARGE((AH23,AJ23,AL23),1),"")</f>
        <v/>
      </c>
      <c r="AN23" s="138" t="str">
        <f>IFERROR(LARGE((AH23,AJ23,AL23),2),"")</f>
        <v/>
      </c>
      <c r="AO23" s="137" t="str">
        <f t="shared" si="14"/>
        <v/>
      </c>
      <c r="AP23" s="138" t="str">
        <f>IF('HINDI-SKT'!H22="","",'HINDI-SKT'!H22)</f>
        <v/>
      </c>
      <c r="AQ23" s="137" t="str">
        <f>IF('HINDI-SKT'!I22="","",'HINDI-SKT'!I22)</f>
        <v/>
      </c>
      <c r="AR23" s="137" t="str">
        <f>IF('HINDI-SKT'!J22="","",'HINDI-SKT'!J22)</f>
        <v/>
      </c>
      <c r="AS23" s="137" t="str">
        <f t="shared" si="53"/>
        <v/>
      </c>
      <c r="AT23" s="137" t="str">
        <f>IF('HINDI-SKT'!K22="","",'HINDI-SKT'!K22)</f>
        <v/>
      </c>
      <c r="AU23" s="138" t="str">
        <f t="shared" si="15"/>
        <v/>
      </c>
      <c r="AV23" s="137" t="str">
        <f t="shared" si="54"/>
        <v/>
      </c>
      <c r="AW23" s="137" t="str">
        <f t="shared" si="16"/>
        <v/>
      </c>
      <c r="AX23" s="137" t="str">
        <f>IF('HINDI-SKT'!O22="","",'HINDI-SKT'!O22)</f>
        <v/>
      </c>
      <c r="AY23" s="137" t="str">
        <f t="shared" si="55"/>
        <v/>
      </c>
      <c r="AZ23" s="137" t="str">
        <f t="shared" si="56"/>
        <v/>
      </c>
      <c r="BA23" s="137" t="str">
        <f t="shared" si="57"/>
        <v/>
      </c>
      <c r="BB23" s="134" t="str">
        <f>IF(MATHS!E22="","",MATHS!E22)</f>
        <v/>
      </c>
      <c r="BC23" s="135" t="str">
        <f t="shared" si="17"/>
        <v/>
      </c>
      <c r="BD23" s="134" t="str">
        <f>IF(MATHS!F22="","",MATHS!F22)</f>
        <v/>
      </c>
      <c r="BE23" s="135" t="str">
        <f t="shared" si="18"/>
        <v/>
      </c>
      <c r="BF23" s="134" t="str">
        <f>IF(MATHS!G22="","",MATHS!G22)</f>
        <v/>
      </c>
      <c r="BG23" s="134" t="str">
        <f t="shared" si="19"/>
        <v/>
      </c>
      <c r="BH23" s="135" t="str">
        <f>IFERROR(LARGE((BC23,BE23,BG23),1),"")</f>
        <v/>
      </c>
      <c r="BI23" s="135" t="str">
        <f>IFERROR(LARGE((BC23,BE23,BG23),2),"")</f>
        <v/>
      </c>
      <c r="BJ23" s="134" t="str">
        <f t="shared" si="20"/>
        <v/>
      </c>
      <c r="BK23" s="135" t="str">
        <f>IF(MATHS!H22="","",MATHS!H22)</f>
        <v/>
      </c>
      <c r="BL23" s="134" t="str">
        <f>IF(MATHS!I22="","",MATHS!I22)</f>
        <v/>
      </c>
      <c r="BM23" s="134" t="str">
        <f>IF(MATHS!J22="","",MATHS!J22)</f>
        <v/>
      </c>
      <c r="BN23" s="134" t="str">
        <f t="shared" si="58"/>
        <v/>
      </c>
      <c r="BO23" s="134" t="str">
        <f>IF(MATHS!K22="","",MATHS!K22)</f>
        <v/>
      </c>
      <c r="BP23" s="135" t="str">
        <f t="shared" si="21"/>
        <v/>
      </c>
      <c r="BQ23" s="134" t="str">
        <f t="shared" si="59"/>
        <v/>
      </c>
      <c r="BR23" s="134" t="str">
        <f t="shared" si="22"/>
        <v/>
      </c>
      <c r="BS23" s="134" t="str">
        <f>IF(MATHS!O22="","",MATHS!O22)</f>
        <v/>
      </c>
      <c r="BT23" s="134" t="str">
        <f t="shared" si="60"/>
        <v/>
      </c>
      <c r="BU23" s="134" t="str">
        <f t="shared" si="61"/>
        <v/>
      </c>
      <c r="BV23" s="134"/>
      <c r="BW23" s="137" t="str">
        <f>IF(SCIENCE!E22="","",SCIENCE!E22)</f>
        <v/>
      </c>
      <c r="BX23" s="138" t="str">
        <f t="shared" si="23"/>
        <v/>
      </c>
      <c r="BY23" s="137" t="str">
        <f>IF(SCIENCE!F22="","",SCIENCE!F22)</f>
        <v/>
      </c>
      <c r="BZ23" s="138" t="str">
        <f t="shared" si="24"/>
        <v/>
      </c>
      <c r="CA23" s="137" t="str">
        <f>IF(SCIENCE!G22="","",SCIENCE!G22)</f>
        <v/>
      </c>
      <c r="CB23" s="137" t="str">
        <f t="shared" si="25"/>
        <v/>
      </c>
      <c r="CC23" s="138" t="str">
        <f>IFERROR(LARGE((BX23,BZ23,CB23),1),"")</f>
        <v/>
      </c>
      <c r="CD23" s="138" t="str">
        <f>IFERROR(LARGE((BX23,BZ23,CB23),2),"")</f>
        <v/>
      </c>
      <c r="CE23" s="137" t="str">
        <f t="shared" si="26"/>
        <v/>
      </c>
      <c r="CF23" s="138" t="str">
        <f>IF(SCIENCE!H22="","",SCIENCE!H22)</f>
        <v/>
      </c>
      <c r="CG23" s="138" t="str">
        <f>IF(SCIENCE!I22="","",SCIENCE!I22)</f>
        <v/>
      </c>
      <c r="CH23" s="138" t="str">
        <f>IF(SCIENCE!J22="","",SCIENCE!J22)</f>
        <v/>
      </c>
      <c r="CI23" s="138" t="str">
        <f t="shared" si="62"/>
        <v/>
      </c>
      <c r="CJ23" s="138" t="str">
        <f>IF(SCIENCE!K22="","",SCIENCE!K22)</f>
        <v/>
      </c>
      <c r="CK23" s="138" t="str">
        <f t="shared" si="27"/>
        <v/>
      </c>
      <c r="CL23" s="137" t="str">
        <f t="shared" si="63"/>
        <v/>
      </c>
      <c r="CM23" s="137" t="str">
        <f t="shared" si="28"/>
        <v/>
      </c>
      <c r="CN23" s="137" t="str">
        <f>IF(SCIENCE!O22="","",SCIENCE!O22)</f>
        <v/>
      </c>
      <c r="CO23" s="137" t="str">
        <f t="shared" si="64"/>
        <v/>
      </c>
      <c r="CP23" s="137" t="str">
        <f t="shared" si="65"/>
        <v/>
      </c>
      <c r="CQ23" s="137" t="str">
        <f t="shared" si="66"/>
        <v/>
      </c>
      <c r="CR23" s="134" t="str">
        <f>IF(SST!E22="","",SST!E22)</f>
        <v/>
      </c>
      <c r="CS23" s="135" t="str">
        <f t="shared" si="29"/>
        <v/>
      </c>
      <c r="CT23" s="134" t="str">
        <f>IF(SST!F22="","",SST!F22)</f>
        <v/>
      </c>
      <c r="CU23" s="135" t="str">
        <f t="shared" si="30"/>
        <v/>
      </c>
      <c r="CV23" s="134" t="str">
        <f>IF(SST!G22="","",SST!G22)</f>
        <v/>
      </c>
      <c r="CW23" s="134" t="str">
        <f t="shared" si="31"/>
        <v/>
      </c>
      <c r="CX23" s="135" t="str">
        <f>IFERROR(LARGE((CS23,CU23,CW23),1),"")</f>
        <v/>
      </c>
      <c r="CY23" s="135" t="str">
        <f>IFERROR(LARGE((CS23,CU23,CW23),2),"")</f>
        <v/>
      </c>
      <c r="CZ23" s="134" t="str">
        <f t="shared" si="32"/>
        <v/>
      </c>
      <c r="DA23" s="135" t="str">
        <f>IF(SST!H22="","",SST!H22)</f>
        <v/>
      </c>
      <c r="DB23" s="135" t="str">
        <f>IF(SST!I22="","",SST!I22)</f>
        <v/>
      </c>
      <c r="DC23" s="135" t="str">
        <f>IF(SST!J22="","",SST!J22)</f>
        <v/>
      </c>
      <c r="DD23" s="135" t="str">
        <f t="shared" si="67"/>
        <v/>
      </c>
      <c r="DE23" s="135" t="str">
        <f>IF(SST!K22="","",SST!K22)</f>
        <v/>
      </c>
      <c r="DF23" s="135" t="str">
        <f t="shared" si="33"/>
        <v/>
      </c>
      <c r="DG23" s="134" t="str">
        <f t="shared" si="68"/>
        <v/>
      </c>
      <c r="DH23" s="134" t="str">
        <f t="shared" si="34"/>
        <v/>
      </c>
      <c r="DI23" s="134" t="str">
        <f>IF(SST!O22="","",SST!O22)</f>
        <v/>
      </c>
      <c r="DJ23" s="134" t="str">
        <f t="shared" si="69"/>
        <v/>
      </c>
      <c r="DK23" s="134" t="str">
        <f t="shared" si="70"/>
        <v/>
      </c>
      <c r="DL23" s="134" t="str">
        <f t="shared" si="71"/>
        <v/>
      </c>
      <c r="DM23" s="139" t="str">
        <f t="shared" si="72"/>
        <v/>
      </c>
      <c r="DN23" s="139" t="str">
        <f t="shared" si="73"/>
        <v/>
      </c>
      <c r="DO23" s="139" t="str">
        <f t="shared" si="74"/>
        <v/>
      </c>
      <c r="DP23" s="139" t="str">
        <f t="shared" si="75"/>
        <v/>
      </c>
      <c r="DQ23" s="139" t="str">
        <f t="shared" si="76"/>
        <v/>
      </c>
      <c r="DR23" s="139" t="str">
        <f t="shared" si="77"/>
        <v/>
      </c>
      <c r="DS23" s="139" t="str">
        <f t="shared" si="78"/>
        <v/>
      </c>
      <c r="DT23" s="139" t="str">
        <f t="shared" si="79"/>
        <v/>
      </c>
      <c r="DU23" s="139" t="str">
        <f t="shared" si="80"/>
        <v/>
      </c>
      <c r="DV23" s="139" t="str">
        <f t="shared" si="81"/>
        <v/>
      </c>
      <c r="DW23" s="140" t="str">
        <f t="shared" si="82"/>
        <v/>
      </c>
      <c r="DX23" s="140" t="str">
        <f t="shared" si="83"/>
        <v/>
      </c>
      <c r="DY23" s="140" t="str">
        <f t="shared" si="84"/>
        <v/>
      </c>
      <c r="DZ23" s="140" t="str">
        <f t="shared" si="85"/>
        <v/>
      </c>
      <c r="EA23" s="140" t="str">
        <f t="shared" si="86"/>
        <v/>
      </c>
      <c r="EB23" s="141" t="str">
        <f t="shared" si="87"/>
        <v/>
      </c>
      <c r="EC23" s="141" t="str">
        <f t="shared" si="88"/>
        <v/>
      </c>
      <c r="ED23" s="141" t="str">
        <f t="shared" si="89"/>
        <v/>
      </c>
      <c r="EE23" s="141" t="str">
        <f t="shared" si="90"/>
        <v/>
      </c>
      <c r="EF23" s="141" t="str">
        <f t="shared" si="91"/>
        <v/>
      </c>
      <c r="EG23" s="127" t="str">
        <f t="shared" si="35"/>
        <v/>
      </c>
      <c r="EH23" s="127" t="str">
        <f t="shared" si="35"/>
        <v/>
      </c>
      <c r="EI23" s="127" t="str">
        <f t="shared" si="92"/>
        <v/>
      </c>
      <c r="EJ23" s="127" t="str">
        <f t="shared" si="92"/>
        <v/>
      </c>
      <c r="EK23" s="127" t="str">
        <f t="shared" si="92"/>
        <v/>
      </c>
      <c r="EL23" s="128" t="str">
        <f t="shared" si="36"/>
        <v/>
      </c>
      <c r="EM23" s="128" t="str">
        <f t="shared" si="36"/>
        <v/>
      </c>
      <c r="EN23" s="128" t="str">
        <f t="shared" si="36"/>
        <v/>
      </c>
      <c r="EO23" s="128" t="str">
        <f t="shared" si="36"/>
        <v/>
      </c>
      <c r="EP23" s="128" t="str">
        <f t="shared" si="36"/>
        <v/>
      </c>
      <c r="EQ23" s="142" t="str">
        <f t="shared" si="37"/>
        <v/>
      </c>
      <c r="ER23" s="142" t="str">
        <f t="shared" si="38"/>
        <v/>
      </c>
      <c r="ES23" s="359" t="str">
        <f t="shared" si="39"/>
        <v/>
      </c>
      <c r="ET23" s="359" t="str">
        <f t="shared" si="93"/>
        <v/>
      </c>
      <c r="EU23" s="359" t="str">
        <f t="shared" si="40"/>
        <v/>
      </c>
      <c r="EV23" s="359" t="str">
        <f t="shared" si="41"/>
        <v/>
      </c>
      <c r="EW23" s="359" t="str">
        <f t="shared" si="42"/>
        <v/>
      </c>
      <c r="EX23" s="359" t="str">
        <f t="shared" si="43"/>
        <v/>
      </c>
      <c r="EY23" s="359" t="str">
        <f t="shared" si="94"/>
        <v/>
      </c>
      <c r="EZ23" s="359" t="str">
        <f t="shared" si="94"/>
        <v/>
      </c>
      <c r="FA23" s="359" t="str">
        <f t="shared" si="44"/>
        <v/>
      </c>
      <c r="FB23" s="359" t="str">
        <f t="shared" si="45"/>
        <v/>
      </c>
      <c r="FC23" s="144" t="str">
        <f t="shared" si="95"/>
        <v/>
      </c>
      <c r="FD23" s="359" t="str">
        <f t="shared" si="46"/>
        <v/>
      </c>
      <c r="FE23" s="145" t="str">
        <f>IF(ATTENDANCE!Q23="","",ATTENDANCE!Q23)</f>
        <v/>
      </c>
      <c r="FF23" s="146" t="str">
        <f t="shared" si="47"/>
        <v/>
      </c>
      <c r="FG23" s="359" t="str">
        <f t="shared" si="48"/>
        <v/>
      </c>
      <c r="FH23" s="144" t="str">
        <f t="shared" si="96"/>
        <v/>
      </c>
      <c r="FI23" s="359" t="str">
        <f>IF(ATTENDANCE!Q23="","",ATTENDANCE!Q23)</f>
        <v/>
      </c>
      <c r="FJ23" s="144" t="str">
        <f>IF(ATTENDANCE!Q23="","",ATTENDANCE!$Q23)</f>
        <v/>
      </c>
      <c r="FK23" s="144" t="s">
        <v>236</v>
      </c>
      <c r="FL23" s="70"/>
    </row>
    <row r="24" spans="1:168" s="267" customFormat="1" ht="22.2" customHeight="1" x14ac:dyDescent="0.25">
      <c r="A24" s="70"/>
      <c r="B24" s="131">
        <f>IF(DATA!B21="","",DATA!B21)</f>
        <v>17</v>
      </c>
      <c r="C24" s="131" t="str">
        <f>IF(DATA!C21="","",DATA!C21)</f>
        <v/>
      </c>
      <c r="D24" s="131" t="str">
        <f>IF(DATA!D21="","",DATA!D21)</f>
        <v/>
      </c>
      <c r="E24" s="447" t="str">
        <f>IF(DATA!E21="","",DATA!E21)</f>
        <v/>
      </c>
      <c r="F24" s="447" t="str">
        <f>IF(DATA!F21="","",DATA!F21)</f>
        <v/>
      </c>
      <c r="G24" s="132" t="str">
        <f>IF(DATA!G21="","",DATA!G21)</f>
        <v/>
      </c>
      <c r="H24" s="133" t="str">
        <f>IF(DATA!H21="","",DATA!H21)</f>
        <v/>
      </c>
      <c r="I24" s="132" t="str">
        <f>IF(DATA!I21="","",DATA!I21)</f>
        <v/>
      </c>
      <c r="J24" s="132" t="str">
        <f>IF(DATA!J21="","",DATA!J21)</f>
        <v/>
      </c>
      <c r="K24" s="132" t="str">
        <f>IF(DATA!K21="","",DATA!K21)</f>
        <v/>
      </c>
      <c r="L24" s="134" t="str">
        <f>IF(ENGLISH!E23="","",ENGLISH!E23)</f>
        <v/>
      </c>
      <c r="M24" s="135" t="str">
        <f t="shared" si="2"/>
        <v/>
      </c>
      <c r="N24" s="134" t="str">
        <f>IF(ENGLISH!F23="","",ENGLISH!F23)</f>
        <v/>
      </c>
      <c r="O24" s="135" t="str">
        <f t="shared" si="3"/>
        <v/>
      </c>
      <c r="P24" s="134" t="str">
        <f>IF(ENGLISH!G23="","",ENGLISH!G23)</f>
        <v/>
      </c>
      <c r="Q24" s="134" t="str">
        <f t="shared" si="4"/>
        <v/>
      </c>
      <c r="R24" s="135" t="str">
        <f>IFERROR(LARGE((M24,O24,Q24),1),"")</f>
        <v/>
      </c>
      <c r="S24" s="135" t="str">
        <f>IFERROR(LARGE((M24,O24,Q24),2),"")</f>
        <v/>
      </c>
      <c r="T24" s="134" t="str">
        <f t="shared" si="5"/>
        <v/>
      </c>
      <c r="U24" s="135" t="str">
        <f>IF(ENGLISH!H23="","",ENGLISH!H23)</f>
        <v/>
      </c>
      <c r="V24" s="134" t="str">
        <f>IF(ENGLISH!I23="","",ENGLISH!I23)</f>
        <v/>
      </c>
      <c r="W24" s="134" t="str">
        <f>IF(ENGLISH!J23="","",ENGLISH!J23)</f>
        <v/>
      </c>
      <c r="X24" s="134" t="str">
        <f t="shared" si="10"/>
        <v/>
      </c>
      <c r="Y24" s="135" t="str">
        <f>IF(ENGLISH!K23="","",ENGLISH!K23)</f>
        <v/>
      </c>
      <c r="Z24" s="135" t="str">
        <f t="shared" si="7"/>
        <v/>
      </c>
      <c r="AA24" s="136" t="str">
        <f t="shared" si="49"/>
        <v/>
      </c>
      <c r="AB24" s="134" t="str">
        <f t="shared" si="8"/>
        <v/>
      </c>
      <c r="AC24" s="134" t="str">
        <f>IF(ENGLISH!O23="","",ENGLISH!O23)</f>
        <v/>
      </c>
      <c r="AD24" s="134" t="str">
        <f t="shared" si="50"/>
        <v/>
      </c>
      <c r="AE24" s="134" t="str">
        <f t="shared" si="51"/>
        <v/>
      </c>
      <c r="AF24" s="134" t="str">
        <f t="shared" si="52"/>
        <v/>
      </c>
      <c r="AG24" s="137" t="str">
        <f>IF('HINDI-SKT'!E23="","",'HINDI-SKT'!E23)</f>
        <v/>
      </c>
      <c r="AH24" s="138" t="str">
        <f t="shared" si="11"/>
        <v/>
      </c>
      <c r="AI24" s="137" t="str">
        <f>IF('HINDI-SKT'!F23="","",'HINDI-SKT'!F23)</f>
        <v/>
      </c>
      <c r="AJ24" s="138" t="str">
        <f t="shared" si="12"/>
        <v/>
      </c>
      <c r="AK24" s="137" t="str">
        <f>IF('HINDI-SKT'!G23="","",'HINDI-SKT'!G23)</f>
        <v/>
      </c>
      <c r="AL24" s="137" t="str">
        <f t="shared" si="13"/>
        <v/>
      </c>
      <c r="AM24" s="138" t="str">
        <f>IFERROR(LARGE((AH24,AJ24,AL24),1),"")</f>
        <v/>
      </c>
      <c r="AN24" s="138" t="str">
        <f>IFERROR(LARGE((AH24,AJ24,AL24),2),"")</f>
        <v/>
      </c>
      <c r="AO24" s="137" t="str">
        <f t="shared" si="14"/>
        <v/>
      </c>
      <c r="AP24" s="138" t="str">
        <f>IF('HINDI-SKT'!H23="","",'HINDI-SKT'!H23)</f>
        <v/>
      </c>
      <c r="AQ24" s="137" t="str">
        <f>IF('HINDI-SKT'!I23="","",'HINDI-SKT'!I23)</f>
        <v/>
      </c>
      <c r="AR24" s="137" t="str">
        <f>IF('HINDI-SKT'!J23="","",'HINDI-SKT'!J23)</f>
        <v/>
      </c>
      <c r="AS24" s="137" t="str">
        <f t="shared" si="53"/>
        <v/>
      </c>
      <c r="AT24" s="137" t="str">
        <f>IF('HINDI-SKT'!K23="","",'HINDI-SKT'!K23)</f>
        <v/>
      </c>
      <c r="AU24" s="138" t="str">
        <f t="shared" si="15"/>
        <v/>
      </c>
      <c r="AV24" s="137" t="str">
        <f t="shared" si="54"/>
        <v/>
      </c>
      <c r="AW24" s="137" t="str">
        <f t="shared" si="16"/>
        <v/>
      </c>
      <c r="AX24" s="137" t="str">
        <f>IF('HINDI-SKT'!O23="","",'HINDI-SKT'!O23)</f>
        <v/>
      </c>
      <c r="AY24" s="137" t="str">
        <f t="shared" si="55"/>
        <v/>
      </c>
      <c r="AZ24" s="137" t="str">
        <f t="shared" si="56"/>
        <v/>
      </c>
      <c r="BA24" s="137" t="str">
        <f t="shared" si="57"/>
        <v/>
      </c>
      <c r="BB24" s="134" t="str">
        <f>IF(MATHS!E23="","",MATHS!E23)</f>
        <v/>
      </c>
      <c r="BC24" s="135" t="str">
        <f t="shared" si="17"/>
        <v/>
      </c>
      <c r="BD24" s="134" t="str">
        <f>IF(MATHS!F23="","",MATHS!F23)</f>
        <v/>
      </c>
      <c r="BE24" s="135" t="str">
        <f t="shared" si="18"/>
        <v/>
      </c>
      <c r="BF24" s="134" t="str">
        <f>IF(MATHS!G23="","",MATHS!G23)</f>
        <v/>
      </c>
      <c r="BG24" s="134" t="str">
        <f t="shared" si="19"/>
        <v/>
      </c>
      <c r="BH24" s="135" t="str">
        <f>IFERROR(LARGE((BC24,BE24,BG24),1),"")</f>
        <v/>
      </c>
      <c r="BI24" s="135" t="str">
        <f>IFERROR(LARGE((BC24,BE24,BG24),2),"")</f>
        <v/>
      </c>
      <c r="BJ24" s="134" t="str">
        <f t="shared" si="20"/>
        <v/>
      </c>
      <c r="BK24" s="135" t="str">
        <f>IF(MATHS!H23="","",MATHS!H23)</f>
        <v/>
      </c>
      <c r="BL24" s="134" t="str">
        <f>IF(MATHS!I23="","",MATHS!I23)</f>
        <v/>
      </c>
      <c r="BM24" s="134" t="str">
        <f>IF(MATHS!J23="","",MATHS!J23)</f>
        <v/>
      </c>
      <c r="BN24" s="134" t="str">
        <f t="shared" si="58"/>
        <v/>
      </c>
      <c r="BO24" s="134" t="str">
        <f>IF(MATHS!K23="","",MATHS!K23)</f>
        <v/>
      </c>
      <c r="BP24" s="135" t="str">
        <f t="shared" si="21"/>
        <v/>
      </c>
      <c r="BQ24" s="134" t="str">
        <f t="shared" si="59"/>
        <v/>
      </c>
      <c r="BR24" s="134" t="str">
        <f t="shared" si="22"/>
        <v/>
      </c>
      <c r="BS24" s="134" t="str">
        <f>IF(MATHS!O23="","",MATHS!O23)</f>
        <v/>
      </c>
      <c r="BT24" s="134" t="str">
        <f t="shared" si="60"/>
        <v/>
      </c>
      <c r="BU24" s="134" t="str">
        <f t="shared" si="61"/>
        <v/>
      </c>
      <c r="BV24" s="134"/>
      <c r="BW24" s="137" t="str">
        <f>IF(SCIENCE!E23="","",SCIENCE!E23)</f>
        <v/>
      </c>
      <c r="BX24" s="138" t="str">
        <f t="shared" si="23"/>
        <v/>
      </c>
      <c r="BY24" s="137" t="str">
        <f>IF(SCIENCE!F23="","",SCIENCE!F23)</f>
        <v/>
      </c>
      <c r="BZ24" s="138" t="str">
        <f t="shared" si="24"/>
        <v/>
      </c>
      <c r="CA24" s="137" t="str">
        <f>IF(SCIENCE!G23="","",SCIENCE!G23)</f>
        <v/>
      </c>
      <c r="CB24" s="137" t="str">
        <f t="shared" si="25"/>
        <v/>
      </c>
      <c r="CC24" s="138" t="str">
        <f>IFERROR(LARGE((BX24,BZ24,CB24),1),"")</f>
        <v/>
      </c>
      <c r="CD24" s="138" t="str">
        <f>IFERROR(LARGE((BX24,BZ24,CB24),2),"")</f>
        <v/>
      </c>
      <c r="CE24" s="137" t="str">
        <f t="shared" si="26"/>
        <v/>
      </c>
      <c r="CF24" s="138" t="str">
        <f>IF(SCIENCE!H23="","",SCIENCE!H23)</f>
        <v/>
      </c>
      <c r="CG24" s="138" t="str">
        <f>IF(SCIENCE!I23="","",SCIENCE!I23)</f>
        <v/>
      </c>
      <c r="CH24" s="138" t="str">
        <f>IF(SCIENCE!J23="","",SCIENCE!J23)</f>
        <v/>
      </c>
      <c r="CI24" s="138" t="str">
        <f t="shared" si="62"/>
        <v/>
      </c>
      <c r="CJ24" s="138" t="str">
        <f>IF(SCIENCE!K23="","",SCIENCE!K23)</f>
        <v/>
      </c>
      <c r="CK24" s="138" t="str">
        <f t="shared" si="27"/>
        <v/>
      </c>
      <c r="CL24" s="137" t="str">
        <f t="shared" si="63"/>
        <v/>
      </c>
      <c r="CM24" s="137" t="str">
        <f t="shared" si="28"/>
        <v/>
      </c>
      <c r="CN24" s="137" t="str">
        <f>IF(SCIENCE!O23="","",SCIENCE!O23)</f>
        <v/>
      </c>
      <c r="CO24" s="137" t="str">
        <f t="shared" si="64"/>
        <v/>
      </c>
      <c r="CP24" s="137" t="str">
        <f t="shared" si="65"/>
        <v/>
      </c>
      <c r="CQ24" s="137" t="str">
        <f t="shared" si="66"/>
        <v/>
      </c>
      <c r="CR24" s="134" t="str">
        <f>IF(SST!E23="","",SST!E23)</f>
        <v/>
      </c>
      <c r="CS24" s="135" t="str">
        <f t="shared" si="29"/>
        <v/>
      </c>
      <c r="CT24" s="134" t="str">
        <f>IF(SST!F23="","",SST!F23)</f>
        <v/>
      </c>
      <c r="CU24" s="135" t="str">
        <f t="shared" si="30"/>
        <v/>
      </c>
      <c r="CV24" s="134" t="str">
        <f>IF(SST!G23="","",SST!G23)</f>
        <v/>
      </c>
      <c r="CW24" s="134" t="str">
        <f t="shared" si="31"/>
        <v/>
      </c>
      <c r="CX24" s="135" t="str">
        <f>IFERROR(LARGE((CS24,CU24,CW24),1),"")</f>
        <v/>
      </c>
      <c r="CY24" s="135" t="str">
        <f>IFERROR(LARGE((CS24,CU24,CW24),2),"")</f>
        <v/>
      </c>
      <c r="CZ24" s="134" t="str">
        <f t="shared" si="32"/>
        <v/>
      </c>
      <c r="DA24" s="135" t="str">
        <f>IF(SST!H23="","",SST!H23)</f>
        <v/>
      </c>
      <c r="DB24" s="135" t="str">
        <f>IF(SST!I23="","",SST!I23)</f>
        <v/>
      </c>
      <c r="DC24" s="135" t="str">
        <f>IF(SST!J23="","",SST!J23)</f>
        <v/>
      </c>
      <c r="DD24" s="135" t="str">
        <f t="shared" si="67"/>
        <v/>
      </c>
      <c r="DE24" s="135" t="str">
        <f>IF(SST!K23="","",SST!K23)</f>
        <v/>
      </c>
      <c r="DF24" s="135" t="str">
        <f t="shared" si="33"/>
        <v/>
      </c>
      <c r="DG24" s="134" t="str">
        <f t="shared" si="68"/>
        <v/>
      </c>
      <c r="DH24" s="134" t="str">
        <f t="shared" si="34"/>
        <v/>
      </c>
      <c r="DI24" s="134" t="str">
        <f>IF(SST!O23="","",SST!O23)</f>
        <v/>
      </c>
      <c r="DJ24" s="134" t="str">
        <f t="shared" si="69"/>
        <v/>
      </c>
      <c r="DK24" s="134" t="str">
        <f t="shared" si="70"/>
        <v/>
      </c>
      <c r="DL24" s="134" t="str">
        <f t="shared" si="71"/>
        <v/>
      </c>
      <c r="DM24" s="139" t="str">
        <f t="shared" si="72"/>
        <v/>
      </c>
      <c r="DN24" s="139" t="str">
        <f t="shared" si="73"/>
        <v/>
      </c>
      <c r="DO24" s="139" t="str">
        <f t="shared" si="74"/>
        <v/>
      </c>
      <c r="DP24" s="139" t="str">
        <f t="shared" si="75"/>
        <v/>
      </c>
      <c r="DQ24" s="139" t="str">
        <f t="shared" si="76"/>
        <v/>
      </c>
      <c r="DR24" s="139" t="str">
        <f t="shared" si="77"/>
        <v/>
      </c>
      <c r="DS24" s="139" t="str">
        <f t="shared" si="78"/>
        <v/>
      </c>
      <c r="DT24" s="139" t="str">
        <f t="shared" si="79"/>
        <v/>
      </c>
      <c r="DU24" s="139" t="str">
        <f t="shared" si="80"/>
        <v/>
      </c>
      <c r="DV24" s="139" t="str">
        <f t="shared" si="81"/>
        <v/>
      </c>
      <c r="DW24" s="140" t="str">
        <f t="shared" si="82"/>
        <v/>
      </c>
      <c r="DX24" s="140" t="str">
        <f t="shared" si="83"/>
        <v/>
      </c>
      <c r="DY24" s="140" t="str">
        <f t="shared" si="84"/>
        <v/>
      </c>
      <c r="DZ24" s="140" t="str">
        <f t="shared" si="85"/>
        <v/>
      </c>
      <c r="EA24" s="140" t="str">
        <f t="shared" si="86"/>
        <v/>
      </c>
      <c r="EB24" s="141" t="str">
        <f t="shared" si="87"/>
        <v/>
      </c>
      <c r="EC24" s="141" t="str">
        <f t="shared" si="88"/>
        <v/>
      </c>
      <c r="ED24" s="141" t="str">
        <f t="shared" si="89"/>
        <v/>
      </c>
      <c r="EE24" s="141" t="str">
        <f t="shared" si="90"/>
        <v/>
      </c>
      <c r="EF24" s="141" t="str">
        <f t="shared" si="91"/>
        <v/>
      </c>
      <c r="EG24" s="127" t="str">
        <f t="shared" ref="EG24:EH37" si="97">IF(DM24="&lt;33","",DM24)</f>
        <v/>
      </c>
      <c r="EH24" s="127" t="str">
        <f t="shared" si="97"/>
        <v/>
      </c>
      <c r="EI24" s="127" t="str">
        <f t="shared" si="92"/>
        <v/>
      </c>
      <c r="EJ24" s="127" t="str">
        <f t="shared" si="92"/>
        <v/>
      </c>
      <c r="EK24" s="127" t="str">
        <f t="shared" si="92"/>
        <v/>
      </c>
      <c r="EL24" s="128" t="str">
        <f t="shared" si="36"/>
        <v/>
      </c>
      <c r="EM24" s="128" t="str">
        <f t="shared" si="36"/>
        <v/>
      </c>
      <c r="EN24" s="128" t="str">
        <f t="shared" si="36"/>
        <v/>
      </c>
      <c r="EO24" s="128" t="str">
        <f t="shared" si="36"/>
        <v/>
      </c>
      <c r="EP24" s="128" t="str">
        <f t="shared" si="36"/>
        <v/>
      </c>
      <c r="EQ24" s="142" t="str">
        <f t="shared" si="37"/>
        <v/>
      </c>
      <c r="ER24" s="142" t="str">
        <f t="shared" si="38"/>
        <v/>
      </c>
      <c r="ES24" s="359" t="str">
        <f t="shared" si="39"/>
        <v/>
      </c>
      <c r="ET24" s="359" t="str">
        <f t="shared" si="93"/>
        <v/>
      </c>
      <c r="EU24" s="359" t="str">
        <f t="shared" si="40"/>
        <v/>
      </c>
      <c r="EV24" s="359" t="str">
        <f t="shared" si="41"/>
        <v/>
      </c>
      <c r="EW24" s="359" t="str">
        <f t="shared" si="42"/>
        <v/>
      </c>
      <c r="EX24" s="359" t="str">
        <f t="shared" si="43"/>
        <v/>
      </c>
      <c r="EY24" s="359" t="str">
        <f t="shared" si="94"/>
        <v/>
      </c>
      <c r="EZ24" s="359" t="str">
        <f t="shared" si="94"/>
        <v/>
      </c>
      <c r="FA24" s="359" t="str">
        <f t="shared" si="44"/>
        <v/>
      </c>
      <c r="FB24" s="359" t="str">
        <f t="shared" si="45"/>
        <v/>
      </c>
      <c r="FC24" s="144" t="str">
        <f t="shared" si="95"/>
        <v/>
      </c>
      <c r="FD24" s="359" t="str">
        <f t="shared" si="46"/>
        <v/>
      </c>
      <c r="FE24" s="145" t="str">
        <f>IF(ATTENDANCE!Q24="","",ATTENDANCE!Q24)</f>
        <v/>
      </c>
      <c r="FF24" s="146" t="str">
        <f t="shared" si="47"/>
        <v/>
      </c>
      <c r="FG24" s="359" t="str">
        <f t="shared" si="48"/>
        <v/>
      </c>
      <c r="FH24" s="144" t="str">
        <f t="shared" si="96"/>
        <v/>
      </c>
      <c r="FI24" s="359" t="str">
        <f>IF(ATTENDANCE!Q24="","",ATTENDANCE!Q24)</f>
        <v/>
      </c>
      <c r="FJ24" s="144" t="str">
        <f>IF(ATTENDANCE!Q24="","",ATTENDANCE!$Q24)</f>
        <v/>
      </c>
      <c r="FK24" s="144" t="s">
        <v>232</v>
      </c>
      <c r="FL24" s="70"/>
    </row>
    <row r="25" spans="1:168" s="267" customFormat="1" ht="22.2" customHeight="1" x14ac:dyDescent="0.25">
      <c r="A25" s="70"/>
      <c r="B25" s="131">
        <f>IF(DATA!B22="","",DATA!B22)</f>
        <v>18</v>
      </c>
      <c r="C25" s="131" t="str">
        <f>IF(DATA!C22="","",DATA!C22)</f>
        <v/>
      </c>
      <c r="D25" s="131" t="str">
        <f>IF(DATA!D22="","",DATA!D22)</f>
        <v/>
      </c>
      <c r="E25" s="447" t="str">
        <f>IF(DATA!E22="","",DATA!E22)</f>
        <v/>
      </c>
      <c r="F25" s="447" t="str">
        <f>IF(DATA!F22="","",DATA!F22)</f>
        <v/>
      </c>
      <c r="G25" s="132" t="str">
        <f>IF(DATA!G22="","",DATA!G22)</f>
        <v/>
      </c>
      <c r="H25" s="133" t="str">
        <f>IF(DATA!H22="","",DATA!H22)</f>
        <v/>
      </c>
      <c r="I25" s="132" t="str">
        <f>IF(DATA!I22="","",DATA!I22)</f>
        <v/>
      </c>
      <c r="J25" s="132" t="str">
        <f>IF(DATA!J22="","",DATA!J22)</f>
        <v/>
      </c>
      <c r="K25" s="132" t="str">
        <f>IF(DATA!K22="","",DATA!K22)</f>
        <v/>
      </c>
      <c r="L25" s="134" t="str">
        <f>IF(ENGLISH!E24="","",ENGLISH!E24)</f>
        <v/>
      </c>
      <c r="M25" s="135" t="str">
        <f t="shared" si="2"/>
        <v/>
      </c>
      <c r="N25" s="134" t="str">
        <f>IF(ENGLISH!F24="","",ENGLISH!F24)</f>
        <v/>
      </c>
      <c r="O25" s="135" t="str">
        <f t="shared" si="3"/>
        <v/>
      </c>
      <c r="P25" s="134" t="str">
        <f>IF(ENGLISH!G24="","",ENGLISH!G24)</f>
        <v/>
      </c>
      <c r="Q25" s="134" t="str">
        <f t="shared" si="4"/>
        <v/>
      </c>
      <c r="R25" s="135" t="str">
        <f>IFERROR(LARGE((M25,O25,Q25),1),"")</f>
        <v/>
      </c>
      <c r="S25" s="135" t="str">
        <f>IFERROR(LARGE((M25,O25,Q25),2),"")</f>
        <v/>
      </c>
      <c r="T25" s="134" t="str">
        <f t="shared" si="5"/>
        <v/>
      </c>
      <c r="U25" s="135" t="str">
        <f>IF(ENGLISH!H24="","",ENGLISH!H24)</f>
        <v/>
      </c>
      <c r="V25" s="134" t="str">
        <f>IF(ENGLISH!I24="","",ENGLISH!I24)</f>
        <v/>
      </c>
      <c r="W25" s="134" t="str">
        <f>IF(ENGLISH!J24="","",ENGLISH!J24)</f>
        <v/>
      </c>
      <c r="X25" s="134" t="str">
        <f t="shared" si="10"/>
        <v/>
      </c>
      <c r="Y25" s="135" t="str">
        <f>IF(ENGLISH!K24="","",ENGLISH!K24)</f>
        <v/>
      </c>
      <c r="Z25" s="135" t="str">
        <f t="shared" si="7"/>
        <v/>
      </c>
      <c r="AA25" s="136" t="str">
        <f t="shared" si="49"/>
        <v/>
      </c>
      <c r="AB25" s="134" t="str">
        <f t="shared" si="8"/>
        <v/>
      </c>
      <c r="AC25" s="134" t="str">
        <f>IF(ENGLISH!O24="","",ENGLISH!O24)</f>
        <v/>
      </c>
      <c r="AD25" s="134" t="str">
        <f t="shared" si="50"/>
        <v/>
      </c>
      <c r="AE25" s="134" t="str">
        <f t="shared" si="51"/>
        <v/>
      </c>
      <c r="AF25" s="134" t="str">
        <f t="shared" si="52"/>
        <v/>
      </c>
      <c r="AG25" s="137" t="str">
        <f>IF('HINDI-SKT'!E24="","",'HINDI-SKT'!E24)</f>
        <v/>
      </c>
      <c r="AH25" s="138" t="str">
        <f t="shared" si="11"/>
        <v/>
      </c>
      <c r="AI25" s="137" t="str">
        <f>IF('HINDI-SKT'!F24="","",'HINDI-SKT'!F24)</f>
        <v/>
      </c>
      <c r="AJ25" s="138" t="str">
        <f t="shared" si="12"/>
        <v/>
      </c>
      <c r="AK25" s="137" t="str">
        <f>IF('HINDI-SKT'!G24="","",'HINDI-SKT'!G24)</f>
        <v/>
      </c>
      <c r="AL25" s="137" t="str">
        <f t="shared" si="13"/>
        <v/>
      </c>
      <c r="AM25" s="138" t="str">
        <f>IFERROR(LARGE((AH25,AJ25,AL25),1),"")</f>
        <v/>
      </c>
      <c r="AN25" s="138" t="str">
        <f>IFERROR(LARGE((AH25,AJ25,AL25),2),"")</f>
        <v/>
      </c>
      <c r="AO25" s="137" t="str">
        <f t="shared" si="14"/>
        <v/>
      </c>
      <c r="AP25" s="138" t="str">
        <f>IF('HINDI-SKT'!H24="","",'HINDI-SKT'!H24)</f>
        <v/>
      </c>
      <c r="AQ25" s="137" t="str">
        <f>IF('HINDI-SKT'!I24="","",'HINDI-SKT'!I24)</f>
        <v/>
      </c>
      <c r="AR25" s="137" t="str">
        <f>IF('HINDI-SKT'!J24="","",'HINDI-SKT'!J24)</f>
        <v/>
      </c>
      <c r="AS25" s="137" t="str">
        <f t="shared" si="53"/>
        <v/>
      </c>
      <c r="AT25" s="137" t="str">
        <f>IF('HINDI-SKT'!K24="","",'HINDI-SKT'!K24)</f>
        <v/>
      </c>
      <c r="AU25" s="138" t="str">
        <f t="shared" si="15"/>
        <v/>
      </c>
      <c r="AV25" s="137" t="str">
        <f t="shared" si="54"/>
        <v/>
      </c>
      <c r="AW25" s="137" t="str">
        <f t="shared" si="16"/>
        <v/>
      </c>
      <c r="AX25" s="137" t="str">
        <f>IF('HINDI-SKT'!O24="","",'HINDI-SKT'!O24)</f>
        <v/>
      </c>
      <c r="AY25" s="137" t="str">
        <f t="shared" si="55"/>
        <v/>
      </c>
      <c r="AZ25" s="137" t="str">
        <f t="shared" si="56"/>
        <v/>
      </c>
      <c r="BA25" s="137" t="str">
        <f t="shared" si="57"/>
        <v/>
      </c>
      <c r="BB25" s="134" t="str">
        <f>IF(MATHS!E24="","",MATHS!E24)</f>
        <v/>
      </c>
      <c r="BC25" s="135" t="str">
        <f t="shared" si="17"/>
        <v/>
      </c>
      <c r="BD25" s="134" t="str">
        <f>IF(MATHS!F24="","",MATHS!F24)</f>
        <v/>
      </c>
      <c r="BE25" s="135" t="str">
        <f t="shared" si="18"/>
        <v/>
      </c>
      <c r="BF25" s="134" t="str">
        <f>IF(MATHS!G24="","",MATHS!G24)</f>
        <v/>
      </c>
      <c r="BG25" s="134" t="str">
        <f t="shared" si="19"/>
        <v/>
      </c>
      <c r="BH25" s="135" t="str">
        <f>IFERROR(LARGE((BC25,BE25,BG25),1),"")</f>
        <v/>
      </c>
      <c r="BI25" s="135" t="str">
        <f>IFERROR(LARGE((BC25,BE25,BG25),2),"")</f>
        <v/>
      </c>
      <c r="BJ25" s="134" t="str">
        <f t="shared" si="20"/>
        <v/>
      </c>
      <c r="BK25" s="135" t="str">
        <f>IF(MATHS!H24="","",MATHS!H24)</f>
        <v/>
      </c>
      <c r="BL25" s="134" t="str">
        <f>IF(MATHS!I24="","",MATHS!I24)</f>
        <v/>
      </c>
      <c r="BM25" s="134" t="str">
        <f>IF(MATHS!J24="","",MATHS!J24)</f>
        <v/>
      </c>
      <c r="BN25" s="134" t="str">
        <f t="shared" si="58"/>
        <v/>
      </c>
      <c r="BO25" s="134" t="str">
        <f>IF(MATHS!K24="","",MATHS!K24)</f>
        <v/>
      </c>
      <c r="BP25" s="135" t="str">
        <f t="shared" si="21"/>
        <v/>
      </c>
      <c r="BQ25" s="134" t="str">
        <f t="shared" si="59"/>
        <v/>
      </c>
      <c r="BR25" s="134" t="str">
        <f t="shared" si="22"/>
        <v/>
      </c>
      <c r="BS25" s="134" t="str">
        <f>IF(MATHS!O24="","",MATHS!O24)</f>
        <v/>
      </c>
      <c r="BT25" s="134" t="str">
        <f t="shared" si="60"/>
        <v/>
      </c>
      <c r="BU25" s="134" t="str">
        <f t="shared" si="61"/>
        <v/>
      </c>
      <c r="BV25" s="134"/>
      <c r="BW25" s="137" t="str">
        <f>IF(SCIENCE!E24="","",SCIENCE!E24)</f>
        <v/>
      </c>
      <c r="BX25" s="138" t="str">
        <f t="shared" si="23"/>
        <v/>
      </c>
      <c r="BY25" s="137" t="str">
        <f>IF(SCIENCE!F24="","",SCIENCE!F24)</f>
        <v/>
      </c>
      <c r="BZ25" s="138" t="str">
        <f t="shared" si="24"/>
        <v/>
      </c>
      <c r="CA25" s="137" t="str">
        <f>IF(SCIENCE!G24="","",SCIENCE!G24)</f>
        <v/>
      </c>
      <c r="CB25" s="137" t="str">
        <f t="shared" si="25"/>
        <v/>
      </c>
      <c r="CC25" s="138" t="str">
        <f>IFERROR(LARGE((BX25,BZ25,CB25),1),"")</f>
        <v/>
      </c>
      <c r="CD25" s="138" t="str">
        <f>IFERROR(LARGE((BX25,BZ25,CB25),2),"")</f>
        <v/>
      </c>
      <c r="CE25" s="137" t="str">
        <f t="shared" si="26"/>
        <v/>
      </c>
      <c r="CF25" s="138" t="str">
        <f>IF(SCIENCE!H24="","",SCIENCE!H24)</f>
        <v/>
      </c>
      <c r="CG25" s="138" t="str">
        <f>IF(SCIENCE!I24="","",SCIENCE!I24)</f>
        <v/>
      </c>
      <c r="CH25" s="138" t="str">
        <f>IF(SCIENCE!J24="","",SCIENCE!J24)</f>
        <v/>
      </c>
      <c r="CI25" s="138" t="str">
        <f t="shared" si="62"/>
        <v/>
      </c>
      <c r="CJ25" s="138" t="str">
        <f>IF(SCIENCE!K24="","",SCIENCE!K24)</f>
        <v/>
      </c>
      <c r="CK25" s="138" t="str">
        <f t="shared" si="27"/>
        <v/>
      </c>
      <c r="CL25" s="137" t="str">
        <f t="shared" si="63"/>
        <v/>
      </c>
      <c r="CM25" s="137" t="str">
        <f t="shared" si="28"/>
        <v/>
      </c>
      <c r="CN25" s="137" t="str">
        <f>IF(SCIENCE!O24="","",SCIENCE!O24)</f>
        <v/>
      </c>
      <c r="CO25" s="137" t="str">
        <f t="shared" si="64"/>
        <v/>
      </c>
      <c r="CP25" s="137" t="str">
        <f t="shared" si="65"/>
        <v/>
      </c>
      <c r="CQ25" s="137" t="str">
        <f t="shared" si="66"/>
        <v/>
      </c>
      <c r="CR25" s="134" t="str">
        <f>IF(SST!E24="","",SST!E24)</f>
        <v/>
      </c>
      <c r="CS25" s="135" t="str">
        <f t="shared" si="29"/>
        <v/>
      </c>
      <c r="CT25" s="134" t="str">
        <f>IF(SST!F24="","",SST!F24)</f>
        <v/>
      </c>
      <c r="CU25" s="135" t="str">
        <f t="shared" si="30"/>
        <v/>
      </c>
      <c r="CV25" s="134" t="str">
        <f>IF(SST!G24="","",SST!G24)</f>
        <v/>
      </c>
      <c r="CW25" s="134" t="str">
        <f t="shared" si="31"/>
        <v/>
      </c>
      <c r="CX25" s="135" t="str">
        <f>IFERROR(LARGE((CS25,CU25,CW25),1),"")</f>
        <v/>
      </c>
      <c r="CY25" s="135" t="str">
        <f>IFERROR(LARGE((CS25,CU25,CW25),2),"")</f>
        <v/>
      </c>
      <c r="CZ25" s="134" t="str">
        <f t="shared" si="32"/>
        <v/>
      </c>
      <c r="DA25" s="135" t="str">
        <f>IF(SST!H24="","",SST!H24)</f>
        <v/>
      </c>
      <c r="DB25" s="135" t="str">
        <f>IF(SST!I24="","",SST!I24)</f>
        <v/>
      </c>
      <c r="DC25" s="135" t="str">
        <f>IF(SST!J24="","",SST!J24)</f>
        <v/>
      </c>
      <c r="DD25" s="135" t="str">
        <f t="shared" si="67"/>
        <v/>
      </c>
      <c r="DE25" s="135" t="str">
        <f>IF(SST!K24="","",SST!K24)</f>
        <v/>
      </c>
      <c r="DF25" s="135" t="str">
        <f t="shared" si="33"/>
        <v/>
      </c>
      <c r="DG25" s="134" t="str">
        <f t="shared" si="68"/>
        <v/>
      </c>
      <c r="DH25" s="134" t="str">
        <f t="shared" si="34"/>
        <v/>
      </c>
      <c r="DI25" s="134" t="str">
        <f>IF(SST!O24="","",SST!O24)</f>
        <v/>
      </c>
      <c r="DJ25" s="134" t="str">
        <f t="shared" si="69"/>
        <v/>
      </c>
      <c r="DK25" s="134" t="str">
        <f t="shared" si="70"/>
        <v/>
      </c>
      <c r="DL25" s="134" t="str">
        <f t="shared" si="71"/>
        <v/>
      </c>
      <c r="DM25" s="139" t="str">
        <f t="shared" si="72"/>
        <v/>
      </c>
      <c r="DN25" s="139" t="str">
        <f t="shared" si="73"/>
        <v/>
      </c>
      <c r="DO25" s="139" t="str">
        <f t="shared" si="74"/>
        <v/>
      </c>
      <c r="DP25" s="139" t="str">
        <f t="shared" si="75"/>
        <v/>
      </c>
      <c r="DQ25" s="139" t="str">
        <f t="shared" si="76"/>
        <v/>
      </c>
      <c r="DR25" s="139" t="str">
        <f t="shared" si="77"/>
        <v/>
      </c>
      <c r="DS25" s="139" t="str">
        <f t="shared" si="78"/>
        <v/>
      </c>
      <c r="DT25" s="139" t="str">
        <f t="shared" si="79"/>
        <v/>
      </c>
      <c r="DU25" s="139" t="str">
        <f t="shared" si="80"/>
        <v/>
      </c>
      <c r="DV25" s="139" t="str">
        <f t="shared" si="81"/>
        <v/>
      </c>
      <c r="DW25" s="140" t="str">
        <f t="shared" si="82"/>
        <v/>
      </c>
      <c r="DX25" s="140" t="str">
        <f t="shared" si="83"/>
        <v/>
      </c>
      <c r="DY25" s="140" t="str">
        <f t="shared" si="84"/>
        <v/>
      </c>
      <c r="DZ25" s="140" t="str">
        <f t="shared" si="85"/>
        <v/>
      </c>
      <c r="EA25" s="140" t="str">
        <f t="shared" si="86"/>
        <v/>
      </c>
      <c r="EB25" s="141" t="str">
        <f t="shared" si="87"/>
        <v/>
      </c>
      <c r="EC25" s="141" t="str">
        <f t="shared" si="88"/>
        <v/>
      </c>
      <c r="ED25" s="141" t="str">
        <f t="shared" si="89"/>
        <v/>
      </c>
      <c r="EE25" s="141" t="str">
        <f t="shared" si="90"/>
        <v/>
      </c>
      <c r="EF25" s="141" t="str">
        <f t="shared" si="91"/>
        <v/>
      </c>
      <c r="EG25" s="127" t="str">
        <f t="shared" si="97"/>
        <v/>
      </c>
      <c r="EH25" s="127" t="str">
        <f t="shared" si="97"/>
        <v/>
      </c>
      <c r="EI25" s="127" t="str">
        <f t="shared" si="92"/>
        <v/>
      </c>
      <c r="EJ25" s="127" t="str">
        <f t="shared" si="92"/>
        <v/>
      </c>
      <c r="EK25" s="127" t="str">
        <f t="shared" si="92"/>
        <v/>
      </c>
      <c r="EL25" s="128" t="str">
        <f t="shared" si="36"/>
        <v/>
      </c>
      <c r="EM25" s="128" t="str">
        <f t="shared" si="36"/>
        <v/>
      </c>
      <c r="EN25" s="128" t="str">
        <f t="shared" si="36"/>
        <v/>
      </c>
      <c r="EO25" s="128" t="str">
        <f t="shared" si="36"/>
        <v/>
      </c>
      <c r="EP25" s="128" t="str">
        <f t="shared" si="36"/>
        <v/>
      </c>
      <c r="EQ25" s="142" t="str">
        <f t="shared" si="37"/>
        <v/>
      </c>
      <c r="ER25" s="142" t="str">
        <f t="shared" si="38"/>
        <v/>
      </c>
      <c r="ES25" s="359" t="str">
        <f t="shared" si="39"/>
        <v/>
      </c>
      <c r="ET25" s="359" t="str">
        <f t="shared" si="93"/>
        <v/>
      </c>
      <c r="EU25" s="359" t="str">
        <f t="shared" si="40"/>
        <v/>
      </c>
      <c r="EV25" s="359" t="str">
        <f t="shared" si="41"/>
        <v/>
      </c>
      <c r="EW25" s="359" t="str">
        <f t="shared" si="42"/>
        <v/>
      </c>
      <c r="EX25" s="359" t="str">
        <f t="shared" si="43"/>
        <v/>
      </c>
      <c r="EY25" s="359" t="str">
        <f t="shared" si="94"/>
        <v/>
      </c>
      <c r="EZ25" s="359" t="str">
        <f t="shared" si="94"/>
        <v/>
      </c>
      <c r="FA25" s="359" t="str">
        <f t="shared" si="44"/>
        <v/>
      </c>
      <c r="FB25" s="359" t="str">
        <f t="shared" si="45"/>
        <v/>
      </c>
      <c r="FC25" s="144" t="str">
        <f t="shared" si="95"/>
        <v/>
      </c>
      <c r="FD25" s="359" t="str">
        <f t="shared" si="46"/>
        <v/>
      </c>
      <c r="FE25" s="145" t="str">
        <f>IF(ATTENDANCE!Q25="","",ATTENDANCE!Q25)</f>
        <v/>
      </c>
      <c r="FF25" s="146" t="str">
        <f t="shared" si="47"/>
        <v/>
      </c>
      <c r="FG25" s="359" t="str">
        <f t="shared" si="48"/>
        <v/>
      </c>
      <c r="FH25" s="144" t="str">
        <f t="shared" si="96"/>
        <v/>
      </c>
      <c r="FI25" s="359" t="str">
        <f>IF(ATTENDANCE!Q25="","",ATTENDANCE!Q25)</f>
        <v/>
      </c>
      <c r="FJ25" s="144" t="str">
        <f>IF(ATTENDANCE!Q25="","",ATTENDANCE!$Q25)</f>
        <v/>
      </c>
      <c r="FK25" s="144" t="s">
        <v>234</v>
      </c>
      <c r="FL25" s="70"/>
    </row>
    <row r="26" spans="1:168" s="267" customFormat="1" ht="22.2" customHeight="1" x14ac:dyDescent="0.25">
      <c r="A26" s="70"/>
      <c r="B26" s="131">
        <f>IF(DATA!B23="","",DATA!B23)</f>
        <v>19</v>
      </c>
      <c r="C26" s="131" t="str">
        <f>IF(DATA!C23="","",DATA!C23)</f>
        <v/>
      </c>
      <c r="D26" s="131" t="str">
        <f>IF(DATA!D23="","",DATA!D23)</f>
        <v/>
      </c>
      <c r="E26" s="447" t="str">
        <f>IF(DATA!E23="","",DATA!E23)</f>
        <v/>
      </c>
      <c r="F26" s="447" t="str">
        <f>IF(DATA!F23="","",DATA!F23)</f>
        <v/>
      </c>
      <c r="G26" s="132" t="str">
        <f>IF(DATA!G23="","",DATA!G23)</f>
        <v/>
      </c>
      <c r="H26" s="133" t="str">
        <f>IF(DATA!H23="","",DATA!H23)</f>
        <v/>
      </c>
      <c r="I26" s="132" t="str">
        <f>IF(DATA!I23="","",DATA!I23)</f>
        <v/>
      </c>
      <c r="J26" s="132" t="str">
        <f>IF(DATA!J23="","",DATA!J23)</f>
        <v/>
      </c>
      <c r="K26" s="132" t="str">
        <f>IF(DATA!K23="","",DATA!K23)</f>
        <v/>
      </c>
      <c r="L26" s="134" t="str">
        <f>IF(ENGLISH!E25="","",ENGLISH!E25)</f>
        <v/>
      </c>
      <c r="M26" s="135" t="str">
        <f t="shared" si="2"/>
        <v/>
      </c>
      <c r="N26" s="134" t="str">
        <f>IF(ENGLISH!F25="","",ENGLISH!F25)</f>
        <v/>
      </c>
      <c r="O26" s="135" t="str">
        <f t="shared" si="3"/>
        <v/>
      </c>
      <c r="P26" s="134" t="str">
        <f>IF(ENGLISH!G25="","",ENGLISH!G25)</f>
        <v/>
      </c>
      <c r="Q26" s="134" t="str">
        <f t="shared" si="4"/>
        <v/>
      </c>
      <c r="R26" s="135" t="str">
        <f>IFERROR(LARGE((M26,O26,Q26),1),"")</f>
        <v/>
      </c>
      <c r="S26" s="135" t="str">
        <f>IFERROR(LARGE((M26,O26,Q26),2),"")</f>
        <v/>
      </c>
      <c r="T26" s="134" t="str">
        <f t="shared" si="5"/>
        <v/>
      </c>
      <c r="U26" s="135" t="str">
        <f>IF(ENGLISH!H25="","",ENGLISH!H25)</f>
        <v/>
      </c>
      <c r="V26" s="134" t="str">
        <f>IF(ENGLISH!I25="","",ENGLISH!I25)</f>
        <v/>
      </c>
      <c r="W26" s="134" t="str">
        <f>IF(ENGLISH!J25="","",ENGLISH!J25)</f>
        <v/>
      </c>
      <c r="X26" s="134" t="str">
        <f t="shared" si="10"/>
        <v/>
      </c>
      <c r="Y26" s="135" t="str">
        <f>IF(ENGLISH!K25="","",ENGLISH!K25)</f>
        <v/>
      </c>
      <c r="Z26" s="135" t="str">
        <f t="shared" si="7"/>
        <v/>
      </c>
      <c r="AA26" s="136" t="str">
        <f t="shared" si="49"/>
        <v/>
      </c>
      <c r="AB26" s="134" t="str">
        <f t="shared" si="8"/>
        <v/>
      </c>
      <c r="AC26" s="134" t="str">
        <f>IF(ENGLISH!O25="","",ENGLISH!O25)</f>
        <v/>
      </c>
      <c r="AD26" s="134" t="str">
        <f t="shared" si="50"/>
        <v/>
      </c>
      <c r="AE26" s="134" t="str">
        <f t="shared" si="51"/>
        <v/>
      </c>
      <c r="AF26" s="134" t="str">
        <f t="shared" si="52"/>
        <v/>
      </c>
      <c r="AG26" s="137" t="str">
        <f>IF('HINDI-SKT'!E25="","",'HINDI-SKT'!E25)</f>
        <v/>
      </c>
      <c r="AH26" s="138" t="str">
        <f t="shared" si="11"/>
        <v/>
      </c>
      <c r="AI26" s="137" t="str">
        <f>IF('HINDI-SKT'!F25="","",'HINDI-SKT'!F25)</f>
        <v/>
      </c>
      <c r="AJ26" s="138" t="str">
        <f t="shared" si="12"/>
        <v/>
      </c>
      <c r="AK26" s="137" t="str">
        <f>IF('HINDI-SKT'!G25="","",'HINDI-SKT'!G25)</f>
        <v/>
      </c>
      <c r="AL26" s="137" t="str">
        <f t="shared" si="13"/>
        <v/>
      </c>
      <c r="AM26" s="138" t="str">
        <f>IFERROR(LARGE((AH26,AJ26,AL26),1),"")</f>
        <v/>
      </c>
      <c r="AN26" s="138" t="str">
        <f>IFERROR(LARGE((AH26,AJ26,AL26),2),"")</f>
        <v/>
      </c>
      <c r="AO26" s="137" t="str">
        <f t="shared" si="14"/>
        <v/>
      </c>
      <c r="AP26" s="138" t="str">
        <f>IF('HINDI-SKT'!H25="","",'HINDI-SKT'!H25)</f>
        <v/>
      </c>
      <c r="AQ26" s="137" t="str">
        <f>IF('HINDI-SKT'!I25="","",'HINDI-SKT'!I25)</f>
        <v/>
      </c>
      <c r="AR26" s="137" t="str">
        <f>IF('HINDI-SKT'!J25="","",'HINDI-SKT'!J25)</f>
        <v/>
      </c>
      <c r="AS26" s="137" t="str">
        <f t="shared" si="53"/>
        <v/>
      </c>
      <c r="AT26" s="137" t="str">
        <f>IF('HINDI-SKT'!K25="","",'HINDI-SKT'!K25)</f>
        <v/>
      </c>
      <c r="AU26" s="138" t="str">
        <f t="shared" si="15"/>
        <v/>
      </c>
      <c r="AV26" s="137" t="str">
        <f t="shared" si="54"/>
        <v/>
      </c>
      <c r="AW26" s="137" t="str">
        <f t="shared" si="16"/>
        <v/>
      </c>
      <c r="AX26" s="137" t="str">
        <f>IF('HINDI-SKT'!O25="","",'HINDI-SKT'!O25)</f>
        <v/>
      </c>
      <c r="AY26" s="137" t="str">
        <f t="shared" si="55"/>
        <v/>
      </c>
      <c r="AZ26" s="137" t="str">
        <f t="shared" si="56"/>
        <v/>
      </c>
      <c r="BA26" s="137" t="str">
        <f t="shared" si="57"/>
        <v/>
      </c>
      <c r="BB26" s="134" t="str">
        <f>IF(MATHS!E25="","",MATHS!E25)</f>
        <v/>
      </c>
      <c r="BC26" s="135" t="str">
        <f t="shared" si="17"/>
        <v/>
      </c>
      <c r="BD26" s="134" t="str">
        <f>IF(MATHS!F25="","",MATHS!F25)</f>
        <v/>
      </c>
      <c r="BE26" s="135" t="str">
        <f t="shared" si="18"/>
        <v/>
      </c>
      <c r="BF26" s="134" t="str">
        <f>IF(MATHS!G25="","",MATHS!G25)</f>
        <v/>
      </c>
      <c r="BG26" s="134" t="str">
        <f t="shared" si="19"/>
        <v/>
      </c>
      <c r="BH26" s="135" t="str">
        <f>IFERROR(LARGE((BC26,BE26,BG26),1),"")</f>
        <v/>
      </c>
      <c r="BI26" s="135" t="str">
        <f>IFERROR(LARGE((BC26,BE26,BG26),2),"")</f>
        <v/>
      </c>
      <c r="BJ26" s="134" t="str">
        <f t="shared" si="20"/>
        <v/>
      </c>
      <c r="BK26" s="135" t="str">
        <f>IF(MATHS!H25="","",MATHS!H25)</f>
        <v/>
      </c>
      <c r="BL26" s="134" t="str">
        <f>IF(MATHS!I25="","",MATHS!I25)</f>
        <v/>
      </c>
      <c r="BM26" s="134" t="str">
        <f>IF(MATHS!J25="","",MATHS!J25)</f>
        <v/>
      </c>
      <c r="BN26" s="134" t="str">
        <f t="shared" si="58"/>
        <v/>
      </c>
      <c r="BO26" s="134" t="str">
        <f>IF(MATHS!K25="","",MATHS!K25)</f>
        <v/>
      </c>
      <c r="BP26" s="135" t="str">
        <f t="shared" si="21"/>
        <v/>
      </c>
      <c r="BQ26" s="134" t="str">
        <f t="shared" si="59"/>
        <v/>
      </c>
      <c r="BR26" s="134" t="str">
        <f t="shared" si="22"/>
        <v/>
      </c>
      <c r="BS26" s="134" t="str">
        <f>IF(MATHS!O25="","",MATHS!O25)</f>
        <v/>
      </c>
      <c r="BT26" s="134" t="str">
        <f t="shared" si="60"/>
        <v/>
      </c>
      <c r="BU26" s="134" t="str">
        <f t="shared" si="61"/>
        <v/>
      </c>
      <c r="BV26" s="134"/>
      <c r="BW26" s="137" t="str">
        <f>IF(SCIENCE!E25="","",SCIENCE!E25)</f>
        <v/>
      </c>
      <c r="BX26" s="138" t="str">
        <f t="shared" si="23"/>
        <v/>
      </c>
      <c r="BY26" s="137" t="str">
        <f>IF(SCIENCE!F25="","",SCIENCE!F25)</f>
        <v/>
      </c>
      <c r="BZ26" s="138" t="str">
        <f t="shared" si="24"/>
        <v/>
      </c>
      <c r="CA26" s="137" t="str">
        <f>IF(SCIENCE!G25="","",SCIENCE!G25)</f>
        <v/>
      </c>
      <c r="CB26" s="137" t="str">
        <f t="shared" si="25"/>
        <v/>
      </c>
      <c r="CC26" s="138" t="str">
        <f>IFERROR(LARGE((BX26,BZ26,CB26),1),"")</f>
        <v/>
      </c>
      <c r="CD26" s="138" t="str">
        <f>IFERROR(LARGE((BX26,BZ26,CB26),2),"")</f>
        <v/>
      </c>
      <c r="CE26" s="137" t="str">
        <f t="shared" si="26"/>
        <v/>
      </c>
      <c r="CF26" s="138" t="str">
        <f>IF(SCIENCE!H25="","",SCIENCE!H25)</f>
        <v/>
      </c>
      <c r="CG26" s="138" t="str">
        <f>IF(SCIENCE!I25="","",SCIENCE!I25)</f>
        <v/>
      </c>
      <c r="CH26" s="138" t="str">
        <f>IF(SCIENCE!J25="","",SCIENCE!J25)</f>
        <v/>
      </c>
      <c r="CI26" s="138" t="str">
        <f t="shared" si="62"/>
        <v/>
      </c>
      <c r="CJ26" s="138" t="str">
        <f>IF(SCIENCE!K25="","",SCIENCE!K25)</f>
        <v/>
      </c>
      <c r="CK26" s="138" t="str">
        <f t="shared" si="27"/>
        <v/>
      </c>
      <c r="CL26" s="137" t="str">
        <f t="shared" si="63"/>
        <v/>
      </c>
      <c r="CM26" s="137" t="str">
        <f t="shared" si="28"/>
        <v/>
      </c>
      <c r="CN26" s="137" t="str">
        <f>IF(SCIENCE!O25="","",SCIENCE!O25)</f>
        <v/>
      </c>
      <c r="CO26" s="137" t="str">
        <f t="shared" si="64"/>
        <v/>
      </c>
      <c r="CP26" s="137" t="str">
        <f t="shared" si="65"/>
        <v/>
      </c>
      <c r="CQ26" s="137" t="str">
        <f t="shared" si="66"/>
        <v/>
      </c>
      <c r="CR26" s="134" t="str">
        <f>IF(SST!E25="","",SST!E25)</f>
        <v/>
      </c>
      <c r="CS26" s="135" t="str">
        <f t="shared" si="29"/>
        <v/>
      </c>
      <c r="CT26" s="134" t="str">
        <f>IF(SST!F25="","",SST!F25)</f>
        <v/>
      </c>
      <c r="CU26" s="135" t="str">
        <f t="shared" si="30"/>
        <v/>
      </c>
      <c r="CV26" s="134" t="str">
        <f>IF(SST!G25="","",SST!G25)</f>
        <v/>
      </c>
      <c r="CW26" s="134" t="str">
        <f t="shared" si="31"/>
        <v/>
      </c>
      <c r="CX26" s="135" t="str">
        <f>IFERROR(LARGE((CS26,CU26,CW26),1),"")</f>
        <v/>
      </c>
      <c r="CY26" s="135" t="str">
        <f>IFERROR(LARGE((CS26,CU26,CW26),2),"")</f>
        <v/>
      </c>
      <c r="CZ26" s="134" t="str">
        <f t="shared" si="32"/>
        <v/>
      </c>
      <c r="DA26" s="135" t="str">
        <f>IF(SST!H25="","",SST!H25)</f>
        <v/>
      </c>
      <c r="DB26" s="135" t="str">
        <f>IF(SST!I25="","",SST!I25)</f>
        <v/>
      </c>
      <c r="DC26" s="135" t="str">
        <f>IF(SST!J25="","",SST!J25)</f>
        <v/>
      </c>
      <c r="DD26" s="135" t="str">
        <f t="shared" si="67"/>
        <v/>
      </c>
      <c r="DE26" s="135" t="str">
        <f>IF(SST!K25="","",SST!K25)</f>
        <v/>
      </c>
      <c r="DF26" s="135" t="str">
        <f t="shared" si="33"/>
        <v/>
      </c>
      <c r="DG26" s="134" t="str">
        <f t="shared" si="68"/>
        <v/>
      </c>
      <c r="DH26" s="134" t="str">
        <f t="shared" si="34"/>
        <v/>
      </c>
      <c r="DI26" s="134" t="str">
        <f>IF(SST!O25="","",SST!O25)</f>
        <v/>
      </c>
      <c r="DJ26" s="134" t="str">
        <f t="shared" si="69"/>
        <v/>
      </c>
      <c r="DK26" s="134" t="str">
        <f t="shared" si="70"/>
        <v/>
      </c>
      <c r="DL26" s="134" t="str">
        <f t="shared" si="71"/>
        <v/>
      </c>
      <c r="DM26" s="139" t="str">
        <f t="shared" si="72"/>
        <v/>
      </c>
      <c r="DN26" s="139" t="str">
        <f t="shared" si="73"/>
        <v/>
      </c>
      <c r="DO26" s="139" t="str">
        <f t="shared" si="74"/>
        <v/>
      </c>
      <c r="DP26" s="139" t="str">
        <f t="shared" si="75"/>
        <v/>
      </c>
      <c r="DQ26" s="139" t="str">
        <f t="shared" si="76"/>
        <v/>
      </c>
      <c r="DR26" s="139" t="str">
        <f t="shared" si="77"/>
        <v/>
      </c>
      <c r="DS26" s="139" t="str">
        <f t="shared" si="78"/>
        <v/>
      </c>
      <c r="DT26" s="139" t="str">
        <f t="shared" si="79"/>
        <v/>
      </c>
      <c r="DU26" s="139" t="str">
        <f t="shared" si="80"/>
        <v/>
      </c>
      <c r="DV26" s="139" t="str">
        <f t="shared" si="81"/>
        <v/>
      </c>
      <c r="DW26" s="140" t="str">
        <f t="shared" si="82"/>
        <v/>
      </c>
      <c r="DX26" s="140" t="str">
        <f t="shared" si="83"/>
        <v/>
      </c>
      <c r="DY26" s="140" t="str">
        <f t="shared" si="84"/>
        <v/>
      </c>
      <c r="DZ26" s="140" t="str">
        <f t="shared" si="85"/>
        <v/>
      </c>
      <c r="EA26" s="140" t="str">
        <f t="shared" si="86"/>
        <v/>
      </c>
      <c r="EB26" s="141" t="str">
        <f t="shared" si="87"/>
        <v/>
      </c>
      <c r="EC26" s="141" t="str">
        <f t="shared" si="88"/>
        <v/>
      </c>
      <c r="ED26" s="141" t="str">
        <f t="shared" si="89"/>
        <v/>
      </c>
      <c r="EE26" s="141" t="str">
        <f t="shared" si="90"/>
        <v/>
      </c>
      <c r="EF26" s="141" t="str">
        <f t="shared" si="91"/>
        <v/>
      </c>
      <c r="EG26" s="127" t="str">
        <f t="shared" si="97"/>
        <v/>
      </c>
      <c r="EH26" s="127" t="str">
        <f t="shared" si="97"/>
        <v/>
      </c>
      <c r="EI26" s="127" t="str">
        <f t="shared" si="92"/>
        <v/>
      </c>
      <c r="EJ26" s="127" t="str">
        <f t="shared" si="92"/>
        <v/>
      </c>
      <c r="EK26" s="127" t="str">
        <f t="shared" si="92"/>
        <v/>
      </c>
      <c r="EL26" s="128" t="str">
        <f t="shared" si="36"/>
        <v/>
      </c>
      <c r="EM26" s="128" t="str">
        <f t="shared" si="36"/>
        <v/>
      </c>
      <c r="EN26" s="128" t="str">
        <f t="shared" si="36"/>
        <v/>
      </c>
      <c r="EO26" s="128" t="str">
        <f t="shared" si="36"/>
        <v/>
      </c>
      <c r="EP26" s="128" t="str">
        <f t="shared" si="36"/>
        <v/>
      </c>
      <c r="EQ26" s="142" t="str">
        <f t="shared" si="37"/>
        <v/>
      </c>
      <c r="ER26" s="142" t="str">
        <f t="shared" si="38"/>
        <v/>
      </c>
      <c r="ES26" s="359" t="str">
        <f t="shared" si="39"/>
        <v/>
      </c>
      <c r="ET26" s="359" t="str">
        <f t="shared" si="93"/>
        <v/>
      </c>
      <c r="EU26" s="359" t="str">
        <f t="shared" si="40"/>
        <v/>
      </c>
      <c r="EV26" s="359" t="str">
        <f t="shared" si="41"/>
        <v/>
      </c>
      <c r="EW26" s="359" t="str">
        <f t="shared" si="42"/>
        <v/>
      </c>
      <c r="EX26" s="359" t="str">
        <f t="shared" si="43"/>
        <v/>
      </c>
      <c r="EY26" s="359" t="str">
        <f t="shared" si="94"/>
        <v/>
      </c>
      <c r="EZ26" s="359" t="str">
        <f t="shared" si="94"/>
        <v/>
      </c>
      <c r="FA26" s="359" t="str">
        <f t="shared" si="44"/>
        <v/>
      </c>
      <c r="FB26" s="359" t="str">
        <f t="shared" si="45"/>
        <v/>
      </c>
      <c r="FC26" s="144" t="str">
        <f t="shared" si="95"/>
        <v/>
      </c>
      <c r="FD26" s="359" t="str">
        <f t="shared" si="46"/>
        <v/>
      </c>
      <c r="FE26" s="145" t="str">
        <f>IF(ATTENDANCE!Q26="","",ATTENDANCE!Q26)</f>
        <v/>
      </c>
      <c r="FF26" s="146" t="str">
        <f t="shared" si="47"/>
        <v/>
      </c>
      <c r="FG26" s="359" t="str">
        <f t="shared" si="48"/>
        <v/>
      </c>
      <c r="FH26" s="144" t="str">
        <f t="shared" si="96"/>
        <v/>
      </c>
      <c r="FI26" s="359" t="str">
        <f>IF(ATTENDANCE!Q26="","",ATTENDANCE!Q26)</f>
        <v/>
      </c>
      <c r="FJ26" s="144" t="str">
        <f>IF(ATTENDANCE!Q26="","",ATTENDANCE!$Q26)</f>
        <v/>
      </c>
      <c r="FK26" s="144" t="s">
        <v>235</v>
      </c>
      <c r="FL26" s="70"/>
    </row>
    <row r="27" spans="1:168" s="267" customFormat="1" ht="22.2" customHeight="1" x14ac:dyDescent="0.25">
      <c r="A27" s="70"/>
      <c r="B27" s="131">
        <f>IF(DATA!B24="","",DATA!B24)</f>
        <v>20</v>
      </c>
      <c r="C27" s="131" t="str">
        <f>IF(DATA!C24="","",DATA!C24)</f>
        <v/>
      </c>
      <c r="D27" s="131" t="str">
        <f>IF(DATA!D24="","",DATA!D24)</f>
        <v/>
      </c>
      <c r="E27" s="447" t="str">
        <f>IF(DATA!E24="","",DATA!E24)</f>
        <v/>
      </c>
      <c r="F27" s="447" t="str">
        <f>IF(DATA!F24="","",DATA!F24)</f>
        <v/>
      </c>
      <c r="G27" s="132" t="str">
        <f>IF(DATA!G24="","",DATA!G24)</f>
        <v/>
      </c>
      <c r="H27" s="133" t="str">
        <f>IF(DATA!H24="","",DATA!H24)</f>
        <v/>
      </c>
      <c r="I27" s="132" t="str">
        <f>IF(DATA!I24="","",DATA!I24)</f>
        <v/>
      </c>
      <c r="J27" s="132" t="str">
        <f>IF(DATA!J24="","",DATA!J24)</f>
        <v/>
      </c>
      <c r="K27" s="132" t="str">
        <f>IF(DATA!K24="","",DATA!K24)</f>
        <v/>
      </c>
      <c r="L27" s="134" t="str">
        <f>IF(ENGLISH!E26="","",ENGLISH!E26)</f>
        <v/>
      </c>
      <c r="M27" s="135" t="str">
        <f t="shared" si="2"/>
        <v/>
      </c>
      <c r="N27" s="134" t="str">
        <f>IF(ENGLISH!F26="","",ENGLISH!F26)</f>
        <v/>
      </c>
      <c r="O27" s="135" t="str">
        <f t="shared" si="3"/>
        <v/>
      </c>
      <c r="P27" s="134" t="str">
        <f>IF(ENGLISH!G26="","",ENGLISH!G26)</f>
        <v/>
      </c>
      <c r="Q27" s="134" t="str">
        <f t="shared" si="4"/>
        <v/>
      </c>
      <c r="R27" s="135" t="str">
        <f>IFERROR(LARGE((M27,O27,Q27),1),"")</f>
        <v/>
      </c>
      <c r="S27" s="135" t="str">
        <f>IFERROR(LARGE((M27,O27,Q27),2),"")</f>
        <v/>
      </c>
      <c r="T27" s="134" t="str">
        <f t="shared" si="5"/>
        <v/>
      </c>
      <c r="U27" s="135" t="str">
        <f>IF(ENGLISH!H26="","",ENGLISH!H26)</f>
        <v/>
      </c>
      <c r="V27" s="134" t="str">
        <f>IF(ENGLISH!I26="","",ENGLISH!I26)</f>
        <v/>
      </c>
      <c r="W27" s="134" t="str">
        <f>IF(ENGLISH!J26="","",ENGLISH!J26)</f>
        <v/>
      </c>
      <c r="X27" s="134" t="str">
        <f t="shared" si="10"/>
        <v/>
      </c>
      <c r="Y27" s="135" t="str">
        <f>IF(ENGLISH!K26="","",ENGLISH!K26)</f>
        <v/>
      </c>
      <c r="Z27" s="135" t="str">
        <f t="shared" si="7"/>
        <v/>
      </c>
      <c r="AA27" s="136" t="str">
        <f t="shared" si="49"/>
        <v/>
      </c>
      <c r="AB27" s="134" t="str">
        <f t="shared" si="8"/>
        <v/>
      </c>
      <c r="AC27" s="134" t="str">
        <f>IF(ENGLISH!O26="","",ENGLISH!O26)</f>
        <v/>
      </c>
      <c r="AD27" s="134" t="str">
        <f t="shared" si="50"/>
        <v/>
      </c>
      <c r="AE27" s="134" t="str">
        <f t="shared" si="51"/>
        <v/>
      </c>
      <c r="AF27" s="134" t="str">
        <f t="shared" si="52"/>
        <v/>
      </c>
      <c r="AG27" s="137" t="str">
        <f>IF('HINDI-SKT'!E26="","",'HINDI-SKT'!E26)</f>
        <v/>
      </c>
      <c r="AH27" s="138" t="str">
        <f t="shared" si="11"/>
        <v/>
      </c>
      <c r="AI27" s="137" t="str">
        <f>IF('HINDI-SKT'!F26="","",'HINDI-SKT'!F26)</f>
        <v/>
      </c>
      <c r="AJ27" s="138" t="str">
        <f t="shared" si="12"/>
        <v/>
      </c>
      <c r="AK27" s="137" t="str">
        <f>IF('HINDI-SKT'!G26="","",'HINDI-SKT'!G26)</f>
        <v/>
      </c>
      <c r="AL27" s="137" t="str">
        <f t="shared" si="13"/>
        <v/>
      </c>
      <c r="AM27" s="138" t="str">
        <f>IFERROR(LARGE((AH27,AJ27,AL27),1),"")</f>
        <v/>
      </c>
      <c r="AN27" s="138" t="str">
        <f>IFERROR(LARGE((AH27,AJ27,AL27),2),"")</f>
        <v/>
      </c>
      <c r="AO27" s="137" t="str">
        <f t="shared" si="14"/>
        <v/>
      </c>
      <c r="AP27" s="138" t="str">
        <f>IF('HINDI-SKT'!H26="","",'HINDI-SKT'!H26)</f>
        <v/>
      </c>
      <c r="AQ27" s="137" t="str">
        <f>IF('HINDI-SKT'!I26="","",'HINDI-SKT'!I26)</f>
        <v/>
      </c>
      <c r="AR27" s="137" t="str">
        <f>IF('HINDI-SKT'!J26="","",'HINDI-SKT'!J26)</f>
        <v/>
      </c>
      <c r="AS27" s="137" t="str">
        <f t="shared" si="53"/>
        <v/>
      </c>
      <c r="AT27" s="137" t="str">
        <f>IF('HINDI-SKT'!K26="","",'HINDI-SKT'!K26)</f>
        <v/>
      </c>
      <c r="AU27" s="138" t="str">
        <f t="shared" si="15"/>
        <v/>
      </c>
      <c r="AV27" s="137" t="str">
        <f t="shared" si="54"/>
        <v/>
      </c>
      <c r="AW27" s="137" t="str">
        <f t="shared" si="16"/>
        <v/>
      </c>
      <c r="AX27" s="137" t="str">
        <f>IF('HINDI-SKT'!O26="","",'HINDI-SKT'!O26)</f>
        <v/>
      </c>
      <c r="AY27" s="137" t="str">
        <f t="shared" si="55"/>
        <v/>
      </c>
      <c r="AZ27" s="137" t="str">
        <f t="shared" si="56"/>
        <v/>
      </c>
      <c r="BA27" s="137" t="str">
        <f t="shared" si="57"/>
        <v/>
      </c>
      <c r="BB27" s="134" t="str">
        <f>IF(MATHS!E26="","",MATHS!E26)</f>
        <v/>
      </c>
      <c r="BC27" s="135" t="str">
        <f t="shared" si="17"/>
        <v/>
      </c>
      <c r="BD27" s="134" t="str">
        <f>IF(MATHS!F26="","",MATHS!F26)</f>
        <v/>
      </c>
      <c r="BE27" s="135" t="str">
        <f t="shared" si="18"/>
        <v/>
      </c>
      <c r="BF27" s="134" t="str">
        <f>IF(MATHS!G26="","",MATHS!G26)</f>
        <v/>
      </c>
      <c r="BG27" s="134" t="str">
        <f t="shared" si="19"/>
        <v/>
      </c>
      <c r="BH27" s="135" t="str">
        <f>IFERROR(LARGE((BC27,BE27,BG27),1),"")</f>
        <v/>
      </c>
      <c r="BI27" s="135" t="str">
        <f>IFERROR(LARGE((BC27,BE27,BG27),2),"")</f>
        <v/>
      </c>
      <c r="BJ27" s="134" t="str">
        <f t="shared" si="20"/>
        <v/>
      </c>
      <c r="BK27" s="135" t="str">
        <f>IF(MATHS!H26="","",MATHS!H26)</f>
        <v/>
      </c>
      <c r="BL27" s="134" t="str">
        <f>IF(MATHS!I26="","",MATHS!I26)</f>
        <v/>
      </c>
      <c r="BM27" s="134" t="str">
        <f>IF(MATHS!J26="","",MATHS!J26)</f>
        <v/>
      </c>
      <c r="BN27" s="134" t="str">
        <f t="shared" si="58"/>
        <v/>
      </c>
      <c r="BO27" s="134" t="str">
        <f>IF(MATHS!K26="","",MATHS!K26)</f>
        <v/>
      </c>
      <c r="BP27" s="135" t="str">
        <f t="shared" si="21"/>
        <v/>
      </c>
      <c r="BQ27" s="134" t="str">
        <f t="shared" si="59"/>
        <v/>
      </c>
      <c r="BR27" s="134" t="str">
        <f t="shared" si="22"/>
        <v/>
      </c>
      <c r="BS27" s="134" t="str">
        <f>IF(MATHS!O26="","",MATHS!O26)</f>
        <v/>
      </c>
      <c r="BT27" s="134" t="str">
        <f t="shared" si="60"/>
        <v/>
      </c>
      <c r="BU27" s="134" t="str">
        <f t="shared" si="61"/>
        <v/>
      </c>
      <c r="BV27" s="134"/>
      <c r="BW27" s="137" t="str">
        <f>IF(SCIENCE!E26="","",SCIENCE!E26)</f>
        <v/>
      </c>
      <c r="BX27" s="138" t="str">
        <f t="shared" si="23"/>
        <v/>
      </c>
      <c r="BY27" s="137" t="str">
        <f>IF(SCIENCE!F26="","",SCIENCE!F26)</f>
        <v/>
      </c>
      <c r="BZ27" s="138" t="str">
        <f t="shared" si="24"/>
        <v/>
      </c>
      <c r="CA27" s="137" t="str">
        <f>IF(SCIENCE!G26="","",SCIENCE!G26)</f>
        <v/>
      </c>
      <c r="CB27" s="137" t="str">
        <f t="shared" si="25"/>
        <v/>
      </c>
      <c r="CC27" s="138" t="str">
        <f>IFERROR(LARGE((BX27,BZ27,CB27),1),"")</f>
        <v/>
      </c>
      <c r="CD27" s="138" t="str">
        <f>IFERROR(LARGE((BX27,BZ27,CB27),2),"")</f>
        <v/>
      </c>
      <c r="CE27" s="137" t="str">
        <f t="shared" si="26"/>
        <v/>
      </c>
      <c r="CF27" s="138" t="str">
        <f>IF(SCIENCE!H26="","",SCIENCE!H26)</f>
        <v/>
      </c>
      <c r="CG27" s="138" t="str">
        <f>IF(SCIENCE!I26="","",SCIENCE!I26)</f>
        <v/>
      </c>
      <c r="CH27" s="138" t="str">
        <f>IF(SCIENCE!J26="","",SCIENCE!J26)</f>
        <v/>
      </c>
      <c r="CI27" s="138" t="str">
        <f t="shared" si="62"/>
        <v/>
      </c>
      <c r="CJ27" s="138" t="str">
        <f>IF(SCIENCE!K26="","",SCIENCE!K26)</f>
        <v/>
      </c>
      <c r="CK27" s="138" t="str">
        <f t="shared" si="27"/>
        <v/>
      </c>
      <c r="CL27" s="137" t="str">
        <f t="shared" si="63"/>
        <v/>
      </c>
      <c r="CM27" s="137" t="str">
        <f t="shared" si="28"/>
        <v/>
      </c>
      <c r="CN27" s="137" t="str">
        <f>IF(SCIENCE!O26="","",SCIENCE!O26)</f>
        <v/>
      </c>
      <c r="CO27" s="137" t="str">
        <f t="shared" si="64"/>
        <v/>
      </c>
      <c r="CP27" s="137" t="str">
        <f t="shared" si="65"/>
        <v/>
      </c>
      <c r="CQ27" s="137" t="str">
        <f t="shared" si="66"/>
        <v/>
      </c>
      <c r="CR27" s="134" t="str">
        <f>IF(SST!E26="","",SST!E26)</f>
        <v/>
      </c>
      <c r="CS27" s="135" t="str">
        <f t="shared" si="29"/>
        <v/>
      </c>
      <c r="CT27" s="134" t="str">
        <f>IF(SST!F26="","",SST!F26)</f>
        <v/>
      </c>
      <c r="CU27" s="135" t="str">
        <f t="shared" si="30"/>
        <v/>
      </c>
      <c r="CV27" s="134" t="str">
        <f>IF(SST!G26="","",SST!G26)</f>
        <v/>
      </c>
      <c r="CW27" s="134" t="str">
        <f t="shared" si="31"/>
        <v/>
      </c>
      <c r="CX27" s="135" t="str">
        <f>IFERROR(LARGE((CS27,CU27,CW27),1),"")</f>
        <v/>
      </c>
      <c r="CY27" s="135" t="str">
        <f>IFERROR(LARGE((CS27,CU27,CW27),2),"")</f>
        <v/>
      </c>
      <c r="CZ27" s="134" t="str">
        <f t="shared" si="32"/>
        <v/>
      </c>
      <c r="DA27" s="135" t="str">
        <f>IF(SST!H26="","",SST!H26)</f>
        <v/>
      </c>
      <c r="DB27" s="135" t="str">
        <f>IF(SST!I26="","",SST!I26)</f>
        <v/>
      </c>
      <c r="DC27" s="135" t="str">
        <f>IF(SST!J26="","",SST!J26)</f>
        <v/>
      </c>
      <c r="DD27" s="135" t="str">
        <f t="shared" si="67"/>
        <v/>
      </c>
      <c r="DE27" s="135" t="str">
        <f>IF(SST!K26="","",SST!K26)</f>
        <v/>
      </c>
      <c r="DF27" s="135" t="str">
        <f t="shared" si="33"/>
        <v/>
      </c>
      <c r="DG27" s="134" t="str">
        <f t="shared" si="68"/>
        <v/>
      </c>
      <c r="DH27" s="134" t="str">
        <f t="shared" si="34"/>
        <v/>
      </c>
      <c r="DI27" s="134" t="str">
        <f>IF(SST!O26="","",SST!O26)</f>
        <v/>
      </c>
      <c r="DJ27" s="134" t="str">
        <f t="shared" si="69"/>
        <v/>
      </c>
      <c r="DK27" s="134" t="str">
        <f t="shared" si="70"/>
        <v/>
      </c>
      <c r="DL27" s="134" t="str">
        <f t="shared" si="71"/>
        <v/>
      </c>
      <c r="DM27" s="139" t="str">
        <f t="shared" si="72"/>
        <v/>
      </c>
      <c r="DN27" s="139" t="str">
        <f t="shared" si="73"/>
        <v/>
      </c>
      <c r="DO27" s="139" t="str">
        <f t="shared" si="74"/>
        <v/>
      </c>
      <c r="DP27" s="139" t="str">
        <f t="shared" si="75"/>
        <v/>
      </c>
      <c r="DQ27" s="139" t="str">
        <f t="shared" si="76"/>
        <v/>
      </c>
      <c r="DR27" s="139" t="str">
        <f t="shared" si="77"/>
        <v/>
      </c>
      <c r="DS27" s="139" t="str">
        <f t="shared" si="78"/>
        <v/>
      </c>
      <c r="DT27" s="139" t="str">
        <f t="shared" si="79"/>
        <v/>
      </c>
      <c r="DU27" s="139" t="str">
        <f t="shared" si="80"/>
        <v/>
      </c>
      <c r="DV27" s="139" t="str">
        <f t="shared" si="81"/>
        <v/>
      </c>
      <c r="DW27" s="140" t="str">
        <f t="shared" si="82"/>
        <v/>
      </c>
      <c r="DX27" s="140" t="str">
        <f t="shared" si="83"/>
        <v/>
      </c>
      <c r="DY27" s="140" t="str">
        <f t="shared" si="84"/>
        <v/>
      </c>
      <c r="DZ27" s="140" t="str">
        <f t="shared" si="85"/>
        <v/>
      </c>
      <c r="EA27" s="140" t="str">
        <f t="shared" si="86"/>
        <v/>
      </c>
      <c r="EB27" s="141" t="str">
        <f t="shared" si="87"/>
        <v/>
      </c>
      <c r="EC27" s="141" t="str">
        <f t="shared" si="88"/>
        <v/>
      </c>
      <c r="ED27" s="141" t="str">
        <f t="shared" si="89"/>
        <v/>
      </c>
      <c r="EE27" s="141" t="str">
        <f t="shared" si="90"/>
        <v/>
      </c>
      <c r="EF27" s="141" t="str">
        <f t="shared" si="91"/>
        <v/>
      </c>
      <c r="EG27" s="127" t="str">
        <f t="shared" si="97"/>
        <v/>
      </c>
      <c r="EH27" s="127" t="str">
        <f t="shared" si="97"/>
        <v/>
      </c>
      <c r="EI27" s="127" t="str">
        <f t="shared" si="92"/>
        <v/>
      </c>
      <c r="EJ27" s="127" t="str">
        <f t="shared" si="92"/>
        <v/>
      </c>
      <c r="EK27" s="127" t="str">
        <f t="shared" si="92"/>
        <v/>
      </c>
      <c r="EL27" s="128" t="str">
        <f t="shared" si="36"/>
        <v/>
      </c>
      <c r="EM27" s="128" t="str">
        <f t="shared" si="36"/>
        <v/>
      </c>
      <c r="EN27" s="128" t="str">
        <f t="shared" si="36"/>
        <v/>
      </c>
      <c r="EO27" s="128" t="str">
        <f t="shared" si="36"/>
        <v/>
      </c>
      <c r="EP27" s="128" t="str">
        <f t="shared" si="36"/>
        <v/>
      </c>
      <c r="EQ27" s="142" t="str">
        <f t="shared" si="37"/>
        <v/>
      </c>
      <c r="ER27" s="142" t="str">
        <f t="shared" si="38"/>
        <v/>
      </c>
      <c r="ES27" s="359" t="str">
        <f t="shared" si="39"/>
        <v/>
      </c>
      <c r="ET27" s="359" t="str">
        <f t="shared" si="93"/>
        <v/>
      </c>
      <c r="EU27" s="359" t="str">
        <f t="shared" si="40"/>
        <v/>
      </c>
      <c r="EV27" s="359" t="str">
        <f t="shared" si="41"/>
        <v/>
      </c>
      <c r="EW27" s="359" t="str">
        <f t="shared" si="42"/>
        <v/>
      </c>
      <c r="EX27" s="359" t="str">
        <f t="shared" si="43"/>
        <v/>
      </c>
      <c r="EY27" s="359" t="str">
        <f t="shared" si="94"/>
        <v/>
      </c>
      <c r="EZ27" s="359" t="str">
        <f t="shared" si="94"/>
        <v/>
      </c>
      <c r="FA27" s="359" t="str">
        <f t="shared" si="44"/>
        <v/>
      </c>
      <c r="FB27" s="359" t="str">
        <f t="shared" si="45"/>
        <v/>
      </c>
      <c r="FC27" s="144" t="str">
        <f t="shared" si="95"/>
        <v/>
      </c>
      <c r="FD27" s="359" t="str">
        <f t="shared" si="46"/>
        <v/>
      </c>
      <c r="FE27" s="145" t="str">
        <f>IF(ATTENDANCE!Q27="","",ATTENDANCE!Q27)</f>
        <v/>
      </c>
      <c r="FF27" s="146" t="str">
        <f t="shared" si="47"/>
        <v/>
      </c>
      <c r="FG27" s="359" t="str">
        <f t="shared" si="48"/>
        <v/>
      </c>
      <c r="FH27" s="144" t="str">
        <f t="shared" si="96"/>
        <v/>
      </c>
      <c r="FI27" s="359" t="str">
        <f>IF(ATTENDANCE!Q27="","",ATTENDANCE!Q27)</f>
        <v/>
      </c>
      <c r="FJ27" s="144" t="str">
        <f>IF(ATTENDANCE!Q27="","",ATTENDANCE!$Q27)</f>
        <v/>
      </c>
      <c r="FK27" s="144" t="s">
        <v>233</v>
      </c>
      <c r="FL27" s="70"/>
    </row>
    <row r="28" spans="1:168" s="267" customFormat="1" ht="22.2" customHeight="1" x14ac:dyDescent="0.25">
      <c r="A28" s="70"/>
      <c r="B28" s="131">
        <f>IF(DATA!B25="","",DATA!B25)</f>
        <v>21</v>
      </c>
      <c r="C28" s="131" t="str">
        <f>IF(DATA!C25="","",DATA!C25)</f>
        <v/>
      </c>
      <c r="D28" s="131" t="str">
        <f>IF(DATA!D25="","",DATA!D25)</f>
        <v/>
      </c>
      <c r="E28" s="447" t="str">
        <f>IF(DATA!E25="","",DATA!E25)</f>
        <v/>
      </c>
      <c r="F28" s="447" t="str">
        <f>IF(DATA!F25="","",DATA!F25)</f>
        <v/>
      </c>
      <c r="G28" s="132" t="str">
        <f>IF(DATA!G25="","",DATA!G25)</f>
        <v/>
      </c>
      <c r="H28" s="133" t="str">
        <f>IF(DATA!H25="","",DATA!H25)</f>
        <v/>
      </c>
      <c r="I28" s="132" t="str">
        <f>IF(DATA!I25="","",DATA!I25)</f>
        <v/>
      </c>
      <c r="J28" s="132" t="str">
        <f>IF(DATA!J25="","",DATA!J25)</f>
        <v/>
      </c>
      <c r="K28" s="132" t="str">
        <f>IF(DATA!K25="","",DATA!K25)</f>
        <v/>
      </c>
      <c r="L28" s="134" t="str">
        <f>IF(ENGLISH!E27="","",ENGLISH!E27)</f>
        <v/>
      </c>
      <c r="M28" s="135" t="str">
        <f t="shared" si="2"/>
        <v/>
      </c>
      <c r="N28" s="134" t="str">
        <f>IF(ENGLISH!F27="","",ENGLISH!F27)</f>
        <v/>
      </c>
      <c r="O28" s="135" t="str">
        <f t="shared" si="3"/>
        <v/>
      </c>
      <c r="P28" s="134" t="str">
        <f>IF(ENGLISH!G27="","",ENGLISH!G27)</f>
        <v/>
      </c>
      <c r="Q28" s="134" t="str">
        <f t="shared" si="4"/>
        <v/>
      </c>
      <c r="R28" s="135" t="str">
        <f>IFERROR(LARGE((M28,O28,Q28),1),"")</f>
        <v/>
      </c>
      <c r="S28" s="135" t="str">
        <f>IFERROR(LARGE((M28,O28,Q28),2),"")</f>
        <v/>
      </c>
      <c r="T28" s="134" t="str">
        <f t="shared" si="5"/>
        <v/>
      </c>
      <c r="U28" s="135" t="str">
        <f>IF(ENGLISH!H27="","",ENGLISH!H27)</f>
        <v/>
      </c>
      <c r="V28" s="134" t="str">
        <f>IF(ENGLISH!I27="","",ENGLISH!I27)</f>
        <v/>
      </c>
      <c r="W28" s="134" t="str">
        <f>IF(ENGLISH!J27="","",ENGLISH!J27)</f>
        <v/>
      </c>
      <c r="X28" s="134" t="str">
        <f t="shared" si="10"/>
        <v/>
      </c>
      <c r="Y28" s="135" t="str">
        <f>IF(ENGLISH!K27="","",ENGLISH!K27)</f>
        <v/>
      </c>
      <c r="Z28" s="135" t="str">
        <f t="shared" si="7"/>
        <v/>
      </c>
      <c r="AA28" s="136" t="str">
        <f t="shared" si="49"/>
        <v/>
      </c>
      <c r="AB28" s="134" t="str">
        <f t="shared" si="8"/>
        <v/>
      </c>
      <c r="AC28" s="134" t="str">
        <f>IF(ENGLISH!O27="","",ENGLISH!O27)</f>
        <v/>
      </c>
      <c r="AD28" s="134" t="str">
        <f t="shared" si="50"/>
        <v/>
      </c>
      <c r="AE28" s="134" t="str">
        <f t="shared" si="51"/>
        <v/>
      </c>
      <c r="AF28" s="134" t="str">
        <f t="shared" si="52"/>
        <v/>
      </c>
      <c r="AG28" s="137" t="str">
        <f>IF('HINDI-SKT'!E27="","",'HINDI-SKT'!E27)</f>
        <v/>
      </c>
      <c r="AH28" s="138" t="str">
        <f t="shared" si="11"/>
        <v/>
      </c>
      <c r="AI28" s="137" t="str">
        <f>IF('HINDI-SKT'!F27="","",'HINDI-SKT'!F27)</f>
        <v/>
      </c>
      <c r="AJ28" s="138" t="str">
        <f t="shared" si="12"/>
        <v/>
      </c>
      <c r="AK28" s="137" t="str">
        <f>IF('HINDI-SKT'!G27="","",'HINDI-SKT'!G27)</f>
        <v/>
      </c>
      <c r="AL28" s="137" t="str">
        <f t="shared" si="13"/>
        <v/>
      </c>
      <c r="AM28" s="138" t="str">
        <f>IFERROR(LARGE((AH28,AJ28,AL28),1),"")</f>
        <v/>
      </c>
      <c r="AN28" s="138" t="str">
        <f>IFERROR(LARGE((AH28,AJ28,AL28),2),"")</f>
        <v/>
      </c>
      <c r="AO28" s="137" t="str">
        <f t="shared" si="14"/>
        <v/>
      </c>
      <c r="AP28" s="138" t="str">
        <f>IF('HINDI-SKT'!H27="","",'HINDI-SKT'!H27)</f>
        <v/>
      </c>
      <c r="AQ28" s="137" t="str">
        <f>IF('HINDI-SKT'!I27="","",'HINDI-SKT'!I27)</f>
        <v/>
      </c>
      <c r="AR28" s="137" t="str">
        <f>IF('HINDI-SKT'!J27="","",'HINDI-SKT'!J27)</f>
        <v/>
      </c>
      <c r="AS28" s="137" t="str">
        <f t="shared" si="53"/>
        <v/>
      </c>
      <c r="AT28" s="137" t="str">
        <f>IF('HINDI-SKT'!K27="","",'HINDI-SKT'!K27)</f>
        <v/>
      </c>
      <c r="AU28" s="138" t="str">
        <f t="shared" si="15"/>
        <v/>
      </c>
      <c r="AV28" s="137" t="str">
        <f t="shared" si="54"/>
        <v/>
      </c>
      <c r="AW28" s="137" t="str">
        <f t="shared" si="16"/>
        <v/>
      </c>
      <c r="AX28" s="137" t="str">
        <f>IF('HINDI-SKT'!O27="","",'HINDI-SKT'!O27)</f>
        <v/>
      </c>
      <c r="AY28" s="137" t="str">
        <f t="shared" si="55"/>
        <v/>
      </c>
      <c r="AZ28" s="137" t="str">
        <f t="shared" si="56"/>
        <v/>
      </c>
      <c r="BA28" s="137" t="str">
        <f t="shared" si="57"/>
        <v/>
      </c>
      <c r="BB28" s="134" t="str">
        <f>IF(MATHS!E27="","",MATHS!E27)</f>
        <v/>
      </c>
      <c r="BC28" s="135" t="str">
        <f t="shared" si="17"/>
        <v/>
      </c>
      <c r="BD28" s="134" t="str">
        <f>IF(MATHS!F27="","",MATHS!F27)</f>
        <v/>
      </c>
      <c r="BE28" s="135" t="str">
        <f t="shared" si="18"/>
        <v/>
      </c>
      <c r="BF28" s="134" t="str">
        <f>IF(MATHS!G27="","",MATHS!G27)</f>
        <v/>
      </c>
      <c r="BG28" s="134" t="str">
        <f t="shared" si="19"/>
        <v/>
      </c>
      <c r="BH28" s="135" t="str">
        <f>IFERROR(LARGE((BC28,BE28,BG28),1),"")</f>
        <v/>
      </c>
      <c r="BI28" s="135" t="str">
        <f>IFERROR(LARGE((BC28,BE28,BG28),2),"")</f>
        <v/>
      </c>
      <c r="BJ28" s="134" t="str">
        <f t="shared" si="20"/>
        <v/>
      </c>
      <c r="BK28" s="135" t="str">
        <f>IF(MATHS!H27="","",MATHS!H27)</f>
        <v/>
      </c>
      <c r="BL28" s="134" t="str">
        <f>IF(MATHS!I27="","",MATHS!I27)</f>
        <v/>
      </c>
      <c r="BM28" s="134" t="str">
        <f>IF(MATHS!J27="","",MATHS!J27)</f>
        <v/>
      </c>
      <c r="BN28" s="134" t="str">
        <f t="shared" si="58"/>
        <v/>
      </c>
      <c r="BO28" s="134" t="str">
        <f>IF(MATHS!K27="","",MATHS!K27)</f>
        <v/>
      </c>
      <c r="BP28" s="135" t="str">
        <f t="shared" si="21"/>
        <v/>
      </c>
      <c r="BQ28" s="134" t="str">
        <f t="shared" si="59"/>
        <v/>
      </c>
      <c r="BR28" s="134" t="str">
        <f t="shared" si="22"/>
        <v/>
      </c>
      <c r="BS28" s="134" t="str">
        <f>IF(MATHS!O27="","",MATHS!O27)</f>
        <v/>
      </c>
      <c r="BT28" s="134" t="str">
        <f t="shared" si="60"/>
        <v/>
      </c>
      <c r="BU28" s="134" t="str">
        <f t="shared" si="61"/>
        <v/>
      </c>
      <c r="BV28" s="134"/>
      <c r="BW28" s="137" t="str">
        <f>IF(SCIENCE!E27="","",SCIENCE!E27)</f>
        <v/>
      </c>
      <c r="BX28" s="138" t="str">
        <f t="shared" si="23"/>
        <v/>
      </c>
      <c r="BY28" s="137" t="str">
        <f>IF(SCIENCE!F27="","",SCIENCE!F27)</f>
        <v/>
      </c>
      <c r="BZ28" s="138" t="str">
        <f t="shared" si="24"/>
        <v/>
      </c>
      <c r="CA28" s="137" t="str">
        <f>IF(SCIENCE!G27="","",SCIENCE!G27)</f>
        <v/>
      </c>
      <c r="CB28" s="137" t="str">
        <f t="shared" si="25"/>
        <v/>
      </c>
      <c r="CC28" s="138" t="str">
        <f>IFERROR(LARGE((BX28,BZ28,CB28),1),"")</f>
        <v/>
      </c>
      <c r="CD28" s="138" t="str">
        <f>IFERROR(LARGE((BX28,BZ28,CB28),2),"")</f>
        <v/>
      </c>
      <c r="CE28" s="137" t="str">
        <f t="shared" si="26"/>
        <v/>
      </c>
      <c r="CF28" s="138" t="str">
        <f>IF(SCIENCE!H27="","",SCIENCE!H27)</f>
        <v/>
      </c>
      <c r="CG28" s="138" t="str">
        <f>IF(SCIENCE!I27="","",SCIENCE!I27)</f>
        <v/>
      </c>
      <c r="CH28" s="138" t="str">
        <f>IF(SCIENCE!J27="","",SCIENCE!J27)</f>
        <v/>
      </c>
      <c r="CI28" s="138" t="str">
        <f t="shared" si="62"/>
        <v/>
      </c>
      <c r="CJ28" s="138" t="str">
        <f>IF(SCIENCE!K27="","",SCIENCE!K27)</f>
        <v/>
      </c>
      <c r="CK28" s="138" t="str">
        <f t="shared" si="27"/>
        <v/>
      </c>
      <c r="CL28" s="137" t="str">
        <f t="shared" si="63"/>
        <v/>
      </c>
      <c r="CM28" s="137" t="str">
        <f t="shared" si="28"/>
        <v/>
      </c>
      <c r="CN28" s="137" t="str">
        <f>IF(SCIENCE!O27="","",SCIENCE!O27)</f>
        <v/>
      </c>
      <c r="CO28" s="137" t="str">
        <f t="shared" si="64"/>
        <v/>
      </c>
      <c r="CP28" s="137" t="str">
        <f t="shared" si="65"/>
        <v/>
      </c>
      <c r="CQ28" s="137" t="str">
        <f t="shared" si="66"/>
        <v/>
      </c>
      <c r="CR28" s="134" t="str">
        <f>IF(SST!E27="","",SST!E27)</f>
        <v/>
      </c>
      <c r="CS28" s="135" t="str">
        <f t="shared" si="29"/>
        <v/>
      </c>
      <c r="CT28" s="134" t="str">
        <f>IF(SST!F27="","",SST!F27)</f>
        <v/>
      </c>
      <c r="CU28" s="135" t="str">
        <f t="shared" si="30"/>
        <v/>
      </c>
      <c r="CV28" s="134" t="str">
        <f>IF(SST!G27="","",SST!G27)</f>
        <v/>
      </c>
      <c r="CW28" s="134" t="str">
        <f t="shared" si="31"/>
        <v/>
      </c>
      <c r="CX28" s="135" t="str">
        <f>IFERROR(LARGE((CS28,CU28,CW28),1),"")</f>
        <v/>
      </c>
      <c r="CY28" s="135" t="str">
        <f>IFERROR(LARGE((CS28,CU28,CW28),2),"")</f>
        <v/>
      </c>
      <c r="CZ28" s="134" t="str">
        <f t="shared" si="32"/>
        <v/>
      </c>
      <c r="DA28" s="135" t="str">
        <f>IF(SST!H27="","",SST!H27)</f>
        <v/>
      </c>
      <c r="DB28" s="135" t="str">
        <f>IF(SST!I27="","",SST!I27)</f>
        <v/>
      </c>
      <c r="DC28" s="135" t="str">
        <f>IF(SST!J27="","",SST!J27)</f>
        <v/>
      </c>
      <c r="DD28" s="135" t="str">
        <f t="shared" si="67"/>
        <v/>
      </c>
      <c r="DE28" s="135" t="str">
        <f>IF(SST!K27="","",SST!K27)</f>
        <v/>
      </c>
      <c r="DF28" s="135" t="str">
        <f t="shared" si="33"/>
        <v/>
      </c>
      <c r="DG28" s="134" t="str">
        <f t="shared" si="68"/>
        <v/>
      </c>
      <c r="DH28" s="134" t="str">
        <f t="shared" si="34"/>
        <v/>
      </c>
      <c r="DI28" s="134" t="str">
        <f>IF(SST!O27="","",SST!O27)</f>
        <v/>
      </c>
      <c r="DJ28" s="134" t="str">
        <f t="shared" si="69"/>
        <v/>
      </c>
      <c r="DK28" s="134" t="str">
        <f t="shared" si="70"/>
        <v/>
      </c>
      <c r="DL28" s="134" t="str">
        <f t="shared" si="71"/>
        <v/>
      </c>
      <c r="DM28" s="139" t="str">
        <f t="shared" si="72"/>
        <v/>
      </c>
      <c r="DN28" s="139" t="str">
        <f t="shared" si="73"/>
        <v/>
      </c>
      <c r="DO28" s="139" t="str">
        <f t="shared" si="74"/>
        <v/>
      </c>
      <c r="DP28" s="139" t="str">
        <f t="shared" si="75"/>
        <v/>
      </c>
      <c r="DQ28" s="139" t="str">
        <f t="shared" si="76"/>
        <v/>
      </c>
      <c r="DR28" s="139" t="str">
        <f t="shared" si="77"/>
        <v/>
      </c>
      <c r="DS28" s="139" t="str">
        <f t="shared" si="78"/>
        <v/>
      </c>
      <c r="DT28" s="139" t="str">
        <f t="shared" si="79"/>
        <v/>
      </c>
      <c r="DU28" s="139" t="str">
        <f t="shared" si="80"/>
        <v/>
      </c>
      <c r="DV28" s="139" t="str">
        <f t="shared" si="81"/>
        <v/>
      </c>
      <c r="DW28" s="140" t="str">
        <f t="shared" si="82"/>
        <v/>
      </c>
      <c r="DX28" s="140" t="str">
        <f t="shared" si="83"/>
        <v/>
      </c>
      <c r="DY28" s="140" t="str">
        <f t="shared" si="84"/>
        <v/>
      </c>
      <c r="DZ28" s="140" t="str">
        <f t="shared" si="85"/>
        <v/>
      </c>
      <c r="EA28" s="140" t="str">
        <f t="shared" si="86"/>
        <v/>
      </c>
      <c r="EB28" s="141" t="str">
        <f t="shared" si="87"/>
        <v/>
      </c>
      <c r="EC28" s="141" t="str">
        <f t="shared" si="88"/>
        <v/>
      </c>
      <c r="ED28" s="141" t="str">
        <f t="shared" si="89"/>
        <v/>
      </c>
      <c r="EE28" s="141" t="str">
        <f t="shared" si="90"/>
        <v/>
      </c>
      <c r="EF28" s="141" t="str">
        <f t="shared" si="91"/>
        <v/>
      </c>
      <c r="EG28" s="127" t="str">
        <f t="shared" si="97"/>
        <v/>
      </c>
      <c r="EH28" s="127" t="str">
        <f t="shared" si="97"/>
        <v/>
      </c>
      <c r="EI28" s="127" t="str">
        <f t="shared" si="92"/>
        <v/>
      </c>
      <c r="EJ28" s="127" t="str">
        <f t="shared" si="92"/>
        <v/>
      </c>
      <c r="EK28" s="127" t="str">
        <f t="shared" si="92"/>
        <v/>
      </c>
      <c r="EL28" s="128" t="str">
        <f t="shared" si="36"/>
        <v/>
      </c>
      <c r="EM28" s="128" t="str">
        <f t="shared" si="36"/>
        <v/>
      </c>
      <c r="EN28" s="128" t="str">
        <f t="shared" si="36"/>
        <v/>
      </c>
      <c r="EO28" s="128" t="str">
        <f t="shared" si="36"/>
        <v/>
      </c>
      <c r="EP28" s="128" t="str">
        <f t="shared" si="36"/>
        <v/>
      </c>
      <c r="EQ28" s="142" t="str">
        <f t="shared" si="37"/>
        <v/>
      </c>
      <c r="ER28" s="142" t="str">
        <f t="shared" si="38"/>
        <v/>
      </c>
      <c r="ES28" s="359" t="str">
        <f t="shared" si="39"/>
        <v/>
      </c>
      <c r="ET28" s="359" t="str">
        <f t="shared" si="93"/>
        <v/>
      </c>
      <c r="EU28" s="359" t="str">
        <f t="shared" si="40"/>
        <v/>
      </c>
      <c r="EV28" s="359" t="str">
        <f t="shared" si="41"/>
        <v/>
      </c>
      <c r="EW28" s="359" t="str">
        <f t="shared" si="42"/>
        <v/>
      </c>
      <c r="EX28" s="359" t="str">
        <f t="shared" si="43"/>
        <v/>
      </c>
      <c r="EY28" s="359" t="str">
        <f t="shared" si="94"/>
        <v/>
      </c>
      <c r="EZ28" s="359" t="str">
        <f t="shared" si="94"/>
        <v/>
      </c>
      <c r="FA28" s="359" t="str">
        <f t="shared" si="44"/>
        <v/>
      </c>
      <c r="FB28" s="359" t="str">
        <f t="shared" si="45"/>
        <v/>
      </c>
      <c r="FC28" s="144" t="str">
        <f t="shared" si="95"/>
        <v/>
      </c>
      <c r="FD28" s="359" t="str">
        <f t="shared" si="46"/>
        <v/>
      </c>
      <c r="FE28" s="145" t="str">
        <f>IF(ATTENDANCE!Q28="","",ATTENDANCE!Q28)</f>
        <v/>
      </c>
      <c r="FF28" s="146" t="str">
        <f t="shared" si="47"/>
        <v/>
      </c>
      <c r="FG28" s="359" t="str">
        <f t="shared" si="48"/>
        <v/>
      </c>
      <c r="FH28" s="144" t="str">
        <f t="shared" si="96"/>
        <v/>
      </c>
      <c r="FI28" s="359" t="str">
        <f>IF(ATTENDANCE!Q28="","",ATTENDANCE!Q28)</f>
        <v/>
      </c>
      <c r="FJ28" s="144" t="str">
        <f>IF(ATTENDANCE!Q28="","",ATTENDANCE!$Q28)</f>
        <v/>
      </c>
      <c r="FK28" s="144" t="s">
        <v>232</v>
      </c>
      <c r="FL28" s="70"/>
    </row>
    <row r="29" spans="1:168" s="267" customFormat="1" ht="22.2" customHeight="1" x14ac:dyDescent="0.25">
      <c r="A29" s="70"/>
      <c r="B29" s="131">
        <f>IF(DATA!B26="","",DATA!B26)</f>
        <v>22</v>
      </c>
      <c r="C29" s="131" t="str">
        <f>IF(DATA!C26="","",DATA!C26)</f>
        <v/>
      </c>
      <c r="D29" s="131" t="str">
        <f>IF(DATA!D26="","",DATA!D26)</f>
        <v/>
      </c>
      <c r="E29" s="447" t="str">
        <f>IF(DATA!E26="","",DATA!E26)</f>
        <v/>
      </c>
      <c r="F29" s="447" t="str">
        <f>IF(DATA!F26="","",DATA!F26)</f>
        <v/>
      </c>
      <c r="G29" s="132" t="str">
        <f>IF(DATA!G26="","",DATA!G26)</f>
        <v/>
      </c>
      <c r="H29" s="133" t="str">
        <f>IF(DATA!H26="","",DATA!H26)</f>
        <v/>
      </c>
      <c r="I29" s="132" t="str">
        <f>IF(DATA!I26="","",DATA!I26)</f>
        <v/>
      </c>
      <c r="J29" s="132" t="str">
        <f>IF(DATA!J26="","",DATA!J26)</f>
        <v/>
      </c>
      <c r="K29" s="132" t="str">
        <f>IF(DATA!K26="","",DATA!K26)</f>
        <v/>
      </c>
      <c r="L29" s="134" t="str">
        <f>IF(ENGLISH!E28="","",ENGLISH!E28)</f>
        <v/>
      </c>
      <c r="M29" s="135" t="str">
        <f t="shared" si="2"/>
        <v/>
      </c>
      <c r="N29" s="134" t="str">
        <f>IF(ENGLISH!F28="","",ENGLISH!F28)</f>
        <v/>
      </c>
      <c r="O29" s="135" t="str">
        <f t="shared" si="3"/>
        <v/>
      </c>
      <c r="P29" s="134" t="str">
        <f>IF(ENGLISH!G28="","",ENGLISH!G28)</f>
        <v/>
      </c>
      <c r="Q29" s="134" t="str">
        <f t="shared" si="4"/>
        <v/>
      </c>
      <c r="R29" s="135" t="str">
        <f>IFERROR(LARGE((M29,O29,Q29),1),"")</f>
        <v/>
      </c>
      <c r="S29" s="135" t="str">
        <f>IFERROR(LARGE((M29,O29,Q29),2),"")</f>
        <v/>
      </c>
      <c r="T29" s="134" t="str">
        <f t="shared" si="5"/>
        <v/>
      </c>
      <c r="U29" s="135" t="str">
        <f>IF(ENGLISH!H28="","",ENGLISH!H28)</f>
        <v/>
      </c>
      <c r="V29" s="134" t="str">
        <f>IF(ENGLISH!I28="","",ENGLISH!I28)</f>
        <v/>
      </c>
      <c r="W29" s="134" t="str">
        <f>IF(ENGLISH!J28="","",ENGLISH!J28)</f>
        <v/>
      </c>
      <c r="X29" s="134" t="str">
        <f t="shared" si="10"/>
        <v/>
      </c>
      <c r="Y29" s="135" t="str">
        <f>IF(ENGLISH!K28="","",ENGLISH!K28)</f>
        <v/>
      </c>
      <c r="Z29" s="135" t="str">
        <f t="shared" si="7"/>
        <v/>
      </c>
      <c r="AA29" s="136" t="str">
        <f t="shared" si="49"/>
        <v/>
      </c>
      <c r="AB29" s="134" t="str">
        <f t="shared" si="8"/>
        <v/>
      </c>
      <c r="AC29" s="134" t="str">
        <f>IF(ENGLISH!O28="","",ENGLISH!O28)</f>
        <v/>
      </c>
      <c r="AD29" s="134" t="str">
        <f t="shared" si="50"/>
        <v/>
      </c>
      <c r="AE29" s="134" t="str">
        <f t="shared" si="51"/>
        <v/>
      </c>
      <c r="AF29" s="134" t="str">
        <f t="shared" si="52"/>
        <v/>
      </c>
      <c r="AG29" s="137" t="str">
        <f>IF('HINDI-SKT'!E28="","",'HINDI-SKT'!E28)</f>
        <v/>
      </c>
      <c r="AH29" s="138" t="str">
        <f t="shared" si="11"/>
        <v/>
      </c>
      <c r="AI29" s="137" t="str">
        <f>IF('HINDI-SKT'!F28="","",'HINDI-SKT'!F28)</f>
        <v/>
      </c>
      <c r="AJ29" s="138" t="str">
        <f t="shared" si="12"/>
        <v/>
      </c>
      <c r="AK29" s="137" t="str">
        <f>IF('HINDI-SKT'!G28="","",'HINDI-SKT'!G28)</f>
        <v/>
      </c>
      <c r="AL29" s="137" t="str">
        <f t="shared" si="13"/>
        <v/>
      </c>
      <c r="AM29" s="138" t="str">
        <f>IFERROR(LARGE((AH29,AJ29,AL29),1),"")</f>
        <v/>
      </c>
      <c r="AN29" s="138" t="str">
        <f>IFERROR(LARGE((AH29,AJ29,AL29),2),"")</f>
        <v/>
      </c>
      <c r="AO29" s="137" t="str">
        <f t="shared" si="14"/>
        <v/>
      </c>
      <c r="AP29" s="138" t="str">
        <f>IF('HINDI-SKT'!H28="","",'HINDI-SKT'!H28)</f>
        <v/>
      </c>
      <c r="AQ29" s="137" t="str">
        <f>IF('HINDI-SKT'!I28="","",'HINDI-SKT'!I28)</f>
        <v/>
      </c>
      <c r="AR29" s="137" t="str">
        <f>IF('HINDI-SKT'!J28="","",'HINDI-SKT'!J28)</f>
        <v/>
      </c>
      <c r="AS29" s="137" t="str">
        <f t="shared" si="53"/>
        <v/>
      </c>
      <c r="AT29" s="137" t="str">
        <f>IF('HINDI-SKT'!K28="","",'HINDI-SKT'!K28)</f>
        <v/>
      </c>
      <c r="AU29" s="138" t="str">
        <f t="shared" si="15"/>
        <v/>
      </c>
      <c r="AV29" s="137" t="str">
        <f t="shared" si="54"/>
        <v/>
      </c>
      <c r="AW29" s="137" t="str">
        <f t="shared" si="16"/>
        <v/>
      </c>
      <c r="AX29" s="137" t="str">
        <f>IF('HINDI-SKT'!O28="","",'HINDI-SKT'!O28)</f>
        <v/>
      </c>
      <c r="AY29" s="137" t="str">
        <f t="shared" si="55"/>
        <v/>
      </c>
      <c r="AZ29" s="137" t="str">
        <f t="shared" si="56"/>
        <v/>
      </c>
      <c r="BA29" s="137" t="str">
        <f t="shared" si="57"/>
        <v/>
      </c>
      <c r="BB29" s="134" t="str">
        <f>IF(MATHS!E28="","",MATHS!E28)</f>
        <v/>
      </c>
      <c r="BC29" s="135" t="str">
        <f t="shared" si="17"/>
        <v/>
      </c>
      <c r="BD29" s="134" t="str">
        <f>IF(MATHS!F28="","",MATHS!F28)</f>
        <v/>
      </c>
      <c r="BE29" s="135" t="str">
        <f t="shared" si="18"/>
        <v/>
      </c>
      <c r="BF29" s="134" t="str">
        <f>IF(MATHS!G28="","",MATHS!G28)</f>
        <v/>
      </c>
      <c r="BG29" s="134" t="str">
        <f t="shared" si="19"/>
        <v/>
      </c>
      <c r="BH29" s="135" t="str">
        <f>IFERROR(LARGE((BC29,BE29,BG29),1),"")</f>
        <v/>
      </c>
      <c r="BI29" s="135" t="str">
        <f>IFERROR(LARGE((BC29,BE29,BG29),2),"")</f>
        <v/>
      </c>
      <c r="BJ29" s="134" t="str">
        <f t="shared" si="20"/>
        <v/>
      </c>
      <c r="BK29" s="135" t="str">
        <f>IF(MATHS!H28="","",MATHS!H28)</f>
        <v/>
      </c>
      <c r="BL29" s="134" t="str">
        <f>IF(MATHS!I28="","",MATHS!I28)</f>
        <v/>
      </c>
      <c r="BM29" s="134" t="str">
        <f>IF(MATHS!J28="","",MATHS!J28)</f>
        <v/>
      </c>
      <c r="BN29" s="134" t="str">
        <f t="shared" si="58"/>
        <v/>
      </c>
      <c r="BO29" s="134" t="str">
        <f>IF(MATHS!K28="","",MATHS!K28)</f>
        <v/>
      </c>
      <c r="BP29" s="135" t="str">
        <f t="shared" si="21"/>
        <v/>
      </c>
      <c r="BQ29" s="134" t="str">
        <f t="shared" si="59"/>
        <v/>
      </c>
      <c r="BR29" s="134" t="str">
        <f t="shared" si="22"/>
        <v/>
      </c>
      <c r="BS29" s="134" t="str">
        <f>IF(MATHS!O28="","",MATHS!O28)</f>
        <v/>
      </c>
      <c r="BT29" s="134" t="str">
        <f t="shared" si="60"/>
        <v/>
      </c>
      <c r="BU29" s="134" t="str">
        <f t="shared" si="61"/>
        <v/>
      </c>
      <c r="BV29" s="134"/>
      <c r="BW29" s="137" t="str">
        <f>IF(SCIENCE!E28="","",SCIENCE!E28)</f>
        <v/>
      </c>
      <c r="BX29" s="138" t="str">
        <f t="shared" si="23"/>
        <v/>
      </c>
      <c r="BY29" s="137" t="str">
        <f>IF(SCIENCE!F28="","",SCIENCE!F28)</f>
        <v/>
      </c>
      <c r="BZ29" s="138" t="str">
        <f t="shared" si="24"/>
        <v/>
      </c>
      <c r="CA29" s="137" t="str">
        <f>IF(SCIENCE!G28="","",SCIENCE!G28)</f>
        <v/>
      </c>
      <c r="CB29" s="137" t="str">
        <f t="shared" si="25"/>
        <v/>
      </c>
      <c r="CC29" s="138" t="str">
        <f>IFERROR(LARGE((BX29,BZ29,CB29),1),"")</f>
        <v/>
      </c>
      <c r="CD29" s="138" t="str">
        <f>IFERROR(LARGE((BX29,BZ29,CB29),2),"")</f>
        <v/>
      </c>
      <c r="CE29" s="137" t="str">
        <f t="shared" si="26"/>
        <v/>
      </c>
      <c r="CF29" s="138" t="str">
        <f>IF(SCIENCE!H28="","",SCIENCE!H28)</f>
        <v/>
      </c>
      <c r="CG29" s="138" t="str">
        <f>IF(SCIENCE!I28="","",SCIENCE!I28)</f>
        <v/>
      </c>
      <c r="CH29" s="138" t="str">
        <f>IF(SCIENCE!J28="","",SCIENCE!J28)</f>
        <v/>
      </c>
      <c r="CI29" s="138" t="str">
        <f t="shared" si="62"/>
        <v/>
      </c>
      <c r="CJ29" s="138" t="str">
        <f>IF(SCIENCE!K28="","",SCIENCE!K28)</f>
        <v/>
      </c>
      <c r="CK29" s="138" t="str">
        <f t="shared" si="27"/>
        <v/>
      </c>
      <c r="CL29" s="137" t="str">
        <f t="shared" si="63"/>
        <v/>
      </c>
      <c r="CM29" s="137" t="str">
        <f t="shared" si="28"/>
        <v/>
      </c>
      <c r="CN29" s="137" t="str">
        <f>IF(SCIENCE!O28="","",SCIENCE!O28)</f>
        <v/>
      </c>
      <c r="CO29" s="137" t="str">
        <f t="shared" si="64"/>
        <v/>
      </c>
      <c r="CP29" s="137" t="str">
        <f t="shared" si="65"/>
        <v/>
      </c>
      <c r="CQ29" s="137" t="str">
        <f t="shared" si="66"/>
        <v/>
      </c>
      <c r="CR29" s="134" t="str">
        <f>IF(SST!E28="","",SST!E28)</f>
        <v/>
      </c>
      <c r="CS29" s="135" t="str">
        <f t="shared" si="29"/>
        <v/>
      </c>
      <c r="CT29" s="134" t="str">
        <f>IF(SST!F28="","",SST!F28)</f>
        <v/>
      </c>
      <c r="CU29" s="135" t="str">
        <f t="shared" si="30"/>
        <v/>
      </c>
      <c r="CV29" s="134" t="str">
        <f>IF(SST!G28="","",SST!G28)</f>
        <v/>
      </c>
      <c r="CW29" s="134" t="str">
        <f t="shared" si="31"/>
        <v/>
      </c>
      <c r="CX29" s="135" t="str">
        <f>IFERROR(LARGE((CS29,CU29,CW29),1),"")</f>
        <v/>
      </c>
      <c r="CY29" s="135" t="str">
        <f>IFERROR(LARGE((CS29,CU29,CW29),2),"")</f>
        <v/>
      </c>
      <c r="CZ29" s="134" t="str">
        <f t="shared" si="32"/>
        <v/>
      </c>
      <c r="DA29" s="135" t="str">
        <f>IF(SST!H28="","",SST!H28)</f>
        <v/>
      </c>
      <c r="DB29" s="135" t="str">
        <f>IF(SST!I28="","",SST!I28)</f>
        <v/>
      </c>
      <c r="DC29" s="135" t="str">
        <f>IF(SST!J28="","",SST!J28)</f>
        <v/>
      </c>
      <c r="DD29" s="135" t="str">
        <f t="shared" si="67"/>
        <v/>
      </c>
      <c r="DE29" s="135" t="str">
        <f>IF(SST!K28="","",SST!K28)</f>
        <v/>
      </c>
      <c r="DF29" s="135" t="str">
        <f t="shared" si="33"/>
        <v/>
      </c>
      <c r="DG29" s="134" t="str">
        <f t="shared" si="68"/>
        <v/>
      </c>
      <c r="DH29" s="134" t="str">
        <f t="shared" si="34"/>
        <v/>
      </c>
      <c r="DI29" s="134" t="str">
        <f>IF(SST!O28="","",SST!O28)</f>
        <v/>
      </c>
      <c r="DJ29" s="134" t="str">
        <f t="shared" si="69"/>
        <v/>
      </c>
      <c r="DK29" s="134" t="str">
        <f t="shared" si="70"/>
        <v/>
      </c>
      <c r="DL29" s="134" t="str">
        <f t="shared" si="71"/>
        <v/>
      </c>
      <c r="DM29" s="139" t="str">
        <f t="shared" si="72"/>
        <v/>
      </c>
      <c r="DN29" s="139" t="str">
        <f t="shared" si="73"/>
        <v/>
      </c>
      <c r="DO29" s="139" t="str">
        <f t="shared" si="74"/>
        <v/>
      </c>
      <c r="DP29" s="139" t="str">
        <f t="shared" si="75"/>
        <v/>
      </c>
      <c r="DQ29" s="139" t="str">
        <f t="shared" si="76"/>
        <v/>
      </c>
      <c r="DR29" s="139" t="str">
        <f t="shared" si="77"/>
        <v/>
      </c>
      <c r="DS29" s="139" t="str">
        <f t="shared" si="78"/>
        <v/>
      </c>
      <c r="DT29" s="139" t="str">
        <f t="shared" si="79"/>
        <v/>
      </c>
      <c r="DU29" s="139" t="str">
        <f t="shared" si="80"/>
        <v/>
      </c>
      <c r="DV29" s="139" t="str">
        <f t="shared" si="81"/>
        <v/>
      </c>
      <c r="DW29" s="140" t="str">
        <f t="shared" si="82"/>
        <v/>
      </c>
      <c r="DX29" s="140" t="str">
        <f t="shared" si="83"/>
        <v/>
      </c>
      <c r="DY29" s="140" t="str">
        <f t="shared" si="84"/>
        <v/>
      </c>
      <c r="DZ29" s="140" t="str">
        <f t="shared" si="85"/>
        <v/>
      </c>
      <c r="EA29" s="140" t="str">
        <f t="shared" si="86"/>
        <v/>
      </c>
      <c r="EB29" s="141" t="str">
        <f t="shared" si="87"/>
        <v/>
      </c>
      <c r="EC29" s="141" t="str">
        <f t="shared" si="88"/>
        <v/>
      </c>
      <c r="ED29" s="141" t="str">
        <f t="shared" si="89"/>
        <v/>
      </c>
      <c r="EE29" s="141" t="str">
        <f t="shared" si="90"/>
        <v/>
      </c>
      <c r="EF29" s="141" t="str">
        <f t="shared" si="91"/>
        <v/>
      </c>
      <c r="EG29" s="127" t="str">
        <f t="shared" si="97"/>
        <v/>
      </c>
      <c r="EH29" s="127" t="str">
        <f t="shared" si="97"/>
        <v/>
      </c>
      <c r="EI29" s="127" t="str">
        <f t="shared" si="92"/>
        <v/>
      </c>
      <c r="EJ29" s="127" t="str">
        <f t="shared" si="92"/>
        <v/>
      </c>
      <c r="EK29" s="127" t="str">
        <f t="shared" si="92"/>
        <v/>
      </c>
      <c r="EL29" s="128" t="str">
        <f t="shared" si="36"/>
        <v/>
      </c>
      <c r="EM29" s="128" t="str">
        <f t="shared" si="36"/>
        <v/>
      </c>
      <c r="EN29" s="128" t="str">
        <f t="shared" si="36"/>
        <v/>
      </c>
      <c r="EO29" s="128" t="str">
        <f t="shared" si="36"/>
        <v/>
      </c>
      <c r="EP29" s="128" t="str">
        <f t="shared" si="36"/>
        <v/>
      </c>
      <c r="EQ29" s="142" t="str">
        <f t="shared" si="37"/>
        <v/>
      </c>
      <c r="ER29" s="142" t="str">
        <f t="shared" si="38"/>
        <v/>
      </c>
      <c r="ES29" s="359" t="str">
        <f t="shared" si="39"/>
        <v/>
      </c>
      <c r="ET29" s="359" t="str">
        <f t="shared" si="93"/>
        <v/>
      </c>
      <c r="EU29" s="359" t="str">
        <f t="shared" si="40"/>
        <v/>
      </c>
      <c r="EV29" s="359" t="str">
        <f t="shared" si="41"/>
        <v/>
      </c>
      <c r="EW29" s="359" t="str">
        <f t="shared" si="42"/>
        <v/>
      </c>
      <c r="EX29" s="359" t="str">
        <f t="shared" si="43"/>
        <v/>
      </c>
      <c r="EY29" s="359" t="str">
        <f t="shared" si="94"/>
        <v/>
      </c>
      <c r="EZ29" s="359" t="str">
        <f t="shared" si="94"/>
        <v/>
      </c>
      <c r="FA29" s="359" t="str">
        <f t="shared" si="44"/>
        <v/>
      </c>
      <c r="FB29" s="359" t="str">
        <f t="shared" si="45"/>
        <v/>
      </c>
      <c r="FC29" s="144" t="str">
        <f t="shared" si="95"/>
        <v/>
      </c>
      <c r="FD29" s="359" t="str">
        <f t="shared" si="46"/>
        <v/>
      </c>
      <c r="FE29" s="145" t="str">
        <f>IF(ATTENDANCE!Q29="","",ATTENDANCE!Q29)</f>
        <v/>
      </c>
      <c r="FF29" s="146" t="str">
        <f t="shared" si="47"/>
        <v/>
      </c>
      <c r="FG29" s="359" t="str">
        <f t="shared" si="48"/>
        <v/>
      </c>
      <c r="FH29" s="144" t="str">
        <f t="shared" si="96"/>
        <v/>
      </c>
      <c r="FI29" s="359" t="str">
        <f>IF(ATTENDANCE!Q29="","",ATTENDANCE!Q29)</f>
        <v/>
      </c>
      <c r="FJ29" s="144" t="str">
        <f>IF(ATTENDANCE!Q29="","",ATTENDANCE!$Q29)</f>
        <v/>
      </c>
      <c r="FK29" s="144" t="s">
        <v>236</v>
      </c>
      <c r="FL29" s="70"/>
    </row>
    <row r="30" spans="1:168" s="267" customFormat="1" ht="22.2" customHeight="1" x14ac:dyDescent="0.25">
      <c r="A30" s="70"/>
      <c r="B30" s="131">
        <f>IF(DATA!B27="","",DATA!B27)</f>
        <v>23</v>
      </c>
      <c r="C30" s="131" t="str">
        <f>IF(DATA!C27="","",DATA!C27)</f>
        <v/>
      </c>
      <c r="D30" s="131" t="str">
        <f>IF(DATA!D27="","",DATA!D27)</f>
        <v/>
      </c>
      <c r="E30" s="447" t="str">
        <f>IF(DATA!E27="","",DATA!E27)</f>
        <v/>
      </c>
      <c r="F30" s="447" t="str">
        <f>IF(DATA!F27="","",DATA!F27)</f>
        <v/>
      </c>
      <c r="G30" s="132" t="str">
        <f>IF(DATA!G27="","",DATA!G27)</f>
        <v/>
      </c>
      <c r="H30" s="133" t="str">
        <f>IF(DATA!H27="","",DATA!H27)</f>
        <v/>
      </c>
      <c r="I30" s="132" t="str">
        <f>IF(DATA!I27="","",DATA!I27)</f>
        <v/>
      </c>
      <c r="J30" s="132" t="str">
        <f>IF(DATA!J27="","",DATA!J27)</f>
        <v/>
      </c>
      <c r="K30" s="132" t="str">
        <f>IF(DATA!K27="","",DATA!K27)</f>
        <v/>
      </c>
      <c r="L30" s="134" t="str">
        <f>IF(ENGLISH!E29="","",ENGLISH!E29)</f>
        <v/>
      </c>
      <c r="M30" s="135" t="str">
        <f t="shared" si="2"/>
        <v/>
      </c>
      <c r="N30" s="134" t="str">
        <f>IF(ENGLISH!F29="","",ENGLISH!F29)</f>
        <v/>
      </c>
      <c r="O30" s="135" t="str">
        <f t="shared" si="3"/>
        <v/>
      </c>
      <c r="P30" s="134" t="str">
        <f>IF(ENGLISH!G29="","",ENGLISH!G29)</f>
        <v/>
      </c>
      <c r="Q30" s="134" t="str">
        <f t="shared" si="4"/>
        <v/>
      </c>
      <c r="R30" s="135" t="str">
        <f>IFERROR(LARGE((M30,O30,Q30),1),"")</f>
        <v/>
      </c>
      <c r="S30" s="135" t="str">
        <f>IFERROR(LARGE((M30,O30,Q30),2),"")</f>
        <v/>
      </c>
      <c r="T30" s="134" t="str">
        <f t="shared" si="5"/>
        <v/>
      </c>
      <c r="U30" s="135" t="str">
        <f>IF(ENGLISH!H29="","",ENGLISH!H29)</f>
        <v/>
      </c>
      <c r="V30" s="134" t="str">
        <f>IF(ENGLISH!I29="","",ENGLISH!I29)</f>
        <v/>
      </c>
      <c r="W30" s="134" t="str">
        <f>IF(ENGLISH!J29="","",ENGLISH!J29)</f>
        <v/>
      </c>
      <c r="X30" s="134" t="str">
        <f t="shared" si="10"/>
        <v/>
      </c>
      <c r="Y30" s="135" t="str">
        <f>IF(ENGLISH!K29="","",ENGLISH!K29)</f>
        <v/>
      </c>
      <c r="Z30" s="135" t="str">
        <f t="shared" si="7"/>
        <v/>
      </c>
      <c r="AA30" s="136" t="str">
        <f t="shared" si="49"/>
        <v/>
      </c>
      <c r="AB30" s="134" t="str">
        <f t="shared" si="8"/>
        <v/>
      </c>
      <c r="AC30" s="134" t="str">
        <f>IF(ENGLISH!O29="","",ENGLISH!O29)</f>
        <v/>
      </c>
      <c r="AD30" s="134" t="str">
        <f t="shared" si="50"/>
        <v/>
      </c>
      <c r="AE30" s="134" t="str">
        <f t="shared" si="51"/>
        <v/>
      </c>
      <c r="AF30" s="134" t="str">
        <f t="shared" si="52"/>
        <v/>
      </c>
      <c r="AG30" s="137" t="str">
        <f>IF('HINDI-SKT'!E29="","",'HINDI-SKT'!E29)</f>
        <v/>
      </c>
      <c r="AH30" s="138" t="str">
        <f t="shared" si="11"/>
        <v/>
      </c>
      <c r="AI30" s="137" t="str">
        <f>IF('HINDI-SKT'!F29="","",'HINDI-SKT'!F29)</f>
        <v/>
      </c>
      <c r="AJ30" s="138" t="str">
        <f t="shared" si="12"/>
        <v/>
      </c>
      <c r="AK30" s="137" t="str">
        <f>IF('HINDI-SKT'!G29="","",'HINDI-SKT'!G29)</f>
        <v/>
      </c>
      <c r="AL30" s="137" t="str">
        <f t="shared" si="13"/>
        <v/>
      </c>
      <c r="AM30" s="138" t="str">
        <f>IFERROR(LARGE((AH30,AJ30,AL30),1),"")</f>
        <v/>
      </c>
      <c r="AN30" s="138" t="str">
        <f>IFERROR(LARGE((AH30,AJ30,AL30),2),"")</f>
        <v/>
      </c>
      <c r="AO30" s="137" t="str">
        <f t="shared" si="14"/>
        <v/>
      </c>
      <c r="AP30" s="138" t="str">
        <f>IF('HINDI-SKT'!H29="","",'HINDI-SKT'!H29)</f>
        <v/>
      </c>
      <c r="AQ30" s="137" t="str">
        <f>IF('HINDI-SKT'!I29="","",'HINDI-SKT'!I29)</f>
        <v/>
      </c>
      <c r="AR30" s="137" t="str">
        <f>IF('HINDI-SKT'!J29="","",'HINDI-SKT'!J29)</f>
        <v/>
      </c>
      <c r="AS30" s="137" t="str">
        <f t="shared" si="53"/>
        <v/>
      </c>
      <c r="AT30" s="137" t="str">
        <f>IF('HINDI-SKT'!K29="","",'HINDI-SKT'!K29)</f>
        <v/>
      </c>
      <c r="AU30" s="138" t="str">
        <f t="shared" si="15"/>
        <v/>
      </c>
      <c r="AV30" s="137" t="str">
        <f t="shared" si="54"/>
        <v/>
      </c>
      <c r="AW30" s="137" t="str">
        <f t="shared" si="16"/>
        <v/>
      </c>
      <c r="AX30" s="137" t="str">
        <f>IF('HINDI-SKT'!O29="","",'HINDI-SKT'!O29)</f>
        <v/>
      </c>
      <c r="AY30" s="137" t="str">
        <f t="shared" si="55"/>
        <v/>
      </c>
      <c r="AZ30" s="137" t="str">
        <f t="shared" si="56"/>
        <v/>
      </c>
      <c r="BA30" s="137" t="str">
        <f t="shared" si="57"/>
        <v/>
      </c>
      <c r="BB30" s="134" t="str">
        <f>IF(MATHS!E29="","",MATHS!E29)</f>
        <v/>
      </c>
      <c r="BC30" s="135" t="str">
        <f t="shared" si="17"/>
        <v/>
      </c>
      <c r="BD30" s="134" t="str">
        <f>IF(MATHS!F29="","",MATHS!F29)</f>
        <v/>
      </c>
      <c r="BE30" s="135" t="str">
        <f t="shared" si="18"/>
        <v/>
      </c>
      <c r="BF30" s="134" t="str">
        <f>IF(MATHS!G29="","",MATHS!G29)</f>
        <v/>
      </c>
      <c r="BG30" s="134" t="str">
        <f t="shared" si="19"/>
        <v/>
      </c>
      <c r="BH30" s="135" t="str">
        <f>IFERROR(LARGE((BC30,BE30,BG30),1),"")</f>
        <v/>
      </c>
      <c r="BI30" s="135" t="str">
        <f>IFERROR(LARGE((BC30,BE30,BG30),2),"")</f>
        <v/>
      </c>
      <c r="BJ30" s="134" t="str">
        <f t="shared" si="20"/>
        <v/>
      </c>
      <c r="BK30" s="135" t="str">
        <f>IF(MATHS!H29="","",MATHS!H29)</f>
        <v/>
      </c>
      <c r="BL30" s="134" t="str">
        <f>IF(MATHS!I29="","",MATHS!I29)</f>
        <v/>
      </c>
      <c r="BM30" s="134" t="str">
        <f>IF(MATHS!J29="","",MATHS!J29)</f>
        <v/>
      </c>
      <c r="BN30" s="134" t="str">
        <f t="shared" si="58"/>
        <v/>
      </c>
      <c r="BO30" s="134" t="str">
        <f>IF(MATHS!K29="","",MATHS!K29)</f>
        <v/>
      </c>
      <c r="BP30" s="135" t="str">
        <f t="shared" si="21"/>
        <v/>
      </c>
      <c r="BQ30" s="134" t="str">
        <f t="shared" si="59"/>
        <v/>
      </c>
      <c r="BR30" s="134" t="str">
        <f t="shared" si="22"/>
        <v/>
      </c>
      <c r="BS30" s="134" t="str">
        <f>IF(MATHS!O29="","",MATHS!O29)</f>
        <v/>
      </c>
      <c r="BT30" s="134" t="str">
        <f t="shared" si="60"/>
        <v/>
      </c>
      <c r="BU30" s="134" t="str">
        <f t="shared" si="61"/>
        <v/>
      </c>
      <c r="BV30" s="134"/>
      <c r="BW30" s="137" t="str">
        <f>IF(SCIENCE!E29="","",SCIENCE!E29)</f>
        <v/>
      </c>
      <c r="BX30" s="138" t="str">
        <f t="shared" si="23"/>
        <v/>
      </c>
      <c r="BY30" s="137" t="str">
        <f>IF(SCIENCE!F29="","",SCIENCE!F29)</f>
        <v/>
      </c>
      <c r="BZ30" s="138" t="str">
        <f t="shared" si="24"/>
        <v/>
      </c>
      <c r="CA30" s="137" t="str">
        <f>IF(SCIENCE!G29="","",SCIENCE!G29)</f>
        <v/>
      </c>
      <c r="CB30" s="137" t="str">
        <f t="shared" si="25"/>
        <v/>
      </c>
      <c r="CC30" s="138" t="str">
        <f>IFERROR(LARGE((BX30,BZ30,CB30),1),"")</f>
        <v/>
      </c>
      <c r="CD30" s="138" t="str">
        <f>IFERROR(LARGE((BX30,BZ30,CB30),2),"")</f>
        <v/>
      </c>
      <c r="CE30" s="137" t="str">
        <f t="shared" si="26"/>
        <v/>
      </c>
      <c r="CF30" s="138" t="str">
        <f>IF(SCIENCE!H29="","",SCIENCE!H29)</f>
        <v/>
      </c>
      <c r="CG30" s="138" t="str">
        <f>IF(SCIENCE!I29="","",SCIENCE!I29)</f>
        <v/>
      </c>
      <c r="CH30" s="138" t="str">
        <f>IF(SCIENCE!J29="","",SCIENCE!J29)</f>
        <v/>
      </c>
      <c r="CI30" s="138" t="str">
        <f t="shared" si="62"/>
        <v/>
      </c>
      <c r="CJ30" s="138" t="str">
        <f>IF(SCIENCE!K29="","",SCIENCE!K29)</f>
        <v/>
      </c>
      <c r="CK30" s="138" t="str">
        <f t="shared" si="27"/>
        <v/>
      </c>
      <c r="CL30" s="137" t="str">
        <f t="shared" si="63"/>
        <v/>
      </c>
      <c r="CM30" s="137" t="str">
        <f t="shared" si="28"/>
        <v/>
      </c>
      <c r="CN30" s="137" t="str">
        <f>IF(SCIENCE!O29="","",SCIENCE!O29)</f>
        <v/>
      </c>
      <c r="CO30" s="137" t="str">
        <f t="shared" si="64"/>
        <v/>
      </c>
      <c r="CP30" s="137" t="str">
        <f t="shared" si="65"/>
        <v/>
      </c>
      <c r="CQ30" s="137" t="str">
        <f t="shared" si="66"/>
        <v/>
      </c>
      <c r="CR30" s="134" t="str">
        <f>IF(SST!E29="","",SST!E29)</f>
        <v/>
      </c>
      <c r="CS30" s="135" t="str">
        <f t="shared" si="29"/>
        <v/>
      </c>
      <c r="CT30" s="134" t="str">
        <f>IF(SST!F29="","",SST!F29)</f>
        <v/>
      </c>
      <c r="CU30" s="135" t="str">
        <f t="shared" si="30"/>
        <v/>
      </c>
      <c r="CV30" s="134" t="str">
        <f>IF(SST!G29="","",SST!G29)</f>
        <v/>
      </c>
      <c r="CW30" s="134" t="str">
        <f t="shared" si="31"/>
        <v/>
      </c>
      <c r="CX30" s="135" t="str">
        <f>IFERROR(LARGE((CS30,CU30,CW30),1),"")</f>
        <v/>
      </c>
      <c r="CY30" s="135" t="str">
        <f>IFERROR(LARGE((CS30,CU30,CW30),2),"")</f>
        <v/>
      </c>
      <c r="CZ30" s="134" t="str">
        <f t="shared" si="32"/>
        <v/>
      </c>
      <c r="DA30" s="135" t="str">
        <f>IF(SST!H29="","",SST!H29)</f>
        <v/>
      </c>
      <c r="DB30" s="135" t="str">
        <f>IF(SST!I29="","",SST!I29)</f>
        <v/>
      </c>
      <c r="DC30" s="135" t="str">
        <f>IF(SST!J29="","",SST!J29)</f>
        <v/>
      </c>
      <c r="DD30" s="135" t="str">
        <f t="shared" si="67"/>
        <v/>
      </c>
      <c r="DE30" s="135" t="str">
        <f>IF(SST!K29="","",SST!K29)</f>
        <v/>
      </c>
      <c r="DF30" s="135" t="str">
        <f t="shared" si="33"/>
        <v/>
      </c>
      <c r="DG30" s="134" t="str">
        <f t="shared" si="68"/>
        <v/>
      </c>
      <c r="DH30" s="134" t="str">
        <f t="shared" si="34"/>
        <v/>
      </c>
      <c r="DI30" s="134" t="str">
        <f>IF(SST!O29="","",SST!O29)</f>
        <v/>
      </c>
      <c r="DJ30" s="134" t="str">
        <f t="shared" si="69"/>
        <v/>
      </c>
      <c r="DK30" s="134" t="str">
        <f t="shared" si="70"/>
        <v/>
      </c>
      <c r="DL30" s="134" t="str">
        <f t="shared" si="71"/>
        <v/>
      </c>
      <c r="DM30" s="139" t="str">
        <f t="shared" si="72"/>
        <v/>
      </c>
      <c r="DN30" s="139" t="str">
        <f t="shared" si="73"/>
        <v/>
      </c>
      <c r="DO30" s="139" t="str">
        <f t="shared" si="74"/>
        <v/>
      </c>
      <c r="DP30" s="139" t="str">
        <f t="shared" si="75"/>
        <v/>
      </c>
      <c r="DQ30" s="139" t="str">
        <f t="shared" si="76"/>
        <v/>
      </c>
      <c r="DR30" s="139" t="str">
        <f t="shared" si="77"/>
        <v/>
      </c>
      <c r="DS30" s="139" t="str">
        <f t="shared" si="78"/>
        <v/>
      </c>
      <c r="DT30" s="139" t="str">
        <f t="shared" si="79"/>
        <v/>
      </c>
      <c r="DU30" s="139" t="str">
        <f t="shared" si="80"/>
        <v/>
      </c>
      <c r="DV30" s="139" t="str">
        <f t="shared" si="81"/>
        <v/>
      </c>
      <c r="DW30" s="140" t="str">
        <f t="shared" si="82"/>
        <v/>
      </c>
      <c r="DX30" s="140" t="str">
        <f t="shared" si="83"/>
        <v/>
      </c>
      <c r="DY30" s="140" t="str">
        <f t="shared" si="84"/>
        <v/>
      </c>
      <c r="DZ30" s="140" t="str">
        <f t="shared" si="85"/>
        <v/>
      </c>
      <c r="EA30" s="140" t="str">
        <f t="shared" si="86"/>
        <v/>
      </c>
      <c r="EB30" s="141" t="str">
        <f t="shared" si="87"/>
        <v/>
      </c>
      <c r="EC30" s="141" t="str">
        <f t="shared" si="88"/>
        <v/>
      </c>
      <c r="ED30" s="141" t="str">
        <f t="shared" si="89"/>
        <v/>
      </c>
      <c r="EE30" s="141" t="str">
        <f t="shared" si="90"/>
        <v/>
      </c>
      <c r="EF30" s="141" t="str">
        <f t="shared" si="91"/>
        <v/>
      </c>
      <c r="EG30" s="127" t="str">
        <f t="shared" si="97"/>
        <v/>
      </c>
      <c r="EH30" s="127" t="str">
        <f t="shared" si="97"/>
        <v/>
      </c>
      <c r="EI30" s="127" t="str">
        <f t="shared" si="92"/>
        <v/>
      </c>
      <c r="EJ30" s="127" t="str">
        <f t="shared" si="92"/>
        <v/>
      </c>
      <c r="EK30" s="127" t="str">
        <f t="shared" si="92"/>
        <v/>
      </c>
      <c r="EL30" s="128" t="str">
        <f t="shared" si="36"/>
        <v/>
      </c>
      <c r="EM30" s="128" t="str">
        <f t="shared" si="36"/>
        <v/>
      </c>
      <c r="EN30" s="128" t="str">
        <f t="shared" si="36"/>
        <v/>
      </c>
      <c r="EO30" s="128" t="str">
        <f t="shared" si="36"/>
        <v/>
      </c>
      <c r="EP30" s="128" t="str">
        <f t="shared" si="36"/>
        <v/>
      </c>
      <c r="EQ30" s="142" t="str">
        <f t="shared" si="37"/>
        <v/>
      </c>
      <c r="ER30" s="142" t="str">
        <f t="shared" si="38"/>
        <v/>
      </c>
      <c r="ES30" s="359" t="str">
        <f t="shared" si="39"/>
        <v/>
      </c>
      <c r="ET30" s="359" t="str">
        <f t="shared" si="93"/>
        <v/>
      </c>
      <c r="EU30" s="359" t="str">
        <f t="shared" si="40"/>
        <v/>
      </c>
      <c r="EV30" s="359" t="str">
        <f t="shared" si="41"/>
        <v/>
      </c>
      <c r="EW30" s="359" t="str">
        <f t="shared" si="42"/>
        <v/>
      </c>
      <c r="EX30" s="359" t="str">
        <f t="shared" si="43"/>
        <v/>
      </c>
      <c r="EY30" s="359" t="str">
        <f t="shared" si="94"/>
        <v/>
      </c>
      <c r="EZ30" s="359" t="str">
        <f t="shared" si="94"/>
        <v/>
      </c>
      <c r="FA30" s="359" t="str">
        <f t="shared" si="44"/>
        <v/>
      </c>
      <c r="FB30" s="359" t="str">
        <f t="shared" si="45"/>
        <v/>
      </c>
      <c r="FC30" s="144" t="str">
        <f t="shared" si="95"/>
        <v/>
      </c>
      <c r="FD30" s="359" t="str">
        <f t="shared" si="46"/>
        <v/>
      </c>
      <c r="FE30" s="145" t="str">
        <f>IF(ATTENDANCE!Q30="","",ATTENDANCE!Q30)</f>
        <v/>
      </c>
      <c r="FF30" s="146" t="str">
        <f t="shared" si="47"/>
        <v/>
      </c>
      <c r="FG30" s="359" t="str">
        <f t="shared" si="48"/>
        <v/>
      </c>
      <c r="FH30" s="144" t="str">
        <f t="shared" si="96"/>
        <v/>
      </c>
      <c r="FI30" s="359" t="str">
        <f>IF(ATTENDANCE!Q30="","",ATTENDANCE!Q30)</f>
        <v/>
      </c>
      <c r="FJ30" s="144" t="str">
        <f>IF(ATTENDANCE!Q30="","",ATTENDANCE!$Q30)</f>
        <v/>
      </c>
      <c r="FK30" s="144" t="s">
        <v>233</v>
      </c>
      <c r="FL30" s="70"/>
    </row>
    <row r="31" spans="1:168" s="267" customFormat="1" ht="22.2" customHeight="1" x14ac:dyDescent="0.25">
      <c r="A31" s="70"/>
      <c r="B31" s="131">
        <f>IF(DATA!B28="","",DATA!B28)</f>
        <v>24</v>
      </c>
      <c r="C31" s="131" t="str">
        <f>IF(DATA!C28="","",DATA!C28)</f>
        <v/>
      </c>
      <c r="D31" s="131" t="str">
        <f>IF(DATA!D28="","",DATA!D28)</f>
        <v/>
      </c>
      <c r="E31" s="447" t="str">
        <f>IF(DATA!E28="","",DATA!E28)</f>
        <v/>
      </c>
      <c r="F31" s="447" t="str">
        <f>IF(DATA!F28="","",DATA!F28)</f>
        <v/>
      </c>
      <c r="G31" s="132" t="str">
        <f>IF(DATA!G28="","",DATA!G28)</f>
        <v/>
      </c>
      <c r="H31" s="133" t="str">
        <f>IF(DATA!H28="","",DATA!H28)</f>
        <v/>
      </c>
      <c r="I31" s="132" t="str">
        <f>IF(DATA!I28="","",DATA!I28)</f>
        <v/>
      </c>
      <c r="J31" s="132" t="str">
        <f>IF(DATA!J28="","",DATA!J28)</f>
        <v/>
      </c>
      <c r="K31" s="132" t="str">
        <f>IF(DATA!K28="","",DATA!K28)</f>
        <v/>
      </c>
      <c r="L31" s="134" t="str">
        <f>IF(ENGLISH!E30="","",ENGLISH!E30)</f>
        <v/>
      </c>
      <c r="M31" s="135" t="str">
        <f t="shared" si="2"/>
        <v/>
      </c>
      <c r="N31" s="134" t="str">
        <f>IF(ENGLISH!F30="","",ENGLISH!F30)</f>
        <v/>
      </c>
      <c r="O31" s="135" t="str">
        <f t="shared" si="3"/>
        <v/>
      </c>
      <c r="P31" s="134" t="str">
        <f>IF(ENGLISH!G30="","",ENGLISH!G30)</f>
        <v/>
      </c>
      <c r="Q31" s="134" t="str">
        <f t="shared" si="4"/>
        <v/>
      </c>
      <c r="R31" s="135" t="str">
        <f>IFERROR(LARGE((M31,O31,Q31),1),"")</f>
        <v/>
      </c>
      <c r="S31" s="135" t="str">
        <f>IFERROR(LARGE((M31,O31,Q31),2),"")</f>
        <v/>
      </c>
      <c r="T31" s="134" t="str">
        <f t="shared" si="5"/>
        <v/>
      </c>
      <c r="U31" s="135" t="str">
        <f>IF(ENGLISH!H30="","",ENGLISH!H30)</f>
        <v/>
      </c>
      <c r="V31" s="134" t="str">
        <f>IF(ENGLISH!I30="","",ENGLISH!I30)</f>
        <v/>
      </c>
      <c r="W31" s="134" t="str">
        <f>IF(ENGLISH!J30="","",ENGLISH!J30)</f>
        <v/>
      </c>
      <c r="X31" s="134" t="str">
        <f t="shared" si="10"/>
        <v/>
      </c>
      <c r="Y31" s="135" t="str">
        <f>IF(ENGLISH!K30="","",ENGLISH!K30)</f>
        <v/>
      </c>
      <c r="Z31" s="135" t="str">
        <f t="shared" si="7"/>
        <v/>
      </c>
      <c r="AA31" s="136" t="str">
        <f t="shared" si="49"/>
        <v/>
      </c>
      <c r="AB31" s="134" t="str">
        <f t="shared" si="8"/>
        <v/>
      </c>
      <c r="AC31" s="134" t="str">
        <f>IF(ENGLISH!O30="","",ENGLISH!O30)</f>
        <v/>
      </c>
      <c r="AD31" s="134" t="str">
        <f t="shared" si="50"/>
        <v/>
      </c>
      <c r="AE31" s="134" t="str">
        <f t="shared" si="51"/>
        <v/>
      </c>
      <c r="AF31" s="134" t="str">
        <f t="shared" si="52"/>
        <v/>
      </c>
      <c r="AG31" s="137" t="str">
        <f>IF('HINDI-SKT'!E30="","",'HINDI-SKT'!E30)</f>
        <v/>
      </c>
      <c r="AH31" s="138" t="str">
        <f t="shared" si="11"/>
        <v/>
      </c>
      <c r="AI31" s="137" t="str">
        <f>IF('HINDI-SKT'!F30="","",'HINDI-SKT'!F30)</f>
        <v/>
      </c>
      <c r="AJ31" s="138" t="str">
        <f t="shared" si="12"/>
        <v/>
      </c>
      <c r="AK31" s="137" t="str">
        <f>IF('HINDI-SKT'!G30="","",'HINDI-SKT'!G30)</f>
        <v/>
      </c>
      <c r="AL31" s="137" t="str">
        <f t="shared" si="13"/>
        <v/>
      </c>
      <c r="AM31" s="138" t="str">
        <f>IFERROR(LARGE((AH31,AJ31,AL31),1),"")</f>
        <v/>
      </c>
      <c r="AN31" s="138" t="str">
        <f>IFERROR(LARGE((AH31,AJ31,AL31),2),"")</f>
        <v/>
      </c>
      <c r="AO31" s="137" t="str">
        <f t="shared" si="14"/>
        <v/>
      </c>
      <c r="AP31" s="138" t="str">
        <f>IF('HINDI-SKT'!H30="","",'HINDI-SKT'!H30)</f>
        <v/>
      </c>
      <c r="AQ31" s="137" t="str">
        <f>IF('HINDI-SKT'!I30="","",'HINDI-SKT'!I30)</f>
        <v/>
      </c>
      <c r="AR31" s="137" t="str">
        <f>IF('HINDI-SKT'!J30="","",'HINDI-SKT'!J30)</f>
        <v/>
      </c>
      <c r="AS31" s="137" t="str">
        <f t="shared" si="53"/>
        <v/>
      </c>
      <c r="AT31" s="137" t="str">
        <f>IF('HINDI-SKT'!K30="","",'HINDI-SKT'!K30)</f>
        <v/>
      </c>
      <c r="AU31" s="138" t="str">
        <f t="shared" si="15"/>
        <v/>
      </c>
      <c r="AV31" s="137" t="str">
        <f t="shared" si="54"/>
        <v/>
      </c>
      <c r="AW31" s="137" t="str">
        <f t="shared" si="16"/>
        <v/>
      </c>
      <c r="AX31" s="137" t="str">
        <f>IF('HINDI-SKT'!O30="","",'HINDI-SKT'!O30)</f>
        <v/>
      </c>
      <c r="AY31" s="137" t="str">
        <f t="shared" si="55"/>
        <v/>
      </c>
      <c r="AZ31" s="137" t="str">
        <f t="shared" si="56"/>
        <v/>
      </c>
      <c r="BA31" s="137" t="str">
        <f t="shared" si="57"/>
        <v/>
      </c>
      <c r="BB31" s="134" t="str">
        <f>IF(MATHS!E30="","",MATHS!E30)</f>
        <v/>
      </c>
      <c r="BC31" s="135" t="str">
        <f t="shared" si="17"/>
        <v/>
      </c>
      <c r="BD31" s="134" t="str">
        <f>IF(MATHS!F30="","",MATHS!F30)</f>
        <v/>
      </c>
      <c r="BE31" s="135" t="str">
        <f t="shared" si="18"/>
        <v/>
      </c>
      <c r="BF31" s="134" t="str">
        <f>IF(MATHS!G30="","",MATHS!G30)</f>
        <v/>
      </c>
      <c r="BG31" s="134" t="str">
        <f t="shared" si="19"/>
        <v/>
      </c>
      <c r="BH31" s="135" t="str">
        <f>IFERROR(LARGE((BC31,BE31,BG31),1),"")</f>
        <v/>
      </c>
      <c r="BI31" s="135" t="str">
        <f>IFERROR(LARGE((BC31,BE31,BG31),2),"")</f>
        <v/>
      </c>
      <c r="BJ31" s="134" t="str">
        <f t="shared" si="20"/>
        <v/>
      </c>
      <c r="BK31" s="135" t="str">
        <f>IF(MATHS!H30="","",MATHS!H30)</f>
        <v/>
      </c>
      <c r="BL31" s="134" t="str">
        <f>IF(MATHS!I30="","",MATHS!I30)</f>
        <v/>
      </c>
      <c r="BM31" s="134" t="str">
        <f>IF(MATHS!J30="","",MATHS!J30)</f>
        <v/>
      </c>
      <c r="BN31" s="134" t="str">
        <f t="shared" si="58"/>
        <v/>
      </c>
      <c r="BO31" s="134" t="str">
        <f>IF(MATHS!K30="","",MATHS!K30)</f>
        <v/>
      </c>
      <c r="BP31" s="135" t="str">
        <f t="shared" si="21"/>
        <v/>
      </c>
      <c r="BQ31" s="134" t="str">
        <f t="shared" si="59"/>
        <v/>
      </c>
      <c r="BR31" s="134" t="str">
        <f t="shared" si="22"/>
        <v/>
      </c>
      <c r="BS31" s="134" t="str">
        <f>IF(MATHS!O30="","",MATHS!O30)</f>
        <v/>
      </c>
      <c r="BT31" s="134" t="str">
        <f t="shared" si="60"/>
        <v/>
      </c>
      <c r="BU31" s="134" t="str">
        <f t="shared" si="61"/>
        <v/>
      </c>
      <c r="BV31" s="134"/>
      <c r="BW31" s="137" t="str">
        <f>IF(SCIENCE!E30="","",SCIENCE!E30)</f>
        <v/>
      </c>
      <c r="BX31" s="138" t="str">
        <f t="shared" si="23"/>
        <v/>
      </c>
      <c r="BY31" s="137" t="str">
        <f>IF(SCIENCE!F30="","",SCIENCE!F30)</f>
        <v/>
      </c>
      <c r="BZ31" s="138" t="str">
        <f t="shared" si="24"/>
        <v/>
      </c>
      <c r="CA31" s="137" t="str">
        <f>IF(SCIENCE!G30="","",SCIENCE!G30)</f>
        <v/>
      </c>
      <c r="CB31" s="137" t="str">
        <f t="shared" si="25"/>
        <v/>
      </c>
      <c r="CC31" s="138" t="str">
        <f>IFERROR(LARGE((BX31,BZ31,CB31),1),"")</f>
        <v/>
      </c>
      <c r="CD31" s="138" t="str">
        <f>IFERROR(LARGE((BX31,BZ31,CB31),2),"")</f>
        <v/>
      </c>
      <c r="CE31" s="137" t="str">
        <f t="shared" si="26"/>
        <v/>
      </c>
      <c r="CF31" s="138" t="str">
        <f>IF(SCIENCE!H30="","",SCIENCE!H30)</f>
        <v/>
      </c>
      <c r="CG31" s="138" t="str">
        <f>IF(SCIENCE!I30="","",SCIENCE!I30)</f>
        <v/>
      </c>
      <c r="CH31" s="138" t="str">
        <f>IF(SCIENCE!J30="","",SCIENCE!J30)</f>
        <v/>
      </c>
      <c r="CI31" s="138" t="str">
        <f t="shared" si="62"/>
        <v/>
      </c>
      <c r="CJ31" s="138" t="str">
        <f>IF(SCIENCE!K30="","",SCIENCE!K30)</f>
        <v/>
      </c>
      <c r="CK31" s="138" t="str">
        <f t="shared" si="27"/>
        <v/>
      </c>
      <c r="CL31" s="137" t="str">
        <f t="shared" si="63"/>
        <v/>
      </c>
      <c r="CM31" s="137" t="str">
        <f t="shared" si="28"/>
        <v/>
      </c>
      <c r="CN31" s="137" t="str">
        <f>IF(SCIENCE!O30="","",SCIENCE!O30)</f>
        <v/>
      </c>
      <c r="CO31" s="137" t="str">
        <f t="shared" si="64"/>
        <v/>
      </c>
      <c r="CP31" s="137" t="str">
        <f t="shared" si="65"/>
        <v/>
      </c>
      <c r="CQ31" s="137" t="str">
        <f t="shared" si="66"/>
        <v/>
      </c>
      <c r="CR31" s="134" t="str">
        <f>IF(SST!E30="","",SST!E30)</f>
        <v/>
      </c>
      <c r="CS31" s="135" t="str">
        <f t="shared" si="29"/>
        <v/>
      </c>
      <c r="CT31" s="134" t="str">
        <f>IF(SST!F30="","",SST!F30)</f>
        <v/>
      </c>
      <c r="CU31" s="135" t="str">
        <f t="shared" si="30"/>
        <v/>
      </c>
      <c r="CV31" s="134" t="str">
        <f>IF(SST!G30="","",SST!G30)</f>
        <v/>
      </c>
      <c r="CW31" s="134" t="str">
        <f t="shared" si="31"/>
        <v/>
      </c>
      <c r="CX31" s="135" t="str">
        <f>IFERROR(LARGE((CS31,CU31,CW31),1),"")</f>
        <v/>
      </c>
      <c r="CY31" s="135" t="str">
        <f>IFERROR(LARGE((CS31,CU31,CW31),2),"")</f>
        <v/>
      </c>
      <c r="CZ31" s="134" t="str">
        <f t="shared" si="32"/>
        <v/>
      </c>
      <c r="DA31" s="135" t="str">
        <f>IF(SST!H30="","",SST!H30)</f>
        <v/>
      </c>
      <c r="DB31" s="135" t="str">
        <f>IF(SST!I30="","",SST!I30)</f>
        <v/>
      </c>
      <c r="DC31" s="135" t="str">
        <f>IF(SST!J30="","",SST!J30)</f>
        <v/>
      </c>
      <c r="DD31" s="135" t="str">
        <f t="shared" si="67"/>
        <v/>
      </c>
      <c r="DE31" s="135" t="str">
        <f>IF(SST!K30="","",SST!K30)</f>
        <v/>
      </c>
      <c r="DF31" s="135" t="str">
        <f t="shared" si="33"/>
        <v/>
      </c>
      <c r="DG31" s="134" t="str">
        <f t="shared" si="68"/>
        <v/>
      </c>
      <c r="DH31" s="134" t="str">
        <f t="shared" si="34"/>
        <v/>
      </c>
      <c r="DI31" s="134" t="str">
        <f>IF(SST!O30="","",SST!O30)</f>
        <v/>
      </c>
      <c r="DJ31" s="134" t="str">
        <f t="shared" si="69"/>
        <v/>
      </c>
      <c r="DK31" s="134" t="str">
        <f t="shared" si="70"/>
        <v/>
      </c>
      <c r="DL31" s="134" t="str">
        <f t="shared" si="71"/>
        <v/>
      </c>
      <c r="DM31" s="139" t="str">
        <f t="shared" si="72"/>
        <v/>
      </c>
      <c r="DN31" s="139" t="str">
        <f t="shared" si="73"/>
        <v/>
      </c>
      <c r="DO31" s="139" t="str">
        <f t="shared" si="74"/>
        <v/>
      </c>
      <c r="DP31" s="139" t="str">
        <f t="shared" si="75"/>
        <v/>
      </c>
      <c r="DQ31" s="139" t="str">
        <f t="shared" si="76"/>
        <v/>
      </c>
      <c r="DR31" s="139" t="str">
        <f t="shared" si="77"/>
        <v/>
      </c>
      <c r="DS31" s="139" t="str">
        <f t="shared" si="78"/>
        <v/>
      </c>
      <c r="DT31" s="139" t="str">
        <f t="shared" si="79"/>
        <v/>
      </c>
      <c r="DU31" s="139" t="str">
        <f t="shared" si="80"/>
        <v/>
      </c>
      <c r="DV31" s="139" t="str">
        <f t="shared" si="81"/>
        <v/>
      </c>
      <c r="DW31" s="140" t="str">
        <f t="shared" si="82"/>
        <v/>
      </c>
      <c r="DX31" s="140" t="str">
        <f t="shared" si="83"/>
        <v/>
      </c>
      <c r="DY31" s="140" t="str">
        <f t="shared" si="84"/>
        <v/>
      </c>
      <c r="DZ31" s="140" t="str">
        <f t="shared" si="85"/>
        <v/>
      </c>
      <c r="EA31" s="140" t="str">
        <f t="shared" si="86"/>
        <v/>
      </c>
      <c r="EB31" s="141" t="str">
        <f t="shared" si="87"/>
        <v/>
      </c>
      <c r="EC31" s="141" t="str">
        <f t="shared" si="88"/>
        <v/>
      </c>
      <c r="ED31" s="141" t="str">
        <f t="shared" si="89"/>
        <v/>
      </c>
      <c r="EE31" s="141" t="str">
        <f t="shared" si="90"/>
        <v/>
      </c>
      <c r="EF31" s="141" t="str">
        <f t="shared" si="91"/>
        <v/>
      </c>
      <c r="EG31" s="127" t="str">
        <f t="shared" si="97"/>
        <v/>
      </c>
      <c r="EH31" s="127" t="str">
        <f t="shared" si="97"/>
        <v/>
      </c>
      <c r="EI31" s="127" t="str">
        <f t="shared" si="92"/>
        <v/>
      </c>
      <c r="EJ31" s="127" t="str">
        <f t="shared" si="92"/>
        <v/>
      </c>
      <c r="EK31" s="127" t="str">
        <f t="shared" si="92"/>
        <v/>
      </c>
      <c r="EL31" s="128" t="str">
        <f t="shared" si="36"/>
        <v/>
      </c>
      <c r="EM31" s="128" t="str">
        <f t="shared" si="36"/>
        <v/>
      </c>
      <c r="EN31" s="128" t="str">
        <f t="shared" si="36"/>
        <v/>
      </c>
      <c r="EO31" s="128" t="str">
        <f t="shared" si="36"/>
        <v/>
      </c>
      <c r="EP31" s="128" t="str">
        <f t="shared" si="36"/>
        <v/>
      </c>
      <c r="EQ31" s="142" t="str">
        <f t="shared" si="37"/>
        <v/>
      </c>
      <c r="ER31" s="142" t="str">
        <f t="shared" si="38"/>
        <v/>
      </c>
      <c r="ES31" s="359" t="str">
        <f t="shared" si="39"/>
        <v/>
      </c>
      <c r="ET31" s="359" t="str">
        <f t="shared" si="93"/>
        <v/>
      </c>
      <c r="EU31" s="359" t="str">
        <f t="shared" si="40"/>
        <v/>
      </c>
      <c r="EV31" s="359" t="str">
        <f t="shared" si="41"/>
        <v/>
      </c>
      <c r="EW31" s="359" t="str">
        <f t="shared" si="42"/>
        <v/>
      </c>
      <c r="EX31" s="359" t="str">
        <f t="shared" si="43"/>
        <v/>
      </c>
      <c r="EY31" s="359" t="str">
        <f t="shared" si="94"/>
        <v/>
      </c>
      <c r="EZ31" s="359" t="str">
        <f t="shared" si="94"/>
        <v/>
      </c>
      <c r="FA31" s="359" t="str">
        <f t="shared" si="44"/>
        <v/>
      </c>
      <c r="FB31" s="359" t="str">
        <f t="shared" si="45"/>
        <v/>
      </c>
      <c r="FC31" s="144" t="str">
        <f t="shared" si="95"/>
        <v/>
      </c>
      <c r="FD31" s="359" t="str">
        <f t="shared" si="46"/>
        <v/>
      </c>
      <c r="FE31" s="145" t="str">
        <f>IF(ATTENDANCE!Q31="","",ATTENDANCE!Q31)</f>
        <v/>
      </c>
      <c r="FF31" s="146" t="str">
        <f t="shared" si="47"/>
        <v/>
      </c>
      <c r="FG31" s="359" t="str">
        <f t="shared" si="48"/>
        <v/>
      </c>
      <c r="FH31" s="144" t="str">
        <f t="shared" si="96"/>
        <v/>
      </c>
      <c r="FI31" s="359" t="str">
        <f>IF(ATTENDANCE!Q31="","",ATTENDANCE!Q31)</f>
        <v/>
      </c>
      <c r="FJ31" s="144" t="str">
        <f>IF(ATTENDANCE!Q31="","",ATTENDANCE!$Q31)</f>
        <v/>
      </c>
      <c r="FK31" s="144" t="s">
        <v>235</v>
      </c>
      <c r="FL31" s="70"/>
    </row>
    <row r="32" spans="1:168" s="267" customFormat="1" ht="22.2" customHeight="1" x14ac:dyDescent="0.25">
      <c r="A32" s="70"/>
      <c r="B32" s="131">
        <f>IF(DATA!B29="","",DATA!B29)</f>
        <v>25</v>
      </c>
      <c r="C32" s="131" t="str">
        <f>IF(DATA!C29="","",DATA!C29)</f>
        <v/>
      </c>
      <c r="D32" s="131" t="str">
        <f>IF(DATA!D29="","",DATA!D29)</f>
        <v/>
      </c>
      <c r="E32" s="447" t="str">
        <f>IF(DATA!E29="","",DATA!E29)</f>
        <v/>
      </c>
      <c r="F32" s="447" t="str">
        <f>IF(DATA!F29="","",DATA!F29)</f>
        <v/>
      </c>
      <c r="G32" s="132" t="str">
        <f>IF(DATA!G29="","",DATA!G29)</f>
        <v/>
      </c>
      <c r="H32" s="133" t="str">
        <f>IF(DATA!H29="","",DATA!H29)</f>
        <v/>
      </c>
      <c r="I32" s="132" t="str">
        <f>IF(DATA!I29="","",DATA!I29)</f>
        <v/>
      </c>
      <c r="J32" s="132" t="str">
        <f>IF(DATA!J29="","",DATA!J29)</f>
        <v/>
      </c>
      <c r="K32" s="132" t="str">
        <f>IF(DATA!K29="","",DATA!K29)</f>
        <v/>
      </c>
      <c r="L32" s="134" t="str">
        <f>IF(ENGLISH!E31="","",ENGLISH!E31)</f>
        <v/>
      </c>
      <c r="M32" s="135" t="str">
        <f t="shared" si="2"/>
        <v/>
      </c>
      <c r="N32" s="134" t="str">
        <f>IF(ENGLISH!F31="","",ENGLISH!F31)</f>
        <v/>
      </c>
      <c r="O32" s="135" t="str">
        <f t="shared" si="3"/>
        <v/>
      </c>
      <c r="P32" s="134" t="str">
        <f>IF(ENGLISH!G31="","",ENGLISH!G31)</f>
        <v/>
      </c>
      <c r="Q32" s="134" t="str">
        <f t="shared" si="4"/>
        <v/>
      </c>
      <c r="R32" s="135" t="str">
        <f>IFERROR(LARGE((M32,O32,Q32),1),"")</f>
        <v/>
      </c>
      <c r="S32" s="135" t="str">
        <f>IFERROR(LARGE((M32,O32,Q32),2),"")</f>
        <v/>
      </c>
      <c r="T32" s="134" t="str">
        <f t="shared" si="5"/>
        <v/>
      </c>
      <c r="U32" s="135" t="str">
        <f>IF(ENGLISH!H31="","",ENGLISH!H31)</f>
        <v/>
      </c>
      <c r="V32" s="134" t="str">
        <f>IF(ENGLISH!I31="","",ENGLISH!I31)</f>
        <v/>
      </c>
      <c r="W32" s="134" t="str">
        <f>IF(ENGLISH!J31="","",ENGLISH!J31)</f>
        <v/>
      </c>
      <c r="X32" s="134" t="str">
        <f t="shared" si="10"/>
        <v/>
      </c>
      <c r="Y32" s="135" t="str">
        <f>IF(ENGLISH!K31="","",ENGLISH!K31)</f>
        <v/>
      </c>
      <c r="Z32" s="135" t="str">
        <f t="shared" si="7"/>
        <v/>
      </c>
      <c r="AA32" s="136" t="str">
        <f t="shared" si="49"/>
        <v/>
      </c>
      <c r="AB32" s="134" t="str">
        <f t="shared" si="8"/>
        <v/>
      </c>
      <c r="AC32" s="134" t="str">
        <f>IF(ENGLISH!O31="","",ENGLISH!O31)</f>
        <v/>
      </c>
      <c r="AD32" s="134" t="str">
        <f t="shared" si="50"/>
        <v/>
      </c>
      <c r="AE32" s="134" t="str">
        <f t="shared" si="51"/>
        <v/>
      </c>
      <c r="AF32" s="134" t="str">
        <f t="shared" si="52"/>
        <v/>
      </c>
      <c r="AG32" s="137" t="str">
        <f>IF('HINDI-SKT'!E31="","",'HINDI-SKT'!E31)</f>
        <v/>
      </c>
      <c r="AH32" s="138" t="str">
        <f t="shared" si="11"/>
        <v/>
      </c>
      <c r="AI32" s="137" t="str">
        <f>IF('HINDI-SKT'!F31="","",'HINDI-SKT'!F31)</f>
        <v/>
      </c>
      <c r="AJ32" s="138" t="str">
        <f t="shared" si="12"/>
        <v/>
      </c>
      <c r="AK32" s="137" t="str">
        <f>IF('HINDI-SKT'!G31="","",'HINDI-SKT'!G31)</f>
        <v/>
      </c>
      <c r="AL32" s="137" t="str">
        <f t="shared" si="13"/>
        <v/>
      </c>
      <c r="AM32" s="138" t="str">
        <f>IFERROR(LARGE((AH32,AJ32,AL32),1),"")</f>
        <v/>
      </c>
      <c r="AN32" s="138" t="str">
        <f>IFERROR(LARGE((AH32,AJ32,AL32),2),"")</f>
        <v/>
      </c>
      <c r="AO32" s="137" t="str">
        <f t="shared" si="14"/>
        <v/>
      </c>
      <c r="AP32" s="138" t="str">
        <f>IF('HINDI-SKT'!H31="","",'HINDI-SKT'!H31)</f>
        <v/>
      </c>
      <c r="AQ32" s="137" t="str">
        <f>IF('HINDI-SKT'!I31="","",'HINDI-SKT'!I31)</f>
        <v/>
      </c>
      <c r="AR32" s="137" t="str">
        <f>IF('HINDI-SKT'!J31="","",'HINDI-SKT'!J31)</f>
        <v/>
      </c>
      <c r="AS32" s="137" t="str">
        <f t="shared" si="53"/>
        <v/>
      </c>
      <c r="AT32" s="137" t="str">
        <f>IF('HINDI-SKT'!K31="","",'HINDI-SKT'!K31)</f>
        <v/>
      </c>
      <c r="AU32" s="138" t="str">
        <f t="shared" si="15"/>
        <v/>
      </c>
      <c r="AV32" s="137" t="str">
        <f t="shared" si="54"/>
        <v/>
      </c>
      <c r="AW32" s="137" t="str">
        <f t="shared" si="16"/>
        <v/>
      </c>
      <c r="AX32" s="137" t="str">
        <f>IF('HINDI-SKT'!O31="","",'HINDI-SKT'!O31)</f>
        <v/>
      </c>
      <c r="AY32" s="137" t="str">
        <f t="shared" si="55"/>
        <v/>
      </c>
      <c r="AZ32" s="137" t="str">
        <f t="shared" si="56"/>
        <v/>
      </c>
      <c r="BA32" s="137" t="str">
        <f t="shared" si="57"/>
        <v/>
      </c>
      <c r="BB32" s="134" t="str">
        <f>IF(MATHS!E31="","",MATHS!E31)</f>
        <v/>
      </c>
      <c r="BC32" s="135" t="str">
        <f t="shared" si="17"/>
        <v/>
      </c>
      <c r="BD32" s="134" t="str">
        <f>IF(MATHS!F31="","",MATHS!F31)</f>
        <v/>
      </c>
      <c r="BE32" s="135" t="str">
        <f t="shared" si="18"/>
        <v/>
      </c>
      <c r="BF32" s="134" t="str">
        <f>IF(MATHS!G31="","",MATHS!G31)</f>
        <v/>
      </c>
      <c r="BG32" s="134" t="str">
        <f t="shared" si="19"/>
        <v/>
      </c>
      <c r="BH32" s="135" t="str">
        <f>IFERROR(LARGE((BC32,BE32,BG32),1),"")</f>
        <v/>
      </c>
      <c r="BI32" s="135" t="str">
        <f>IFERROR(LARGE((BC32,BE32,BG32),2),"")</f>
        <v/>
      </c>
      <c r="BJ32" s="134" t="str">
        <f t="shared" si="20"/>
        <v/>
      </c>
      <c r="BK32" s="135" t="str">
        <f>IF(MATHS!H31="","",MATHS!H31)</f>
        <v/>
      </c>
      <c r="BL32" s="134" t="str">
        <f>IF(MATHS!I31="","",MATHS!I31)</f>
        <v/>
      </c>
      <c r="BM32" s="134" t="str">
        <f>IF(MATHS!J31="","",MATHS!J31)</f>
        <v/>
      </c>
      <c r="BN32" s="134" t="str">
        <f t="shared" si="58"/>
        <v/>
      </c>
      <c r="BO32" s="134" t="str">
        <f>IF(MATHS!K31="","",MATHS!K31)</f>
        <v/>
      </c>
      <c r="BP32" s="135" t="str">
        <f t="shared" si="21"/>
        <v/>
      </c>
      <c r="BQ32" s="134" t="str">
        <f t="shared" si="59"/>
        <v/>
      </c>
      <c r="BR32" s="134" t="str">
        <f t="shared" si="22"/>
        <v/>
      </c>
      <c r="BS32" s="134" t="str">
        <f>IF(MATHS!O31="","",MATHS!O31)</f>
        <v/>
      </c>
      <c r="BT32" s="134" t="str">
        <f t="shared" si="60"/>
        <v/>
      </c>
      <c r="BU32" s="134" t="str">
        <f t="shared" si="61"/>
        <v/>
      </c>
      <c r="BV32" s="134"/>
      <c r="BW32" s="137" t="str">
        <f>IF(SCIENCE!E31="","",SCIENCE!E31)</f>
        <v/>
      </c>
      <c r="BX32" s="138" t="str">
        <f t="shared" si="23"/>
        <v/>
      </c>
      <c r="BY32" s="137" t="str">
        <f>IF(SCIENCE!F31="","",SCIENCE!F31)</f>
        <v/>
      </c>
      <c r="BZ32" s="138" t="str">
        <f t="shared" si="24"/>
        <v/>
      </c>
      <c r="CA32" s="137" t="str">
        <f>IF(SCIENCE!G31="","",SCIENCE!G31)</f>
        <v/>
      </c>
      <c r="CB32" s="137" t="str">
        <f t="shared" si="25"/>
        <v/>
      </c>
      <c r="CC32" s="138" t="str">
        <f>IFERROR(LARGE((BX32,BZ32,CB32),1),"")</f>
        <v/>
      </c>
      <c r="CD32" s="138" t="str">
        <f>IFERROR(LARGE((BX32,BZ32,CB32),2),"")</f>
        <v/>
      </c>
      <c r="CE32" s="137" t="str">
        <f t="shared" si="26"/>
        <v/>
      </c>
      <c r="CF32" s="138" t="str">
        <f>IF(SCIENCE!H31="","",SCIENCE!H31)</f>
        <v/>
      </c>
      <c r="CG32" s="138" t="str">
        <f>IF(SCIENCE!I31="","",SCIENCE!I31)</f>
        <v/>
      </c>
      <c r="CH32" s="138" t="str">
        <f>IF(SCIENCE!J31="","",SCIENCE!J31)</f>
        <v/>
      </c>
      <c r="CI32" s="138" t="str">
        <f t="shared" si="62"/>
        <v/>
      </c>
      <c r="CJ32" s="138" t="str">
        <f>IF(SCIENCE!K31="","",SCIENCE!K31)</f>
        <v/>
      </c>
      <c r="CK32" s="138" t="str">
        <f t="shared" si="27"/>
        <v/>
      </c>
      <c r="CL32" s="137" t="str">
        <f t="shared" si="63"/>
        <v/>
      </c>
      <c r="CM32" s="137" t="str">
        <f t="shared" si="28"/>
        <v/>
      </c>
      <c r="CN32" s="137" t="str">
        <f>IF(SCIENCE!O31="","",SCIENCE!O31)</f>
        <v/>
      </c>
      <c r="CO32" s="137" t="str">
        <f t="shared" si="64"/>
        <v/>
      </c>
      <c r="CP32" s="137" t="str">
        <f t="shared" si="65"/>
        <v/>
      </c>
      <c r="CQ32" s="137" t="str">
        <f t="shared" si="66"/>
        <v/>
      </c>
      <c r="CR32" s="134" t="str">
        <f>IF(SST!E31="","",SST!E31)</f>
        <v/>
      </c>
      <c r="CS32" s="135" t="str">
        <f t="shared" si="29"/>
        <v/>
      </c>
      <c r="CT32" s="134" t="str">
        <f>IF(SST!F31="","",SST!F31)</f>
        <v/>
      </c>
      <c r="CU32" s="135" t="str">
        <f t="shared" si="30"/>
        <v/>
      </c>
      <c r="CV32" s="134" t="str">
        <f>IF(SST!G31="","",SST!G31)</f>
        <v/>
      </c>
      <c r="CW32" s="134" t="str">
        <f t="shared" si="31"/>
        <v/>
      </c>
      <c r="CX32" s="135" t="str">
        <f>IFERROR(LARGE((CS32,CU32,CW32),1),"")</f>
        <v/>
      </c>
      <c r="CY32" s="135" t="str">
        <f>IFERROR(LARGE((CS32,CU32,CW32),2),"")</f>
        <v/>
      </c>
      <c r="CZ32" s="134" t="str">
        <f t="shared" si="32"/>
        <v/>
      </c>
      <c r="DA32" s="135" t="str">
        <f>IF(SST!H31="","",SST!H31)</f>
        <v/>
      </c>
      <c r="DB32" s="135" t="str">
        <f>IF(SST!I31="","",SST!I31)</f>
        <v/>
      </c>
      <c r="DC32" s="135" t="str">
        <f>IF(SST!J31="","",SST!J31)</f>
        <v/>
      </c>
      <c r="DD32" s="135" t="str">
        <f t="shared" si="67"/>
        <v/>
      </c>
      <c r="DE32" s="135" t="str">
        <f>IF(SST!K31="","",SST!K31)</f>
        <v/>
      </c>
      <c r="DF32" s="135" t="str">
        <f t="shared" si="33"/>
        <v/>
      </c>
      <c r="DG32" s="134" t="str">
        <f t="shared" si="68"/>
        <v/>
      </c>
      <c r="DH32" s="134" t="str">
        <f t="shared" si="34"/>
        <v/>
      </c>
      <c r="DI32" s="134" t="str">
        <f>IF(SST!O31="","",SST!O31)</f>
        <v/>
      </c>
      <c r="DJ32" s="134" t="str">
        <f t="shared" si="69"/>
        <v/>
      </c>
      <c r="DK32" s="134" t="str">
        <f t="shared" si="70"/>
        <v/>
      </c>
      <c r="DL32" s="134" t="str">
        <f t="shared" si="71"/>
        <v/>
      </c>
      <c r="DM32" s="139" t="str">
        <f t="shared" si="72"/>
        <v/>
      </c>
      <c r="DN32" s="139" t="str">
        <f t="shared" si="73"/>
        <v/>
      </c>
      <c r="DO32" s="139" t="str">
        <f t="shared" si="74"/>
        <v/>
      </c>
      <c r="DP32" s="139" t="str">
        <f t="shared" si="75"/>
        <v/>
      </c>
      <c r="DQ32" s="139" t="str">
        <f t="shared" si="76"/>
        <v/>
      </c>
      <c r="DR32" s="139" t="str">
        <f t="shared" si="77"/>
        <v/>
      </c>
      <c r="DS32" s="139" t="str">
        <f t="shared" si="78"/>
        <v/>
      </c>
      <c r="DT32" s="139" t="str">
        <f t="shared" si="79"/>
        <v/>
      </c>
      <c r="DU32" s="139" t="str">
        <f t="shared" si="80"/>
        <v/>
      </c>
      <c r="DV32" s="139" t="str">
        <f t="shared" si="81"/>
        <v/>
      </c>
      <c r="DW32" s="140" t="str">
        <f t="shared" si="82"/>
        <v/>
      </c>
      <c r="DX32" s="140" t="str">
        <f t="shared" si="83"/>
        <v/>
      </c>
      <c r="DY32" s="140" t="str">
        <f t="shared" si="84"/>
        <v/>
      </c>
      <c r="DZ32" s="140" t="str">
        <f t="shared" si="85"/>
        <v/>
      </c>
      <c r="EA32" s="140" t="str">
        <f t="shared" si="86"/>
        <v/>
      </c>
      <c r="EB32" s="141" t="str">
        <f t="shared" si="87"/>
        <v/>
      </c>
      <c r="EC32" s="141" t="str">
        <f t="shared" si="88"/>
        <v/>
      </c>
      <c r="ED32" s="141" t="str">
        <f t="shared" si="89"/>
        <v/>
      </c>
      <c r="EE32" s="141" t="str">
        <f t="shared" si="90"/>
        <v/>
      </c>
      <c r="EF32" s="141" t="str">
        <f t="shared" si="91"/>
        <v/>
      </c>
      <c r="EG32" s="127" t="str">
        <f t="shared" si="97"/>
        <v/>
      </c>
      <c r="EH32" s="127" t="str">
        <f t="shared" si="97"/>
        <v/>
      </c>
      <c r="EI32" s="127" t="str">
        <f t="shared" si="92"/>
        <v/>
      </c>
      <c r="EJ32" s="127" t="str">
        <f t="shared" si="92"/>
        <v/>
      </c>
      <c r="EK32" s="127" t="str">
        <f t="shared" si="92"/>
        <v/>
      </c>
      <c r="EL32" s="128" t="str">
        <f t="shared" si="36"/>
        <v/>
      </c>
      <c r="EM32" s="128" t="str">
        <f t="shared" si="36"/>
        <v/>
      </c>
      <c r="EN32" s="128" t="str">
        <f t="shared" si="36"/>
        <v/>
      </c>
      <c r="EO32" s="128" t="str">
        <f t="shared" si="36"/>
        <v/>
      </c>
      <c r="EP32" s="128" t="str">
        <f t="shared" si="36"/>
        <v/>
      </c>
      <c r="EQ32" s="142" t="str">
        <f t="shared" si="37"/>
        <v/>
      </c>
      <c r="ER32" s="142" t="str">
        <f t="shared" si="38"/>
        <v/>
      </c>
      <c r="ES32" s="359" t="str">
        <f t="shared" si="39"/>
        <v/>
      </c>
      <c r="ET32" s="359" t="str">
        <f t="shared" si="93"/>
        <v/>
      </c>
      <c r="EU32" s="359" t="str">
        <f t="shared" si="40"/>
        <v/>
      </c>
      <c r="EV32" s="359" t="str">
        <f t="shared" si="41"/>
        <v/>
      </c>
      <c r="EW32" s="359" t="str">
        <f t="shared" si="42"/>
        <v/>
      </c>
      <c r="EX32" s="359" t="str">
        <f t="shared" si="43"/>
        <v/>
      </c>
      <c r="EY32" s="359" t="str">
        <f t="shared" si="94"/>
        <v/>
      </c>
      <c r="EZ32" s="359" t="str">
        <f t="shared" si="94"/>
        <v/>
      </c>
      <c r="FA32" s="359" t="str">
        <f t="shared" si="44"/>
        <v/>
      </c>
      <c r="FB32" s="359" t="str">
        <f t="shared" si="45"/>
        <v/>
      </c>
      <c r="FC32" s="144" t="str">
        <f t="shared" si="95"/>
        <v/>
      </c>
      <c r="FD32" s="359" t="str">
        <f t="shared" si="46"/>
        <v/>
      </c>
      <c r="FE32" s="145" t="str">
        <f>IF(ATTENDANCE!Q32="","",ATTENDANCE!Q32)</f>
        <v/>
      </c>
      <c r="FF32" s="146" t="str">
        <f t="shared" si="47"/>
        <v/>
      </c>
      <c r="FG32" s="359" t="str">
        <f t="shared" si="48"/>
        <v/>
      </c>
      <c r="FH32" s="144" t="str">
        <f t="shared" si="96"/>
        <v/>
      </c>
      <c r="FI32" s="359" t="str">
        <f>IF(ATTENDANCE!Q32="","",ATTENDANCE!Q32)</f>
        <v/>
      </c>
      <c r="FJ32" s="144" t="str">
        <f>IF(ATTENDANCE!Q32="","",ATTENDANCE!$Q32)</f>
        <v/>
      </c>
      <c r="FK32" s="144" t="s">
        <v>236</v>
      </c>
      <c r="FL32" s="70"/>
    </row>
    <row r="33" spans="1:168" s="267" customFormat="1" ht="22.2" customHeight="1" x14ac:dyDescent="0.25">
      <c r="A33" s="70"/>
      <c r="B33" s="131">
        <f>IF(DATA!B30="","",DATA!B30)</f>
        <v>26</v>
      </c>
      <c r="C33" s="131" t="str">
        <f>IF(DATA!C30="","",DATA!C30)</f>
        <v/>
      </c>
      <c r="D33" s="131" t="str">
        <f>IF(DATA!D30="","",DATA!D30)</f>
        <v/>
      </c>
      <c r="E33" s="447" t="str">
        <f>IF(DATA!E30="","",DATA!E30)</f>
        <v/>
      </c>
      <c r="F33" s="447" t="str">
        <f>IF(DATA!F30="","",DATA!F30)</f>
        <v/>
      </c>
      <c r="G33" s="132" t="str">
        <f>IF(DATA!G30="","",DATA!G30)</f>
        <v/>
      </c>
      <c r="H33" s="133" t="str">
        <f>IF(DATA!H30="","",DATA!H30)</f>
        <v/>
      </c>
      <c r="I33" s="132" t="str">
        <f>IF(DATA!I30="","",DATA!I30)</f>
        <v/>
      </c>
      <c r="J33" s="132" t="str">
        <f>IF(DATA!J30="","",DATA!J30)</f>
        <v/>
      </c>
      <c r="K33" s="132" t="str">
        <f>IF(DATA!K30="","",DATA!K30)</f>
        <v/>
      </c>
      <c r="L33" s="134" t="str">
        <f>IF(ENGLISH!E32="","",ENGLISH!E32)</f>
        <v/>
      </c>
      <c r="M33" s="135" t="str">
        <f t="shared" si="2"/>
        <v/>
      </c>
      <c r="N33" s="134" t="str">
        <f>IF(ENGLISH!F32="","",ENGLISH!F32)</f>
        <v/>
      </c>
      <c r="O33" s="135" t="str">
        <f t="shared" si="3"/>
        <v/>
      </c>
      <c r="P33" s="134" t="str">
        <f>IF(ENGLISH!G32="","",ENGLISH!G32)</f>
        <v/>
      </c>
      <c r="Q33" s="134" t="str">
        <f t="shared" si="4"/>
        <v/>
      </c>
      <c r="R33" s="135" t="str">
        <f>IFERROR(LARGE((M33,O33,Q33),1),"")</f>
        <v/>
      </c>
      <c r="S33" s="135" t="str">
        <f>IFERROR(LARGE((M33,O33,Q33),2),"")</f>
        <v/>
      </c>
      <c r="T33" s="134" t="str">
        <f t="shared" si="5"/>
        <v/>
      </c>
      <c r="U33" s="135" t="str">
        <f>IF(ENGLISH!H32="","",ENGLISH!H32)</f>
        <v/>
      </c>
      <c r="V33" s="134" t="str">
        <f>IF(ENGLISH!I32="","",ENGLISH!I32)</f>
        <v/>
      </c>
      <c r="W33" s="134" t="str">
        <f>IF(ENGLISH!J32="","",ENGLISH!J32)</f>
        <v/>
      </c>
      <c r="X33" s="134" t="str">
        <f t="shared" si="10"/>
        <v/>
      </c>
      <c r="Y33" s="135" t="str">
        <f>IF(ENGLISH!K32="","",ENGLISH!K32)</f>
        <v/>
      </c>
      <c r="Z33" s="135" t="str">
        <f t="shared" si="7"/>
        <v/>
      </c>
      <c r="AA33" s="136" t="str">
        <f t="shared" si="49"/>
        <v/>
      </c>
      <c r="AB33" s="134" t="str">
        <f t="shared" si="8"/>
        <v/>
      </c>
      <c r="AC33" s="134" t="str">
        <f>IF(ENGLISH!O32="","",ENGLISH!O32)</f>
        <v/>
      </c>
      <c r="AD33" s="134" t="str">
        <f t="shared" si="50"/>
        <v/>
      </c>
      <c r="AE33" s="134" t="str">
        <f t="shared" si="51"/>
        <v/>
      </c>
      <c r="AF33" s="134" t="str">
        <f t="shared" si="52"/>
        <v/>
      </c>
      <c r="AG33" s="137" t="str">
        <f>IF('HINDI-SKT'!E32="","",'HINDI-SKT'!E32)</f>
        <v/>
      </c>
      <c r="AH33" s="138" t="str">
        <f t="shared" si="11"/>
        <v/>
      </c>
      <c r="AI33" s="137" t="str">
        <f>IF('HINDI-SKT'!F32="","",'HINDI-SKT'!F32)</f>
        <v/>
      </c>
      <c r="AJ33" s="138" t="str">
        <f t="shared" si="12"/>
        <v/>
      </c>
      <c r="AK33" s="137" t="str">
        <f>IF('HINDI-SKT'!G32="","",'HINDI-SKT'!G32)</f>
        <v/>
      </c>
      <c r="AL33" s="137" t="str">
        <f t="shared" si="13"/>
        <v/>
      </c>
      <c r="AM33" s="138" t="str">
        <f>IFERROR(LARGE((AH33,AJ33,AL33),1),"")</f>
        <v/>
      </c>
      <c r="AN33" s="138" t="str">
        <f>IFERROR(LARGE((AH33,AJ33,AL33),2),"")</f>
        <v/>
      </c>
      <c r="AO33" s="137" t="str">
        <f t="shared" si="14"/>
        <v/>
      </c>
      <c r="AP33" s="138" t="str">
        <f>IF('HINDI-SKT'!H32="","",'HINDI-SKT'!H32)</f>
        <v/>
      </c>
      <c r="AQ33" s="137" t="str">
        <f>IF('HINDI-SKT'!I32="","",'HINDI-SKT'!I32)</f>
        <v/>
      </c>
      <c r="AR33" s="137" t="str">
        <f>IF('HINDI-SKT'!J32="","",'HINDI-SKT'!J32)</f>
        <v/>
      </c>
      <c r="AS33" s="137" t="str">
        <f t="shared" si="53"/>
        <v/>
      </c>
      <c r="AT33" s="137" t="str">
        <f>IF('HINDI-SKT'!K32="","",'HINDI-SKT'!K32)</f>
        <v/>
      </c>
      <c r="AU33" s="138" t="str">
        <f t="shared" si="15"/>
        <v/>
      </c>
      <c r="AV33" s="137" t="str">
        <f t="shared" si="54"/>
        <v/>
      </c>
      <c r="AW33" s="137" t="str">
        <f t="shared" si="16"/>
        <v/>
      </c>
      <c r="AX33" s="137" t="str">
        <f>IF('HINDI-SKT'!O32="","",'HINDI-SKT'!O32)</f>
        <v/>
      </c>
      <c r="AY33" s="137" t="str">
        <f t="shared" si="55"/>
        <v/>
      </c>
      <c r="AZ33" s="137" t="str">
        <f t="shared" si="56"/>
        <v/>
      </c>
      <c r="BA33" s="137" t="str">
        <f t="shared" si="57"/>
        <v/>
      </c>
      <c r="BB33" s="134" t="str">
        <f>IF(MATHS!E32="","",MATHS!E32)</f>
        <v/>
      </c>
      <c r="BC33" s="135" t="str">
        <f t="shared" si="17"/>
        <v/>
      </c>
      <c r="BD33" s="134" t="str">
        <f>IF(MATHS!F32="","",MATHS!F32)</f>
        <v/>
      </c>
      <c r="BE33" s="135" t="str">
        <f t="shared" si="18"/>
        <v/>
      </c>
      <c r="BF33" s="134" t="str">
        <f>IF(MATHS!G32="","",MATHS!G32)</f>
        <v/>
      </c>
      <c r="BG33" s="134" t="str">
        <f t="shared" si="19"/>
        <v/>
      </c>
      <c r="BH33" s="135" t="str">
        <f>IFERROR(LARGE((BC33,BE33,BG33),1),"")</f>
        <v/>
      </c>
      <c r="BI33" s="135" t="str">
        <f>IFERROR(LARGE((BC33,BE33,BG33),2),"")</f>
        <v/>
      </c>
      <c r="BJ33" s="134" t="str">
        <f t="shared" si="20"/>
        <v/>
      </c>
      <c r="BK33" s="135" t="str">
        <f>IF(MATHS!H32="","",MATHS!H32)</f>
        <v/>
      </c>
      <c r="BL33" s="134" t="str">
        <f>IF(MATHS!I32="","",MATHS!I32)</f>
        <v/>
      </c>
      <c r="BM33" s="134" t="str">
        <f>IF(MATHS!J32="","",MATHS!J32)</f>
        <v/>
      </c>
      <c r="BN33" s="134" t="str">
        <f t="shared" si="58"/>
        <v/>
      </c>
      <c r="BO33" s="134" t="str">
        <f>IF(MATHS!K32="","",MATHS!K32)</f>
        <v/>
      </c>
      <c r="BP33" s="135" t="str">
        <f t="shared" si="21"/>
        <v/>
      </c>
      <c r="BQ33" s="134" t="str">
        <f t="shared" si="59"/>
        <v/>
      </c>
      <c r="BR33" s="134" t="str">
        <f t="shared" si="22"/>
        <v/>
      </c>
      <c r="BS33" s="134" t="str">
        <f>IF(MATHS!O32="","",MATHS!O32)</f>
        <v/>
      </c>
      <c r="BT33" s="134" t="str">
        <f t="shared" si="60"/>
        <v/>
      </c>
      <c r="BU33" s="134" t="str">
        <f t="shared" si="61"/>
        <v/>
      </c>
      <c r="BV33" s="134"/>
      <c r="BW33" s="137" t="str">
        <f>IF(SCIENCE!E32="","",SCIENCE!E32)</f>
        <v/>
      </c>
      <c r="BX33" s="138" t="str">
        <f t="shared" si="23"/>
        <v/>
      </c>
      <c r="BY33" s="137" t="str">
        <f>IF(SCIENCE!F32="","",SCIENCE!F32)</f>
        <v/>
      </c>
      <c r="BZ33" s="138" t="str">
        <f t="shared" si="24"/>
        <v/>
      </c>
      <c r="CA33" s="137" t="str">
        <f>IF(SCIENCE!G32="","",SCIENCE!G32)</f>
        <v/>
      </c>
      <c r="CB33" s="137" t="str">
        <f t="shared" si="25"/>
        <v/>
      </c>
      <c r="CC33" s="138" t="str">
        <f>IFERROR(LARGE((BX33,BZ33,CB33),1),"")</f>
        <v/>
      </c>
      <c r="CD33" s="138" t="str">
        <f>IFERROR(LARGE((BX33,BZ33,CB33),2),"")</f>
        <v/>
      </c>
      <c r="CE33" s="137" t="str">
        <f t="shared" si="26"/>
        <v/>
      </c>
      <c r="CF33" s="138" t="str">
        <f>IF(SCIENCE!H32="","",SCIENCE!H32)</f>
        <v/>
      </c>
      <c r="CG33" s="138" t="str">
        <f>IF(SCIENCE!I32="","",SCIENCE!I32)</f>
        <v/>
      </c>
      <c r="CH33" s="138" t="str">
        <f>IF(SCIENCE!J32="","",SCIENCE!J32)</f>
        <v/>
      </c>
      <c r="CI33" s="138" t="str">
        <f t="shared" si="62"/>
        <v/>
      </c>
      <c r="CJ33" s="138" t="str">
        <f>IF(SCIENCE!K32="","",SCIENCE!K32)</f>
        <v/>
      </c>
      <c r="CK33" s="138" t="str">
        <f t="shared" si="27"/>
        <v/>
      </c>
      <c r="CL33" s="137" t="str">
        <f t="shared" si="63"/>
        <v/>
      </c>
      <c r="CM33" s="137" t="str">
        <f t="shared" si="28"/>
        <v/>
      </c>
      <c r="CN33" s="137" t="str">
        <f>IF(SCIENCE!O32="","",SCIENCE!O32)</f>
        <v/>
      </c>
      <c r="CO33" s="137" t="str">
        <f t="shared" si="64"/>
        <v/>
      </c>
      <c r="CP33" s="137" t="str">
        <f t="shared" si="65"/>
        <v/>
      </c>
      <c r="CQ33" s="137" t="str">
        <f t="shared" si="66"/>
        <v/>
      </c>
      <c r="CR33" s="134" t="str">
        <f>IF(SST!E32="","",SST!E32)</f>
        <v/>
      </c>
      <c r="CS33" s="135" t="str">
        <f t="shared" si="29"/>
        <v/>
      </c>
      <c r="CT33" s="134" t="str">
        <f>IF(SST!F32="","",SST!F32)</f>
        <v/>
      </c>
      <c r="CU33" s="135" t="str">
        <f t="shared" si="30"/>
        <v/>
      </c>
      <c r="CV33" s="134" t="str">
        <f>IF(SST!G32="","",SST!G32)</f>
        <v/>
      </c>
      <c r="CW33" s="134" t="str">
        <f t="shared" si="31"/>
        <v/>
      </c>
      <c r="CX33" s="135" t="str">
        <f>IFERROR(LARGE((CS33,CU33,CW33),1),"")</f>
        <v/>
      </c>
      <c r="CY33" s="135" t="str">
        <f>IFERROR(LARGE((CS33,CU33,CW33),2),"")</f>
        <v/>
      </c>
      <c r="CZ33" s="134" t="str">
        <f t="shared" si="32"/>
        <v/>
      </c>
      <c r="DA33" s="135" t="str">
        <f>IF(SST!H32="","",SST!H32)</f>
        <v/>
      </c>
      <c r="DB33" s="135" t="str">
        <f>IF(SST!I32="","",SST!I32)</f>
        <v/>
      </c>
      <c r="DC33" s="135" t="str">
        <f>IF(SST!J32="","",SST!J32)</f>
        <v/>
      </c>
      <c r="DD33" s="135" t="str">
        <f t="shared" si="67"/>
        <v/>
      </c>
      <c r="DE33" s="135" t="str">
        <f>IF(SST!K32="","",SST!K32)</f>
        <v/>
      </c>
      <c r="DF33" s="135" t="str">
        <f t="shared" si="33"/>
        <v/>
      </c>
      <c r="DG33" s="134" t="str">
        <f t="shared" si="68"/>
        <v/>
      </c>
      <c r="DH33" s="134" t="str">
        <f t="shared" si="34"/>
        <v/>
      </c>
      <c r="DI33" s="134" t="str">
        <f>IF(SST!O32="","",SST!O32)</f>
        <v/>
      </c>
      <c r="DJ33" s="134" t="str">
        <f t="shared" si="69"/>
        <v/>
      </c>
      <c r="DK33" s="134" t="str">
        <f t="shared" si="70"/>
        <v/>
      </c>
      <c r="DL33" s="134" t="str">
        <f t="shared" si="71"/>
        <v/>
      </c>
      <c r="DM33" s="139" t="str">
        <f t="shared" si="72"/>
        <v/>
      </c>
      <c r="DN33" s="139" t="str">
        <f t="shared" si="73"/>
        <v/>
      </c>
      <c r="DO33" s="139" t="str">
        <f t="shared" si="74"/>
        <v/>
      </c>
      <c r="DP33" s="139" t="str">
        <f t="shared" si="75"/>
        <v/>
      </c>
      <c r="DQ33" s="139" t="str">
        <f t="shared" si="76"/>
        <v/>
      </c>
      <c r="DR33" s="139" t="str">
        <f t="shared" si="77"/>
        <v/>
      </c>
      <c r="DS33" s="139" t="str">
        <f t="shared" si="78"/>
        <v/>
      </c>
      <c r="DT33" s="139" t="str">
        <f t="shared" si="79"/>
        <v/>
      </c>
      <c r="DU33" s="139" t="str">
        <f t="shared" si="80"/>
        <v/>
      </c>
      <c r="DV33" s="139" t="str">
        <f t="shared" si="81"/>
        <v/>
      </c>
      <c r="DW33" s="140" t="str">
        <f t="shared" si="82"/>
        <v/>
      </c>
      <c r="DX33" s="140" t="str">
        <f t="shared" si="83"/>
        <v/>
      </c>
      <c r="DY33" s="140" t="str">
        <f t="shared" si="84"/>
        <v/>
      </c>
      <c r="DZ33" s="140" t="str">
        <f t="shared" si="85"/>
        <v/>
      </c>
      <c r="EA33" s="140" t="str">
        <f t="shared" si="86"/>
        <v/>
      </c>
      <c r="EB33" s="141" t="str">
        <f t="shared" si="87"/>
        <v/>
      </c>
      <c r="EC33" s="141" t="str">
        <f t="shared" si="88"/>
        <v/>
      </c>
      <c r="ED33" s="141" t="str">
        <f t="shared" si="89"/>
        <v/>
      </c>
      <c r="EE33" s="141" t="str">
        <f t="shared" si="90"/>
        <v/>
      </c>
      <c r="EF33" s="141" t="str">
        <f t="shared" si="91"/>
        <v/>
      </c>
      <c r="EG33" s="127" t="str">
        <f t="shared" si="97"/>
        <v/>
      </c>
      <c r="EH33" s="127" t="str">
        <f t="shared" si="97"/>
        <v/>
      </c>
      <c r="EI33" s="127" t="str">
        <f t="shared" si="92"/>
        <v/>
      </c>
      <c r="EJ33" s="127" t="str">
        <f t="shared" si="92"/>
        <v/>
      </c>
      <c r="EK33" s="127" t="str">
        <f t="shared" si="92"/>
        <v/>
      </c>
      <c r="EL33" s="128" t="str">
        <f t="shared" si="36"/>
        <v/>
      </c>
      <c r="EM33" s="128" t="str">
        <f t="shared" si="36"/>
        <v/>
      </c>
      <c r="EN33" s="128" t="str">
        <f t="shared" si="36"/>
        <v/>
      </c>
      <c r="EO33" s="128" t="str">
        <f t="shared" si="36"/>
        <v/>
      </c>
      <c r="EP33" s="128" t="str">
        <f t="shared" si="36"/>
        <v/>
      </c>
      <c r="EQ33" s="142" t="str">
        <f t="shared" si="37"/>
        <v/>
      </c>
      <c r="ER33" s="142" t="str">
        <f t="shared" si="38"/>
        <v/>
      </c>
      <c r="ES33" s="359" t="str">
        <f t="shared" si="39"/>
        <v/>
      </c>
      <c r="ET33" s="359" t="str">
        <f t="shared" si="93"/>
        <v/>
      </c>
      <c r="EU33" s="359" t="str">
        <f t="shared" si="40"/>
        <v/>
      </c>
      <c r="EV33" s="359" t="str">
        <f t="shared" si="41"/>
        <v/>
      </c>
      <c r="EW33" s="359" t="str">
        <f t="shared" si="42"/>
        <v/>
      </c>
      <c r="EX33" s="359" t="str">
        <f t="shared" si="43"/>
        <v/>
      </c>
      <c r="EY33" s="359" t="str">
        <f t="shared" si="94"/>
        <v/>
      </c>
      <c r="EZ33" s="359" t="str">
        <f t="shared" si="94"/>
        <v/>
      </c>
      <c r="FA33" s="359" t="str">
        <f t="shared" si="44"/>
        <v/>
      </c>
      <c r="FB33" s="359" t="str">
        <f t="shared" si="45"/>
        <v/>
      </c>
      <c r="FC33" s="144" t="str">
        <f t="shared" si="95"/>
        <v/>
      </c>
      <c r="FD33" s="359" t="str">
        <f t="shared" si="46"/>
        <v/>
      </c>
      <c r="FE33" s="145" t="str">
        <f>IF(ATTENDANCE!Q33="","",ATTENDANCE!Q33)</f>
        <v/>
      </c>
      <c r="FF33" s="146" t="str">
        <f t="shared" si="47"/>
        <v/>
      </c>
      <c r="FG33" s="359" t="str">
        <f t="shared" si="48"/>
        <v/>
      </c>
      <c r="FH33" s="144" t="str">
        <f t="shared" si="96"/>
        <v/>
      </c>
      <c r="FI33" s="359" t="str">
        <f>IF(ATTENDANCE!Q33="","",ATTENDANCE!Q33)</f>
        <v/>
      </c>
      <c r="FJ33" s="144" t="str">
        <f>IF(ATTENDANCE!Q33="","",ATTENDANCE!$Q33)</f>
        <v/>
      </c>
      <c r="FK33" s="144" t="s">
        <v>233</v>
      </c>
      <c r="FL33" s="70"/>
    </row>
    <row r="34" spans="1:168" s="267" customFormat="1" ht="22.2" customHeight="1" x14ac:dyDescent="0.25">
      <c r="A34" s="70"/>
      <c r="B34" s="131">
        <f>IF(DATA!B31="","",DATA!B31)</f>
        <v>27</v>
      </c>
      <c r="C34" s="131" t="str">
        <f>IF(DATA!C31="","",DATA!C31)</f>
        <v/>
      </c>
      <c r="D34" s="131" t="str">
        <f>IF(DATA!D31="","",DATA!D31)</f>
        <v/>
      </c>
      <c r="E34" s="447" t="str">
        <f>IF(DATA!E31="","",DATA!E31)</f>
        <v/>
      </c>
      <c r="F34" s="447" t="str">
        <f>IF(DATA!F31="","",DATA!F31)</f>
        <v/>
      </c>
      <c r="G34" s="132" t="str">
        <f>IF(DATA!G31="","",DATA!G31)</f>
        <v/>
      </c>
      <c r="H34" s="133" t="str">
        <f>IF(DATA!H31="","",DATA!H31)</f>
        <v/>
      </c>
      <c r="I34" s="132" t="str">
        <f>IF(DATA!I31="","",DATA!I31)</f>
        <v/>
      </c>
      <c r="J34" s="132" t="str">
        <f>IF(DATA!J31="","",DATA!J31)</f>
        <v/>
      </c>
      <c r="K34" s="132" t="str">
        <f>IF(DATA!K31="","",DATA!K31)</f>
        <v/>
      </c>
      <c r="L34" s="134" t="str">
        <f>IF(ENGLISH!E33="","",ENGLISH!E33)</f>
        <v/>
      </c>
      <c r="M34" s="135" t="str">
        <f t="shared" si="2"/>
        <v/>
      </c>
      <c r="N34" s="134" t="str">
        <f>IF(ENGLISH!F33="","",ENGLISH!F33)</f>
        <v/>
      </c>
      <c r="O34" s="135" t="str">
        <f t="shared" si="3"/>
        <v/>
      </c>
      <c r="P34" s="134" t="str">
        <f>IF(ENGLISH!G33="","",ENGLISH!G33)</f>
        <v/>
      </c>
      <c r="Q34" s="134" t="str">
        <f t="shared" si="4"/>
        <v/>
      </c>
      <c r="R34" s="135" t="str">
        <f>IFERROR(LARGE((M34,O34,Q34),1),"")</f>
        <v/>
      </c>
      <c r="S34" s="135" t="str">
        <f>IFERROR(LARGE((M34,O34,Q34),2),"")</f>
        <v/>
      </c>
      <c r="T34" s="134" t="str">
        <f t="shared" si="5"/>
        <v/>
      </c>
      <c r="U34" s="135" t="str">
        <f>IF(ENGLISH!H33="","",ENGLISH!H33)</f>
        <v/>
      </c>
      <c r="V34" s="134" t="str">
        <f>IF(ENGLISH!I33="","",ENGLISH!I33)</f>
        <v/>
      </c>
      <c r="W34" s="134" t="str">
        <f>IF(ENGLISH!J33="","",ENGLISH!J33)</f>
        <v/>
      </c>
      <c r="X34" s="134" t="str">
        <f t="shared" si="10"/>
        <v/>
      </c>
      <c r="Y34" s="135" t="str">
        <f>IF(ENGLISH!K33="","",ENGLISH!K33)</f>
        <v/>
      </c>
      <c r="Z34" s="135" t="str">
        <f t="shared" si="7"/>
        <v/>
      </c>
      <c r="AA34" s="136" t="str">
        <f t="shared" si="49"/>
        <v/>
      </c>
      <c r="AB34" s="134" t="str">
        <f t="shared" si="8"/>
        <v/>
      </c>
      <c r="AC34" s="134" t="str">
        <f>IF(ENGLISH!O33="","",ENGLISH!O33)</f>
        <v/>
      </c>
      <c r="AD34" s="134" t="str">
        <f t="shared" si="50"/>
        <v/>
      </c>
      <c r="AE34" s="134" t="str">
        <f t="shared" si="51"/>
        <v/>
      </c>
      <c r="AF34" s="134" t="str">
        <f t="shared" si="52"/>
        <v/>
      </c>
      <c r="AG34" s="137" t="str">
        <f>IF('HINDI-SKT'!E33="","",'HINDI-SKT'!E33)</f>
        <v/>
      </c>
      <c r="AH34" s="138" t="str">
        <f t="shared" si="11"/>
        <v/>
      </c>
      <c r="AI34" s="137" t="str">
        <f>IF('HINDI-SKT'!F33="","",'HINDI-SKT'!F33)</f>
        <v/>
      </c>
      <c r="AJ34" s="138" t="str">
        <f t="shared" si="12"/>
        <v/>
      </c>
      <c r="AK34" s="137" t="str">
        <f>IF('HINDI-SKT'!G33="","",'HINDI-SKT'!G33)</f>
        <v/>
      </c>
      <c r="AL34" s="137" t="str">
        <f t="shared" si="13"/>
        <v/>
      </c>
      <c r="AM34" s="138" t="str">
        <f>IFERROR(LARGE((AH34,AJ34,AL34),1),"")</f>
        <v/>
      </c>
      <c r="AN34" s="138" t="str">
        <f>IFERROR(LARGE((AH34,AJ34,AL34),2),"")</f>
        <v/>
      </c>
      <c r="AO34" s="137" t="str">
        <f t="shared" si="14"/>
        <v/>
      </c>
      <c r="AP34" s="138" t="str">
        <f>IF('HINDI-SKT'!H33="","",'HINDI-SKT'!H33)</f>
        <v/>
      </c>
      <c r="AQ34" s="137" t="str">
        <f>IF('HINDI-SKT'!I33="","",'HINDI-SKT'!I33)</f>
        <v/>
      </c>
      <c r="AR34" s="137" t="str">
        <f>IF('HINDI-SKT'!J33="","",'HINDI-SKT'!J33)</f>
        <v/>
      </c>
      <c r="AS34" s="137" t="str">
        <f t="shared" si="53"/>
        <v/>
      </c>
      <c r="AT34" s="137" t="str">
        <f>IF('HINDI-SKT'!K33="","",'HINDI-SKT'!K33)</f>
        <v/>
      </c>
      <c r="AU34" s="138" t="str">
        <f t="shared" si="15"/>
        <v/>
      </c>
      <c r="AV34" s="137" t="str">
        <f t="shared" si="54"/>
        <v/>
      </c>
      <c r="AW34" s="137" t="str">
        <f t="shared" si="16"/>
        <v/>
      </c>
      <c r="AX34" s="137" t="str">
        <f>IF('HINDI-SKT'!O33="","",'HINDI-SKT'!O33)</f>
        <v/>
      </c>
      <c r="AY34" s="137" t="str">
        <f t="shared" si="55"/>
        <v/>
      </c>
      <c r="AZ34" s="137" t="str">
        <f t="shared" si="56"/>
        <v/>
      </c>
      <c r="BA34" s="137" t="str">
        <f t="shared" si="57"/>
        <v/>
      </c>
      <c r="BB34" s="134" t="str">
        <f>IF(MATHS!E33="","",MATHS!E33)</f>
        <v/>
      </c>
      <c r="BC34" s="135" t="str">
        <f t="shared" si="17"/>
        <v/>
      </c>
      <c r="BD34" s="134" t="str">
        <f>IF(MATHS!F33="","",MATHS!F33)</f>
        <v/>
      </c>
      <c r="BE34" s="135" t="str">
        <f t="shared" si="18"/>
        <v/>
      </c>
      <c r="BF34" s="134" t="str">
        <f>IF(MATHS!G33="","",MATHS!G33)</f>
        <v/>
      </c>
      <c r="BG34" s="134" t="str">
        <f t="shared" si="19"/>
        <v/>
      </c>
      <c r="BH34" s="135" t="str">
        <f>IFERROR(LARGE((BC34,BE34,BG34),1),"")</f>
        <v/>
      </c>
      <c r="BI34" s="135" t="str">
        <f>IFERROR(LARGE((BC34,BE34,BG34),2),"")</f>
        <v/>
      </c>
      <c r="BJ34" s="134" t="str">
        <f t="shared" si="20"/>
        <v/>
      </c>
      <c r="BK34" s="135" t="str">
        <f>IF(MATHS!H33="","",MATHS!H33)</f>
        <v/>
      </c>
      <c r="BL34" s="134" t="str">
        <f>IF(MATHS!I33="","",MATHS!I33)</f>
        <v/>
      </c>
      <c r="BM34" s="134" t="str">
        <f>IF(MATHS!J33="","",MATHS!J33)</f>
        <v/>
      </c>
      <c r="BN34" s="134" t="str">
        <f t="shared" si="58"/>
        <v/>
      </c>
      <c r="BO34" s="134" t="str">
        <f>IF(MATHS!K33="","",MATHS!K33)</f>
        <v/>
      </c>
      <c r="BP34" s="135" t="str">
        <f t="shared" si="21"/>
        <v/>
      </c>
      <c r="BQ34" s="134" t="str">
        <f t="shared" si="59"/>
        <v/>
      </c>
      <c r="BR34" s="134" t="str">
        <f t="shared" si="22"/>
        <v/>
      </c>
      <c r="BS34" s="134" t="str">
        <f>IF(MATHS!O33="","",MATHS!O33)</f>
        <v/>
      </c>
      <c r="BT34" s="134" t="str">
        <f t="shared" si="60"/>
        <v/>
      </c>
      <c r="BU34" s="134" t="str">
        <f t="shared" si="61"/>
        <v/>
      </c>
      <c r="BV34" s="134"/>
      <c r="BW34" s="137" t="str">
        <f>IF(SCIENCE!E33="","",SCIENCE!E33)</f>
        <v/>
      </c>
      <c r="BX34" s="138" t="str">
        <f t="shared" si="23"/>
        <v/>
      </c>
      <c r="BY34" s="137" t="str">
        <f>IF(SCIENCE!F33="","",SCIENCE!F33)</f>
        <v/>
      </c>
      <c r="BZ34" s="138" t="str">
        <f t="shared" si="24"/>
        <v/>
      </c>
      <c r="CA34" s="137" t="str">
        <f>IF(SCIENCE!G33="","",SCIENCE!G33)</f>
        <v/>
      </c>
      <c r="CB34" s="137" t="str">
        <f t="shared" si="25"/>
        <v/>
      </c>
      <c r="CC34" s="138" t="str">
        <f>IFERROR(LARGE((BX34,BZ34,CB34),1),"")</f>
        <v/>
      </c>
      <c r="CD34" s="138" t="str">
        <f>IFERROR(LARGE((BX34,BZ34,CB34),2),"")</f>
        <v/>
      </c>
      <c r="CE34" s="137" t="str">
        <f t="shared" si="26"/>
        <v/>
      </c>
      <c r="CF34" s="138" t="str">
        <f>IF(SCIENCE!H33="","",SCIENCE!H33)</f>
        <v/>
      </c>
      <c r="CG34" s="138" t="str">
        <f>IF(SCIENCE!I33="","",SCIENCE!I33)</f>
        <v/>
      </c>
      <c r="CH34" s="138" t="str">
        <f>IF(SCIENCE!J33="","",SCIENCE!J33)</f>
        <v/>
      </c>
      <c r="CI34" s="138" t="str">
        <f t="shared" si="62"/>
        <v/>
      </c>
      <c r="CJ34" s="138" t="str">
        <f>IF(SCIENCE!K33="","",SCIENCE!K33)</f>
        <v/>
      </c>
      <c r="CK34" s="138" t="str">
        <f t="shared" si="27"/>
        <v/>
      </c>
      <c r="CL34" s="137" t="str">
        <f t="shared" si="63"/>
        <v/>
      </c>
      <c r="CM34" s="137" t="str">
        <f t="shared" si="28"/>
        <v/>
      </c>
      <c r="CN34" s="137" t="str">
        <f>IF(SCIENCE!O33="","",SCIENCE!O33)</f>
        <v/>
      </c>
      <c r="CO34" s="137" t="str">
        <f t="shared" si="64"/>
        <v/>
      </c>
      <c r="CP34" s="137" t="str">
        <f t="shared" si="65"/>
        <v/>
      </c>
      <c r="CQ34" s="137" t="str">
        <f t="shared" si="66"/>
        <v/>
      </c>
      <c r="CR34" s="134" t="str">
        <f>IF(SST!E33="","",SST!E33)</f>
        <v/>
      </c>
      <c r="CS34" s="135" t="str">
        <f t="shared" si="29"/>
        <v/>
      </c>
      <c r="CT34" s="134" t="str">
        <f>IF(SST!F33="","",SST!F33)</f>
        <v/>
      </c>
      <c r="CU34" s="135" t="str">
        <f t="shared" si="30"/>
        <v/>
      </c>
      <c r="CV34" s="134" t="str">
        <f>IF(SST!G33="","",SST!G33)</f>
        <v/>
      </c>
      <c r="CW34" s="134" t="str">
        <f t="shared" si="31"/>
        <v/>
      </c>
      <c r="CX34" s="135" t="str">
        <f>IFERROR(LARGE((CS34,CU34,CW34),1),"")</f>
        <v/>
      </c>
      <c r="CY34" s="135" t="str">
        <f>IFERROR(LARGE((CS34,CU34,CW34),2),"")</f>
        <v/>
      </c>
      <c r="CZ34" s="134" t="str">
        <f t="shared" si="32"/>
        <v/>
      </c>
      <c r="DA34" s="135" t="str">
        <f>IF(SST!H33="","",SST!H33)</f>
        <v/>
      </c>
      <c r="DB34" s="135" t="str">
        <f>IF(SST!I33="","",SST!I33)</f>
        <v/>
      </c>
      <c r="DC34" s="135" t="str">
        <f>IF(SST!J33="","",SST!J33)</f>
        <v/>
      </c>
      <c r="DD34" s="135" t="str">
        <f t="shared" si="67"/>
        <v/>
      </c>
      <c r="DE34" s="135" t="str">
        <f>IF(SST!K33="","",SST!K33)</f>
        <v/>
      </c>
      <c r="DF34" s="135" t="str">
        <f t="shared" si="33"/>
        <v/>
      </c>
      <c r="DG34" s="134" t="str">
        <f t="shared" si="68"/>
        <v/>
      </c>
      <c r="DH34" s="134" t="str">
        <f t="shared" si="34"/>
        <v/>
      </c>
      <c r="DI34" s="134" t="str">
        <f>IF(SST!O33="","",SST!O33)</f>
        <v/>
      </c>
      <c r="DJ34" s="134" t="str">
        <f t="shared" si="69"/>
        <v/>
      </c>
      <c r="DK34" s="134" t="str">
        <f t="shared" si="70"/>
        <v/>
      </c>
      <c r="DL34" s="134" t="str">
        <f t="shared" si="71"/>
        <v/>
      </c>
      <c r="DM34" s="139" t="str">
        <f t="shared" si="72"/>
        <v/>
      </c>
      <c r="DN34" s="139" t="str">
        <f t="shared" si="73"/>
        <v/>
      </c>
      <c r="DO34" s="139" t="str">
        <f t="shared" si="74"/>
        <v/>
      </c>
      <c r="DP34" s="139" t="str">
        <f t="shared" si="75"/>
        <v/>
      </c>
      <c r="DQ34" s="139" t="str">
        <f t="shared" si="76"/>
        <v/>
      </c>
      <c r="DR34" s="139" t="str">
        <f t="shared" si="77"/>
        <v/>
      </c>
      <c r="DS34" s="139" t="str">
        <f t="shared" si="78"/>
        <v/>
      </c>
      <c r="DT34" s="139" t="str">
        <f t="shared" si="79"/>
        <v/>
      </c>
      <c r="DU34" s="139" t="str">
        <f t="shared" si="80"/>
        <v/>
      </c>
      <c r="DV34" s="139" t="str">
        <f t="shared" si="81"/>
        <v/>
      </c>
      <c r="DW34" s="140" t="str">
        <f t="shared" si="82"/>
        <v/>
      </c>
      <c r="DX34" s="140" t="str">
        <f t="shared" si="83"/>
        <v/>
      </c>
      <c r="DY34" s="140" t="str">
        <f t="shared" si="84"/>
        <v/>
      </c>
      <c r="DZ34" s="140" t="str">
        <f t="shared" si="85"/>
        <v/>
      </c>
      <c r="EA34" s="140" t="str">
        <f t="shared" si="86"/>
        <v/>
      </c>
      <c r="EB34" s="141" t="str">
        <f t="shared" si="87"/>
        <v/>
      </c>
      <c r="EC34" s="141" t="str">
        <f t="shared" si="88"/>
        <v/>
      </c>
      <c r="ED34" s="141" t="str">
        <f t="shared" si="89"/>
        <v/>
      </c>
      <c r="EE34" s="141" t="str">
        <f t="shared" si="90"/>
        <v/>
      </c>
      <c r="EF34" s="141" t="str">
        <f t="shared" si="91"/>
        <v/>
      </c>
      <c r="EG34" s="127" t="str">
        <f t="shared" si="97"/>
        <v/>
      </c>
      <c r="EH34" s="127" t="str">
        <f t="shared" si="97"/>
        <v/>
      </c>
      <c r="EI34" s="127" t="str">
        <f t="shared" si="92"/>
        <v/>
      </c>
      <c r="EJ34" s="127" t="str">
        <f t="shared" si="92"/>
        <v/>
      </c>
      <c r="EK34" s="127" t="str">
        <f t="shared" si="92"/>
        <v/>
      </c>
      <c r="EL34" s="128" t="str">
        <f t="shared" si="36"/>
        <v/>
      </c>
      <c r="EM34" s="128" t="str">
        <f t="shared" si="36"/>
        <v/>
      </c>
      <c r="EN34" s="128" t="str">
        <f t="shared" si="36"/>
        <v/>
      </c>
      <c r="EO34" s="128" t="str">
        <f t="shared" si="36"/>
        <v/>
      </c>
      <c r="EP34" s="128" t="str">
        <f t="shared" si="36"/>
        <v/>
      </c>
      <c r="EQ34" s="142" t="str">
        <f t="shared" si="37"/>
        <v/>
      </c>
      <c r="ER34" s="142" t="str">
        <f t="shared" si="38"/>
        <v/>
      </c>
      <c r="ES34" s="359" t="str">
        <f t="shared" si="39"/>
        <v/>
      </c>
      <c r="ET34" s="359" t="str">
        <f t="shared" si="93"/>
        <v/>
      </c>
      <c r="EU34" s="359" t="str">
        <f t="shared" si="40"/>
        <v/>
      </c>
      <c r="EV34" s="359" t="str">
        <f t="shared" si="41"/>
        <v/>
      </c>
      <c r="EW34" s="359" t="str">
        <f t="shared" si="42"/>
        <v/>
      </c>
      <c r="EX34" s="359" t="str">
        <f t="shared" si="43"/>
        <v/>
      </c>
      <c r="EY34" s="359" t="str">
        <f t="shared" si="94"/>
        <v/>
      </c>
      <c r="EZ34" s="359" t="str">
        <f t="shared" si="94"/>
        <v/>
      </c>
      <c r="FA34" s="359" t="str">
        <f t="shared" si="44"/>
        <v/>
      </c>
      <c r="FB34" s="359" t="str">
        <f t="shared" si="45"/>
        <v/>
      </c>
      <c r="FC34" s="144" t="str">
        <f t="shared" si="95"/>
        <v/>
      </c>
      <c r="FD34" s="359" t="str">
        <f t="shared" si="46"/>
        <v/>
      </c>
      <c r="FE34" s="145" t="str">
        <f>IF(ATTENDANCE!Q34="","",ATTENDANCE!Q34)</f>
        <v/>
      </c>
      <c r="FF34" s="146" t="str">
        <f t="shared" si="47"/>
        <v/>
      </c>
      <c r="FG34" s="359" t="str">
        <f t="shared" si="48"/>
        <v/>
      </c>
      <c r="FH34" s="144" t="str">
        <f t="shared" si="96"/>
        <v/>
      </c>
      <c r="FI34" s="359" t="str">
        <f>IF(ATTENDANCE!Q34="","",ATTENDANCE!Q34)</f>
        <v/>
      </c>
      <c r="FJ34" s="144" t="str">
        <f>IF(ATTENDANCE!Q34="","",ATTENDANCE!$Q34)</f>
        <v/>
      </c>
      <c r="FK34" s="144" t="s">
        <v>234</v>
      </c>
      <c r="FL34" s="70"/>
    </row>
    <row r="35" spans="1:168" s="267" customFormat="1" ht="22.2" customHeight="1" x14ac:dyDescent="0.25">
      <c r="A35" s="70"/>
      <c r="B35" s="131">
        <f>IF(DATA!B32="","",DATA!B32)</f>
        <v>28</v>
      </c>
      <c r="C35" s="131" t="str">
        <f>IF(DATA!C32="","",DATA!C32)</f>
        <v/>
      </c>
      <c r="D35" s="131" t="str">
        <f>IF(DATA!D32="","",DATA!D32)</f>
        <v/>
      </c>
      <c r="E35" s="447" t="str">
        <f>IF(DATA!E32="","",DATA!E32)</f>
        <v/>
      </c>
      <c r="F35" s="447" t="str">
        <f>IF(DATA!F32="","",DATA!F32)</f>
        <v/>
      </c>
      <c r="G35" s="132" t="str">
        <f>IF(DATA!G32="","",DATA!G32)</f>
        <v/>
      </c>
      <c r="H35" s="133" t="str">
        <f>IF(DATA!H32="","",DATA!H32)</f>
        <v/>
      </c>
      <c r="I35" s="132" t="str">
        <f>IF(DATA!I32="","",DATA!I32)</f>
        <v/>
      </c>
      <c r="J35" s="132" t="str">
        <f>IF(DATA!J32="","",DATA!J32)</f>
        <v/>
      </c>
      <c r="K35" s="132" t="str">
        <f>IF(DATA!K32="","",DATA!K32)</f>
        <v/>
      </c>
      <c r="L35" s="134" t="str">
        <f>IF(ENGLISH!E34="","",ENGLISH!E34)</f>
        <v/>
      </c>
      <c r="M35" s="135" t="str">
        <f t="shared" si="2"/>
        <v/>
      </c>
      <c r="N35" s="134" t="str">
        <f>IF(ENGLISH!F34="","",ENGLISH!F34)</f>
        <v/>
      </c>
      <c r="O35" s="135" t="str">
        <f t="shared" si="3"/>
        <v/>
      </c>
      <c r="P35" s="134" t="str">
        <f>IF(ENGLISH!G34="","",ENGLISH!G34)</f>
        <v/>
      </c>
      <c r="Q35" s="134" t="str">
        <f t="shared" si="4"/>
        <v/>
      </c>
      <c r="R35" s="135" t="str">
        <f>IFERROR(LARGE((M35,O35,Q35),1),"")</f>
        <v/>
      </c>
      <c r="S35" s="135" t="str">
        <f>IFERROR(LARGE((M35,O35,Q35),2),"")</f>
        <v/>
      </c>
      <c r="T35" s="134" t="str">
        <f t="shared" si="5"/>
        <v/>
      </c>
      <c r="U35" s="135" t="str">
        <f>IF(ENGLISH!H34="","",ENGLISH!H34)</f>
        <v/>
      </c>
      <c r="V35" s="134" t="str">
        <f>IF(ENGLISH!I34="","",ENGLISH!I34)</f>
        <v/>
      </c>
      <c r="W35" s="134" t="str">
        <f>IF(ENGLISH!J34="","",ENGLISH!J34)</f>
        <v/>
      </c>
      <c r="X35" s="134" t="str">
        <f t="shared" si="10"/>
        <v/>
      </c>
      <c r="Y35" s="135" t="str">
        <f>IF(ENGLISH!K34="","",ENGLISH!K34)</f>
        <v/>
      </c>
      <c r="Z35" s="135" t="str">
        <f t="shared" si="7"/>
        <v/>
      </c>
      <c r="AA35" s="136" t="str">
        <f t="shared" si="49"/>
        <v/>
      </c>
      <c r="AB35" s="134" t="str">
        <f t="shared" si="8"/>
        <v/>
      </c>
      <c r="AC35" s="134" t="str">
        <f>IF(ENGLISH!O34="","",ENGLISH!O34)</f>
        <v/>
      </c>
      <c r="AD35" s="134" t="str">
        <f t="shared" si="50"/>
        <v/>
      </c>
      <c r="AE35" s="134" t="str">
        <f t="shared" si="51"/>
        <v/>
      </c>
      <c r="AF35" s="134" t="str">
        <f t="shared" si="52"/>
        <v/>
      </c>
      <c r="AG35" s="137" t="str">
        <f>IF('HINDI-SKT'!E34="","",'HINDI-SKT'!E34)</f>
        <v/>
      </c>
      <c r="AH35" s="138" t="str">
        <f t="shared" si="11"/>
        <v/>
      </c>
      <c r="AI35" s="137" t="str">
        <f>IF('HINDI-SKT'!F34="","",'HINDI-SKT'!F34)</f>
        <v/>
      </c>
      <c r="AJ35" s="138" t="str">
        <f t="shared" si="12"/>
        <v/>
      </c>
      <c r="AK35" s="137" t="str">
        <f>IF('HINDI-SKT'!G34="","",'HINDI-SKT'!G34)</f>
        <v/>
      </c>
      <c r="AL35" s="137" t="str">
        <f t="shared" si="13"/>
        <v/>
      </c>
      <c r="AM35" s="138" t="str">
        <f>IFERROR(LARGE((AH35,AJ35,AL35),1),"")</f>
        <v/>
      </c>
      <c r="AN35" s="138" t="str">
        <f>IFERROR(LARGE((AH35,AJ35,AL35),2),"")</f>
        <v/>
      </c>
      <c r="AO35" s="137" t="str">
        <f t="shared" si="14"/>
        <v/>
      </c>
      <c r="AP35" s="138" t="str">
        <f>IF('HINDI-SKT'!H34="","",'HINDI-SKT'!H34)</f>
        <v/>
      </c>
      <c r="AQ35" s="137" t="str">
        <f>IF('HINDI-SKT'!I34="","",'HINDI-SKT'!I34)</f>
        <v/>
      </c>
      <c r="AR35" s="137" t="str">
        <f>IF('HINDI-SKT'!J34="","",'HINDI-SKT'!J34)</f>
        <v/>
      </c>
      <c r="AS35" s="137" t="str">
        <f t="shared" si="53"/>
        <v/>
      </c>
      <c r="AT35" s="137" t="str">
        <f>IF('HINDI-SKT'!K34="","",'HINDI-SKT'!K34)</f>
        <v/>
      </c>
      <c r="AU35" s="138" t="str">
        <f t="shared" si="15"/>
        <v/>
      </c>
      <c r="AV35" s="137" t="str">
        <f t="shared" si="54"/>
        <v/>
      </c>
      <c r="AW35" s="137" t="str">
        <f t="shared" si="16"/>
        <v/>
      </c>
      <c r="AX35" s="137" t="str">
        <f>IF('HINDI-SKT'!O34="","",'HINDI-SKT'!O34)</f>
        <v/>
      </c>
      <c r="AY35" s="137" t="str">
        <f t="shared" si="55"/>
        <v/>
      </c>
      <c r="AZ35" s="137" t="str">
        <f t="shared" si="56"/>
        <v/>
      </c>
      <c r="BA35" s="137" t="str">
        <f t="shared" si="57"/>
        <v/>
      </c>
      <c r="BB35" s="134" t="str">
        <f>IF(MATHS!E34="","",MATHS!E34)</f>
        <v/>
      </c>
      <c r="BC35" s="135" t="str">
        <f t="shared" si="17"/>
        <v/>
      </c>
      <c r="BD35" s="134" t="str">
        <f>IF(MATHS!F34="","",MATHS!F34)</f>
        <v/>
      </c>
      <c r="BE35" s="135" t="str">
        <f t="shared" si="18"/>
        <v/>
      </c>
      <c r="BF35" s="134" t="str">
        <f>IF(MATHS!G34="","",MATHS!G34)</f>
        <v/>
      </c>
      <c r="BG35" s="134" t="str">
        <f t="shared" si="19"/>
        <v/>
      </c>
      <c r="BH35" s="135" t="str">
        <f>IFERROR(LARGE((BC35,BE35,BG35),1),"")</f>
        <v/>
      </c>
      <c r="BI35" s="135" t="str">
        <f>IFERROR(LARGE((BC35,BE35,BG35),2),"")</f>
        <v/>
      </c>
      <c r="BJ35" s="134" t="str">
        <f t="shared" si="20"/>
        <v/>
      </c>
      <c r="BK35" s="135" t="str">
        <f>IF(MATHS!H34="","",MATHS!H34)</f>
        <v/>
      </c>
      <c r="BL35" s="134" t="str">
        <f>IF(MATHS!I34="","",MATHS!I34)</f>
        <v/>
      </c>
      <c r="BM35" s="134" t="str">
        <f>IF(MATHS!J34="","",MATHS!J34)</f>
        <v/>
      </c>
      <c r="BN35" s="134" t="str">
        <f t="shared" si="58"/>
        <v/>
      </c>
      <c r="BO35" s="134" t="str">
        <f>IF(MATHS!K34="","",MATHS!K34)</f>
        <v/>
      </c>
      <c r="BP35" s="135" t="str">
        <f t="shared" si="21"/>
        <v/>
      </c>
      <c r="BQ35" s="134" t="str">
        <f t="shared" si="59"/>
        <v/>
      </c>
      <c r="BR35" s="134" t="str">
        <f t="shared" si="22"/>
        <v/>
      </c>
      <c r="BS35" s="134" t="str">
        <f>IF(MATHS!O34="","",MATHS!O34)</f>
        <v/>
      </c>
      <c r="BT35" s="134" t="str">
        <f t="shared" si="60"/>
        <v/>
      </c>
      <c r="BU35" s="134" t="str">
        <f t="shared" si="61"/>
        <v/>
      </c>
      <c r="BV35" s="134"/>
      <c r="BW35" s="137" t="str">
        <f>IF(SCIENCE!E34="","",SCIENCE!E34)</f>
        <v/>
      </c>
      <c r="BX35" s="138" t="str">
        <f t="shared" si="23"/>
        <v/>
      </c>
      <c r="BY35" s="137" t="str">
        <f>IF(SCIENCE!F34="","",SCIENCE!F34)</f>
        <v/>
      </c>
      <c r="BZ35" s="138" t="str">
        <f t="shared" si="24"/>
        <v/>
      </c>
      <c r="CA35" s="137" t="str">
        <f>IF(SCIENCE!G34="","",SCIENCE!G34)</f>
        <v/>
      </c>
      <c r="CB35" s="137" t="str">
        <f t="shared" si="25"/>
        <v/>
      </c>
      <c r="CC35" s="138" t="str">
        <f>IFERROR(LARGE((BX35,BZ35,CB35),1),"")</f>
        <v/>
      </c>
      <c r="CD35" s="138" t="str">
        <f>IFERROR(LARGE((BX35,BZ35,CB35),2),"")</f>
        <v/>
      </c>
      <c r="CE35" s="137" t="str">
        <f t="shared" si="26"/>
        <v/>
      </c>
      <c r="CF35" s="138" t="str">
        <f>IF(SCIENCE!H34="","",SCIENCE!H34)</f>
        <v/>
      </c>
      <c r="CG35" s="138" t="str">
        <f>IF(SCIENCE!I34="","",SCIENCE!I34)</f>
        <v/>
      </c>
      <c r="CH35" s="138" t="str">
        <f>IF(SCIENCE!J34="","",SCIENCE!J34)</f>
        <v/>
      </c>
      <c r="CI35" s="138" t="str">
        <f t="shared" si="62"/>
        <v/>
      </c>
      <c r="CJ35" s="138" t="str">
        <f>IF(SCIENCE!K34="","",SCIENCE!K34)</f>
        <v/>
      </c>
      <c r="CK35" s="138" t="str">
        <f t="shared" si="27"/>
        <v/>
      </c>
      <c r="CL35" s="137" t="str">
        <f t="shared" si="63"/>
        <v/>
      </c>
      <c r="CM35" s="137" t="str">
        <f t="shared" si="28"/>
        <v/>
      </c>
      <c r="CN35" s="137" t="str">
        <f>IF(SCIENCE!O34="","",SCIENCE!O34)</f>
        <v/>
      </c>
      <c r="CO35" s="137" t="str">
        <f t="shared" si="64"/>
        <v/>
      </c>
      <c r="CP35" s="137" t="str">
        <f t="shared" si="65"/>
        <v/>
      </c>
      <c r="CQ35" s="137" t="str">
        <f t="shared" si="66"/>
        <v/>
      </c>
      <c r="CR35" s="134" t="str">
        <f>IF(SST!E34="","",SST!E34)</f>
        <v/>
      </c>
      <c r="CS35" s="135" t="str">
        <f t="shared" si="29"/>
        <v/>
      </c>
      <c r="CT35" s="134" t="str">
        <f>IF(SST!F34="","",SST!F34)</f>
        <v/>
      </c>
      <c r="CU35" s="135" t="str">
        <f t="shared" si="30"/>
        <v/>
      </c>
      <c r="CV35" s="134" t="str">
        <f>IF(SST!G34="","",SST!G34)</f>
        <v/>
      </c>
      <c r="CW35" s="134" t="str">
        <f t="shared" si="31"/>
        <v/>
      </c>
      <c r="CX35" s="135" t="str">
        <f>IFERROR(LARGE((CS35,CU35,CW35),1),"")</f>
        <v/>
      </c>
      <c r="CY35" s="135" t="str">
        <f>IFERROR(LARGE((CS35,CU35,CW35),2),"")</f>
        <v/>
      </c>
      <c r="CZ35" s="134" t="str">
        <f t="shared" si="32"/>
        <v/>
      </c>
      <c r="DA35" s="135" t="str">
        <f>IF(SST!H34="","",SST!H34)</f>
        <v/>
      </c>
      <c r="DB35" s="135" t="str">
        <f>IF(SST!I34="","",SST!I34)</f>
        <v/>
      </c>
      <c r="DC35" s="135" t="str">
        <f>IF(SST!J34="","",SST!J34)</f>
        <v/>
      </c>
      <c r="DD35" s="135" t="str">
        <f t="shared" si="67"/>
        <v/>
      </c>
      <c r="DE35" s="135" t="str">
        <f>IF(SST!K34="","",SST!K34)</f>
        <v/>
      </c>
      <c r="DF35" s="135" t="str">
        <f t="shared" si="33"/>
        <v/>
      </c>
      <c r="DG35" s="134" t="str">
        <f t="shared" si="68"/>
        <v/>
      </c>
      <c r="DH35" s="134" t="str">
        <f t="shared" si="34"/>
        <v/>
      </c>
      <c r="DI35" s="134" t="str">
        <f>IF(SST!O34="","",SST!O34)</f>
        <v/>
      </c>
      <c r="DJ35" s="134" t="str">
        <f t="shared" si="69"/>
        <v/>
      </c>
      <c r="DK35" s="134" t="str">
        <f t="shared" si="70"/>
        <v/>
      </c>
      <c r="DL35" s="134" t="str">
        <f t="shared" si="71"/>
        <v/>
      </c>
      <c r="DM35" s="139" t="str">
        <f t="shared" si="72"/>
        <v/>
      </c>
      <c r="DN35" s="139" t="str">
        <f t="shared" si="73"/>
        <v/>
      </c>
      <c r="DO35" s="139" t="str">
        <f t="shared" si="74"/>
        <v/>
      </c>
      <c r="DP35" s="139" t="str">
        <f t="shared" si="75"/>
        <v/>
      </c>
      <c r="DQ35" s="139" t="str">
        <f t="shared" si="76"/>
        <v/>
      </c>
      <c r="DR35" s="139" t="str">
        <f t="shared" si="77"/>
        <v/>
      </c>
      <c r="DS35" s="139" t="str">
        <f t="shared" si="78"/>
        <v/>
      </c>
      <c r="DT35" s="139" t="str">
        <f t="shared" si="79"/>
        <v/>
      </c>
      <c r="DU35" s="139" t="str">
        <f t="shared" si="80"/>
        <v/>
      </c>
      <c r="DV35" s="139" t="str">
        <f t="shared" si="81"/>
        <v/>
      </c>
      <c r="DW35" s="140" t="str">
        <f t="shared" si="82"/>
        <v/>
      </c>
      <c r="DX35" s="140" t="str">
        <f t="shared" si="83"/>
        <v/>
      </c>
      <c r="DY35" s="140" t="str">
        <f t="shared" si="84"/>
        <v/>
      </c>
      <c r="DZ35" s="140" t="str">
        <f t="shared" si="85"/>
        <v/>
      </c>
      <c r="EA35" s="140" t="str">
        <f t="shared" si="86"/>
        <v/>
      </c>
      <c r="EB35" s="141" t="str">
        <f t="shared" si="87"/>
        <v/>
      </c>
      <c r="EC35" s="141" t="str">
        <f t="shared" si="88"/>
        <v/>
      </c>
      <c r="ED35" s="141" t="str">
        <f t="shared" si="89"/>
        <v/>
      </c>
      <c r="EE35" s="141" t="str">
        <f t="shared" si="90"/>
        <v/>
      </c>
      <c r="EF35" s="141" t="str">
        <f t="shared" si="91"/>
        <v/>
      </c>
      <c r="EG35" s="127" t="str">
        <f t="shared" si="97"/>
        <v/>
      </c>
      <c r="EH35" s="127" t="str">
        <f t="shared" si="97"/>
        <v/>
      </c>
      <c r="EI35" s="127" t="str">
        <f t="shared" si="92"/>
        <v/>
      </c>
      <c r="EJ35" s="127" t="str">
        <f t="shared" si="92"/>
        <v/>
      </c>
      <c r="EK35" s="127" t="str">
        <f t="shared" si="92"/>
        <v/>
      </c>
      <c r="EL35" s="128" t="str">
        <f t="shared" si="36"/>
        <v/>
      </c>
      <c r="EM35" s="128" t="str">
        <f t="shared" si="36"/>
        <v/>
      </c>
      <c r="EN35" s="128" t="str">
        <f t="shared" si="36"/>
        <v/>
      </c>
      <c r="EO35" s="128" t="str">
        <f t="shared" si="36"/>
        <v/>
      </c>
      <c r="EP35" s="128" t="str">
        <f t="shared" si="36"/>
        <v/>
      </c>
      <c r="EQ35" s="142" t="str">
        <f t="shared" si="37"/>
        <v/>
      </c>
      <c r="ER35" s="142" t="str">
        <f t="shared" si="38"/>
        <v/>
      </c>
      <c r="ES35" s="359" t="str">
        <f t="shared" si="39"/>
        <v/>
      </c>
      <c r="ET35" s="359" t="str">
        <f t="shared" si="93"/>
        <v/>
      </c>
      <c r="EU35" s="359" t="str">
        <f t="shared" si="40"/>
        <v/>
      </c>
      <c r="EV35" s="359" t="str">
        <f t="shared" si="41"/>
        <v/>
      </c>
      <c r="EW35" s="359" t="str">
        <f t="shared" si="42"/>
        <v/>
      </c>
      <c r="EX35" s="359" t="str">
        <f t="shared" si="43"/>
        <v/>
      </c>
      <c r="EY35" s="359" t="str">
        <f t="shared" si="94"/>
        <v/>
      </c>
      <c r="EZ35" s="359" t="str">
        <f t="shared" si="94"/>
        <v/>
      </c>
      <c r="FA35" s="359" t="str">
        <f t="shared" si="44"/>
        <v/>
      </c>
      <c r="FB35" s="359" t="str">
        <f t="shared" si="45"/>
        <v/>
      </c>
      <c r="FC35" s="144" t="str">
        <f t="shared" si="95"/>
        <v/>
      </c>
      <c r="FD35" s="359" t="str">
        <f t="shared" si="46"/>
        <v/>
      </c>
      <c r="FE35" s="145" t="str">
        <f>IF(ATTENDANCE!Q35="","",ATTENDANCE!Q35)</f>
        <v/>
      </c>
      <c r="FF35" s="146" t="str">
        <f t="shared" si="47"/>
        <v/>
      </c>
      <c r="FG35" s="359" t="str">
        <f t="shared" si="48"/>
        <v/>
      </c>
      <c r="FH35" s="144" t="str">
        <f t="shared" si="96"/>
        <v/>
      </c>
      <c r="FI35" s="359" t="str">
        <f>IF(ATTENDANCE!Q35="","",ATTENDANCE!Q35)</f>
        <v/>
      </c>
      <c r="FJ35" s="144" t="str">
        <f>IF(ATTENDANCE!Q35="","",ATTENDANCE!$Q35)</f>
        <v/>
      </c>
      <c r="FK35" s="144" t="s">
        <v>233</v>
      </c>
      <c r="FL35" s="70"/>
    </row>
    <row r="36" spans="1:168" s="267" customFormat="1" ht="22.2" customHeight="1" x14ac:dyDescent="0.25">
      <c r="A36" s="70"/>
      <c r="B36" s="131">
        <f>IF(DATA!B33="","",DATA!B33)</f>
        <v>29</v>
      </c>
      <c r="C36" s="131" t="str">
        <f>IF(DATA!C33="","",DATA!C33)</f>
        <v/>
      </c>
      <c r="D36" s="131" t="str">
        <f>IF(DATA!D33="","",DATA!D33)</f>
        <v/>
      </c>
      <c r="E36" s="447" t="str">
        <f>IF(DATA!E33="","",DATA!E33)</f>
        <v/>
      </c>
      <c r="F36" s="447" t="str">
        <f>IF(DATA!F33="","",DATA!F33)</f>
        <v/>
      </c>
      <c r="G36" s="132" t="str">
        <f>IF(DATA!G33="","",DATA!G33)</f>
        <v/>
      </c>
      <c r="H36" s="133" t="str">
        <f>IF(DATA!H33="","",DATA!H33)</f>
        <v/>
      </c>
      <c r="I36" s="132" t="str">
        <f>IF(DATA!I33="","",DATA!I33)</f>
        <v/>
      </c>
      <c r="J36" s="132" t="str">
        <f>IF(DATA!J33="","",DATA!J33)</f>
        <v/>
      </c>
      <c r="K36" s="132" t="str">
        <f>IF(DATA!K33="","",DATA!K33)</f>
        <v/>
      </c>
      <c r="L36" s="134" t="str">
        <f>IF(ENGLISH!E35="","",ENGLISH!E35)</f>
        <v/>
      </c>
      <c r="M36" s="135" t="str">
        <f t="shared" si="2"/>
        <v/>
      </c>
      <c r="N36" s="134" t="str">
        <f>IF(ENGLISH!F35="","",ENGLISH!F35)</f>
        <v/>
      </c>
      <c r="O36" s="135" t="str">
        <f t="shared" si="3"/>
        <v/>
      </c>
      <c r="P36" s="134" t="str">
        <f>IF(ENGLISH!G35="","",ENGLISH!G35)</f>
        <v/>
      </c>
      <c r="Q36" s="134" t="str">
        <f t="shared" si="4"/>
        <v/>
      </c>
      <c r="R36" s="135" t="str">
        <f>IFERROR(LARGE((M36,O36,Q36),1),"")</f>
        <v/>
      </c>
      <c r="S36" s="135" t="str">
        <f>IFERROR(LARGE((M36,O36,Q36),2),"")</f>
        <v/>
      </c>
      <c r="T36" s="134" t="str">
        <f t="shared" si="5"/>
        <v/>
      </c>
      <c r="U36" s="135" t="str">
        <f>IF(ENGLISH!H35="","",ENGLISH!H35)</f>
        <v/>
      </c>
      <c r="V36" s="134" t="str">
        <f>IF(ENGLISH!I35="","",ENGLISH!I35)</f>
        <v/>
      </c>
      <c r="W36" s="134" t="str">
        <f>IF(ENGLISH!J35="","",ENGLISH!J35)</f>
        <v/>
      </c>
      <c r="X36" s="134" t="str">
        <f t="shared" si="10"/>
        <v/>
      </c>
      <c r="Y36" s="135" t="str">
        <f>IF(ENGLISH!K35="","",ENGLISH!K35)</f>
        <v/>
      </c>
      <c r="Z36" s="135" t="str">
        <f t="shared" si="7"/>
        <v/>
      </c>
      <c r="AA36" s="136" t="str">
        <f t="shared" si="49"/>
        <v/>
      </c>
      <c r="AB36" s="134" t="str">
        <f t="shared" si="8"/>
        <v/>
      </c>
      <c r="AC36" s="134" t="str">
        <f>IF(ENGLISH!O35="","",ENGLISH!O35)</f>
        <v/>
      </c>
      <c r="AD36" s="134" t="str">
        <f t="shared" si="50"/>
        <v/>
      </c>
      <c r="AE36" s="134" t="str">
        <f t="shared" si="51"/>
        <v/>
      </c>
      <c r="AF36" s="134" t="str">
        <f t="shared" si="52"/>
        <v/>
      </c>
      <c r="AG36" s="137" t="str">
        <f>IF('HINDI-SKT'!E35="","",'HINDI-SKT'!E35)</f>
        <v/>
      </c>
      <c r="AH36" s="138" t="str">
        <f t="shared" si="11"/>
        <v/>
      </c>
      <c r="AI36" s="137" t="str">
        <f>IF('HINDI-SKT'!F35="","",'HINDI-SKT'!F35)</f>
        <v/>
      </c>
      <c r="AJ36" s="138" t="str">
        <f t="shared" si="12"/>
        <v/>
      </c>
      <c r="AK36" s="137" t="str">
        <f>IF('HINDI-SKT'!G35="","",'HINDI-SKT'!G35)</f>
        <v/>
      </c>
      <c r="AL36" s="137" t="str">
        <f t="shared" si="13"/>
        <v/>
      </c>
      <c r="AM36" s="138" t="str">
        <f>IFERROR(LARGE((AH36,AJ36,AL36),1),"")</f>
        <v/>
      </c>
      <c r="AN36" s="138" t="str">
        <f>IFERROR(LARGE((AH36,AJ36,AL36),2),"")</f>
        <v/>
      </c>
      <c r="AO36" s="137" t="str">
        <f t="shared" si="14"/>
        <v/>
      </c>
      <c r="AP36" s="138" t="str">
        <f>IF('HINDI-SKT'!H35="","",'HINDI-SKT'!H35)</f>
        <v/>
      </c>
      <c r="AQ36" s="137" t="str">
        <f>IF('HINDI-SKT'!I35="","",'HINDI-SKT'!I35)</f>
        <v/>
      </c>
      <c r="AR36" s="137" t="str">
        <f>IF('HINDI-SKT'!J35="","",'HINDI-SKT'!J35)</f>
        <v/>
      </c>
      <c r="AS36" s="137" t="str">
        <f t="shared" si="53"/>
        <v/>
      </c>
      <c r="AT36" s="137" t="str">
        <f>IF('HINDI-SKT'!K35="","",'HINDI-SKT'!K35)</f>
        <v/>
      </c>
      <c r="AU36" s="138" t="str">
        <f t="shared" si="15"/>
        <v/>
      </c>
      <c r="AV36" s="137" t="str">
        <f t="shared" si="54"/>
        <v/>
      </c>
      <c r="AW36" s="137" t="str">
        <f t="shared" si="16"/>
        <v/>
      </c>
      <c r="AX36" s="137" t="str">
        <f>IF('HINDI-SKT'!O35="","",'HINDI-SKT'!O35)</f>
        <v/>
      </c>
      <c r="AY36" s="137" t="str">
        <f t="shared" si="55"/>
        <v/>
      </c>
      <c r="AZ36" s="137" t="str">
        <f t="shared" si="56"/>
        <v/>
      </c>
      <c r="BA36" s="137" t="str">
        <f t="shared" si="57"/>
        <v/>
      </c>
      <c r="BB36" s="134" t="str">
        <f>IF(MATHS!E35="","",MATHS!E35)</f>
        <v/>
      </c>
      <c r="BC36" s="135" t="str">
        <f t="shared" si="17"/>
        <v/>
      </c>
      <c r="BD36" s="134" t="str">
        <f>IF(MATHS!F35="","",MATHS!F35)</f>
        <v/>
      </c>
      <c r="BE36" s="135" t="str">
        <f t="shared" si="18"/>
        <v/>
      </c>
      <c r="BF36" s="134" t="str">
        <f>IF(MATHS!G35="","",MATHS!G35)</f>
        <v/>
      </c>
      <c r="BG36" s="134" t="str">
        <f t="shared" si="19"/>
        <v/>
      </c>
      <c r="BH36" s="135" t="str">
        <f>IFERROR(LARGE((BC36,BE36,BG36),1),"")</f>
        <v/>
      </c>
      <c r="BI36" s="135" t="str">
        <f>IFERROR(LARGE((BC36,BE36,BG36),2),"")</f>
        <v/>
      </c>
      <c r="BJ36" s="134" t="str">
        <f t="shared" si="20"/>
        <v/>
      </c>
      <c r="BK36" s="135" t="str">
        <f>IF(MATHS!H35="","",MATHS!H35)</f>
        <v/>
      </c>
      <c r="BL36" s="134" t="str">
        <f>IF(MATHS!I35="","",MATHS!I35)</f>
        <v/>
      </c>
      <c r="BM36" s="134" t="str">
        <f>IF(MATHS!J35="","",MATHS!J35)</f>
        <v/>
      </c>
      <c r="BN36" s="134" t="str">
        <f t="shared" si="58"/>
        <v/>
      </c>
      <c r="BO36" s="134" t="str">
        <f>IF(MATHS!K35="","",MATHS!K35)</f>
        <v/>
      </c>
      <c r="BP36" s="135" t="str">
        <f t="shared" si="21"/>
        <v/>
      </c>
      <c r="BQ36" s="134" t="str">
        <f t="shared" si="59"/>
        <v/>
      </c>
      <c r="BR36" s="134" t="str">
        <f t="shared" si="22"/>
        <v/>
      </c>
      <c r="BS36" s="134" t="str">
        <f>IF(MATHS!O35="","",MATHS!O35)</f>
        <v/>
      </c>
      <c r="BT36" s="134" t="str">
        <f t="shared" si="60"/>
        <v/>
      </c>
      <c r="BU36" s="134" t="str">
        <f t="shared" si="61"/>
        <v/>
      </c>
      <c r="BV36" s="134"/>
      <c r="BW36" s="137" t="str">
        <f>IF(SCIENCE!E35="","",SCIENCE!E35)</f>
        <v/>
      </c>
      <c r="BX36" s="138" t="str">
        <f t="shared" si="23"/>
        <v/>
      </c>
      <c r="BY36" s="137" t="str">
        <f>IF(SCIENCE!F35="","",SCIENCE!F35)</f>
        <v/>
      </c>
      <c r="BZ36" s="138" t="str">
        <f t="shared" si="24"/>
        <v/>
      </c>
      <c r="CA36" s="137" t="str">
        <f>IF(SCIENCE!G35="","",SCIENCE!G35)</f>
        <v/>
      </c>
      <c r="CB36" s="137" t="str">
        <f t="shared" si="25"/>
        <v/>
      </c>
      <c r="CC36" s="138" t="str">
        <f>IFERROR(LARGE((BX36,BZ36,CB36),1),"")</f>
        <v/>
      </c>
      <c r="CD36" s="138" t="str">
        <f>IFERROR(LARGE((BX36,BZ36,CB36),2),"")</f>
        <v/>
      </c>
      <c r="CE36" s="137" t="str">
        <f t="shared" si="26"/>
        <v/>
      </c>
      <c r="CF36" s="138" t="str">
        <f>IF(SCIENCE!H35="","",SCIENCE!H35)</f>
        <v/>
      </c>
      <c r="CG36" s="138" t="str">
        <f>IF(SCIENCE!I35="","",SCIENCE!I35)</f>
        <v/>
      </c>
      <c r="CH36" s="138" t="str">
        <f>IF(SCIENCE!J35="","",SCIENCE!J35)</f>
        <v/>
      </c>
      <c r="CI36" s="138" t="str">
        <f t="shared" si="62"/>
        <v/>
      </c>
      <c r="CJ36" s="138" t="str">
        <f>IF(SCIENCE!K35="","",SCIENCE!K35)</f>
        <v/>
      </c>
      <c r="CK36" s="138" t="str">
        <f t="shared" si="27"/>
        <v/>
      </c>
      <c r="CL36" s="137" t="str">
        <f t="shared" si="63"/>
        <v/>
      </c>
      <c r="CM36" s="137" t="str">
        <f t="shared" si="28"/>
        <v/>
      </c>
      <c r="CN36" s="137" t="str">
        <f>IF(SCIENCE!O35="","",SCIENCE!O35)</f>
        <v/>
      </c>
      <c r="CO36" s="137" t="str">
        <f t="shared" si="64"/>
        <v/>
      </c>
      <c r="CP36" s="137" t="str">
        <f t="shared" si="65"/>
        <v/>
      </c>
      <c r="CQ36" s="137" t="str">
        <f t="shared" si="66"/>
        <v/>
      </c>
      <c r="CR36" s="134" t="str">
        <f>IF(SST!E35="","",SST!E35)</f>
        <v/>
      </c>
      <c r="CS36" s="135" t="str">
        <f t="shared" si="29"/>
        <v/>
      </c>
      <c r="CT36" s="134" t="str">
        <f>IF(SST!F35="","",SST!F35)</f>
        <v/>
      </c>
      <c r="CU36" s="135" t="str">
        <f t="shared" si="30"/>
        <v/>
      </c>
      <c r="CV36" s="134" t="str">
        <f>IF(SST!G35="","",SST!G35)</f>
        <v/>
      </c>
      <c r="CW36" s="134" t="str">
        <f t="shared" si="31"/>
        <v/>
      </c>
      <c r="CX36" s="135" t="str">
        <f>IFERROR(LARGE((CS36,CU36,CW36),1),"")</f>
        <v/>
      </c>
      <c r="CY36" s="135" t="str">
        <f>IFERROR(LARGE((CS36,CU36,CW36),2),"")</f>
        <v/>
      </c>
      <c r="CZ36" s="134" t="str">
        <f t="shared" si="32"/>
        <v/>
      </c>
      <c r="DA36" s="135" t="str">
        <f>IF(SST!H35="","",SST!H35)</f>
        <v/>
      </c>
      <c r="DB36" s="135" t="str">
        <f>IF(SST!I35="","",SST!I35)</f>
        <v/>
      </c>
      <c r="DC36" s="135" t="str">
        <f>IF(SST!J35="","",SST!J35)</f>
        <v/>
      </c>
      <c r="DD36" s="135" t="str">
        <f t="shared" si="67"/>
        <v/>
      </c>
      <c r="DE36" s="135" t="str">
        <f>IF(SST!K35="","",SST!K35)</f>
        <v/>
      </c>
      <c r="DF36" s="135" t="str">
        <f t="shared" si="33"/>
        <v/>
      </c>
      <c r="DG36" s="134" t="str">
        <f t="shared" si="68"/>
        <v/>
      </c>
      <c r="DH36" s="134" t="str">
        <f t="shared" si="34"/>
        <v/>
      </c>
      <c r="DI36" s="134" t="str">
        <f>IF(SST!O35="","",SST!O35)</f>
        <v/>
      </c>
      <c r="DJ36" s="134" t="str">
        <f t="shared" si="69"/>
        <v/>
      </c>
      <c r="DK36" s="134" t="str">
        <f t="shared" si="70"/>
        <v/>
      </c>
      <c r="DL36" s="134" t="str">
        <f t="shared" si="71"/>
        <v/>
      </c>
      <c r="DM36" s="139" t="str">
        <f t="shared" si="72"/>
        <v/>
      </c>
      <c r="DN36" s="139" t="str">
        <f t="shared" si="73"/>
        <v/>
      </c>
      <c r="DO36" s="139" t="str">
        <f t="shared" si="74"/>
        <v/>
      </c>
      <c r="DP36" s="139" t="str">
        <f t="shared" si="75"/>
        <v/>
      </c>
      <c r="DQ36" s="139" t="str">
        <f t="shared" si="76"/>
        <v/>
      </c>
      <c r="DR36" s="139" t="str">
        <f t="shared" si="77"/>
        <v/>
      </c>
      <c r="DS36" s="139" t="str">
        <f t="shared" si="78"/>
        <v/>
      </c>
      <c r="DT36" s="139" t="str">
        <f t="shared" si="79"/>
        <v/>
      </c>
      <c r="DU36" s="139" t="str">
        <f t="shared" si="80"/>
        <v/>
      </c>
      <c r="DV36" s="139" t="str">
        <f t="shared" si="81"/>
        <v/>
      </c>
      <c r="DW36" s="140" t="str">
        <f t="shared" si="82"/>
        <v/>
      </c>
      <c r="DX36" s="140" t="str">
        <f t="shared" si="83"/>
        <v/>
      </c>
      <c r="DY36" s="140" t="str">
        <f t="shared" si="84"/>
        <v/>
      </c>
      <c r="DZ36" s="140" t="str">
        <f t="shared" si="85"/>
        <v/>
      </c>
      <c r="EA36" s="140" t="str">
        <f t="shared" si="86"/>
        <v/>
      </c>
      <c r="EB36" s="141" t="str">
        <f t="shared" si="87"/>
        <v/>
      </c>
      <c r="EC36" s="141" t="str">
        <f t="shared" si="88"/>
        <v/>
      </c>
      <c r="ED36" s="141" t="str">
        <f t="shared" si="89"/>
        <v/>
      </c>
      <c r="EE36" s="141" t="str">
        <f t="shared" si="90"/>
        <v/>
      </c>
      <c r="EF36" s="141" t="str">
        <f t="shared" si="91"/>
        <v/>
      </c>
      <c r="EG36" s="127" t="str">
        <f t="shared" si="97"/>
        <v/>
      </c>
      <c r="EH36" s="127" t="str">
        <f t="shared" si="97"/>
        <v/>
      </c>
      <c r="EI36" s="127" t="str">
        <f t="shared" si="92"/>
        <v/>
      </c>
      <c r="EJ36" s="127" t="str">
        <f t="shared" si="92"/>
        <v/>
      </c>
      <c r="EK36" s="127" t="str">
        <f t="shared" si="92"/>
        <v/>
      </c>
      <c r="EL36" s="128" t="str">
        <f t="shared" si="36"/>
        <v/>
      </c>
      <c r="EM36" s="128" t="str">
        <f t="shared" si="36"/>
        <v/>
      </c>
      <c r="EN36" s="128" t="str">
        <f t="shared" si="36"/>
        <v/>
      </c>
      <c r="EO36" s="128" t="str">
        <f t="shared" si="36"/>
        <v/>
      </c>
      <c r="EP36" s="128" t="str">
        <f t="shared" si="36"/>
        <v/>
      </c>
      <c r="EQ36" s="142" t="str">
        <f t="shared" si="37"/>
        <v/>
      </c>
      <c r="ER36" s="142" t="str">
        <f t="shared" si="38"/>
        <v/>
      </c>
      <c r="ES36" s="359" t="str">
        <f t="shared" si="39"/>
        <v/>
      </c>
      <c r="ET36" s="359" t="str">
        <f t="shared" si="93"/>
        <v/>
      </c>
      <c r="EU36" s="359" t="str">
        <f t="shared" si="40"/>
        <v/>
      </c>
      <c r="EV36" s="359" t="str">
        <f t="shared" si="41"/>
        <v/>
      </c>
      <c r="EW36" s="359" t="str">
        <f t="shared" si="42"/>
        <v/>
      </c>
      <c r="EX36" s="359" t="str">
        <f t="shared" si="43"/>
        <v/>
      </c>
      <c r="EY36" s="359" t="str">
        <f t="shared" si="94"/>
        <v/>
      </c>
      <c r="EZ36" s="359" t="str">
        <f t="shared" si="94"/>
        <v/>
      </c>
      <c r="FA36" s="359" t="str">
        <f t="shared" si="44"/>
        <v/>
      </c>
      <c r="FB36" s="359" t="str">
        <f t="shared" si="45"/>
        <v/>
      </c>
      <c r="FC36" s="144" t="str">
        <f t="shared" si="95"/>
        <v/>
      </c>
      <c r="FD36" s="359" t="str">
        <f t="shared" si="46"/>
        <v/>
      </c>
      <c r="FE36" s="145" t="str">
        <f>IF(ATTENDANCE!Q36="","",ATTENDANCE!Q36)</f>
        <v/>
      </c>
      <c r="FF36" s="146" t="str">
        <f t="shared" si="47"/>
        <v/>
      </c>
      <c r="FG36" s="359" t="str">
        <f t="shared" si="48"/>
        <v/>
      </c>
      <c r="FH36" s="144" t="str">
        <f t="shared" si="96"/>
        <v/>
      </c>
      <c r="FI36" s="359" t="str">
        <f>IF(ATTENDANCE!Q36="","",ATTENDANCE!Q36)</f>
        <v/>
      </c>
      <c r="FJ36" s="144" t="str">
        <f>IF(ATTENDANCE!Q36="","",ATTENDANCE!$Q36)</f>
        <v/>
      </c>
      <c r="FK36" s="144" t="s">
        <v>232</v>
      </c>
      <c r="FL36" s="70"/>
    </row>
    <row r="37" spans="1:168" s="267" customFormat="1" ht="22.2" customHeight="1" x14ac:dyDescent="0.25">
      <c r="A37" s="70"/>
      <c r="B37" s="131">
        <f>IF(DATA!B34="","",DATA!B34)</f>
        <v>30</v>
      </c>
      <c r="C37" s="131" t="str">
        <f>IF(DATA!C34="","",DATA!C34)</f>
        <v/>
      </c>
      <c r="D37" s="131" t="str">
        <f>IF(DATA!D34="","",DATA!D34)</f>
        <v/>
      </c>
      <c r="E37" s="447" t="str">
        <f>IF(DATA!E34="","",DATA!E34)</f>
        <v/>
      </c>
      <c r="F37" s="447" t="str">
        <f>IF(DATA!F34="","",DATA!F34)</f>
        <v/>
      </c>
      <c r="G37" s="132" t="str">
        <f>IF(DATA!G34="","",DATA!G34)</f>
        <v/>
      </c>
      <c r="H37" s="133" t="str">
        <f>IF(DATA!H34="","",DATA!H34)</f>
        <v/>
      </c>
      <c r="I37" s="132" t="str">
        <f>IF(DATA!I34="","",DATA!I34)</f>
        <v/>
      </c>
      <c r="J37" s="132" t="str">
        <f>IF(DATA!J34="","",DATA!J34)</f>
        <v/>
      </c>
      <c r="K37" s="132" t="str">
        <f>IF(DATA!K34="","",DATA!K34)</f>
        <v/>
      </c>
      <c r="L37" s="134" t="str">
        <f>IF(ENGLISH!E36="","",ENGLISH!E36)</f>
        <v/>
      </c>
      <c r="M37" s="135" t="str">
        <f t="shared" si="2"/>
        <v/>
      </c>
      <c r="N37" s="134" t="str">
        <f>IF(ENGLISH!F36="","",ENGLISH!F36)</f>
        <v/>
      </c>
      <c r="O37" s="135" t="str">
        <f t="shared" si="3"/>
        <v/>
      </c>
      <c r="P37" s="134" t="str">
        <f>IF(ENGLISH!G36="","",ENGLISH!G36)</f>
        <v/>
      </c>
      <c r="Q37" s="134" t="str">
        <f t="shared" si="4"/>
        <v/>
      </c>
      <c r="R37" s="135" t="str">
        <f>IFERROR(LARGE((M37,O37,Q37),1),"")</f>
        <v/>
      </c>
      <c r="S37" s="135" t="str">
        <f>IFERROR(LARGE((M37,O37,Q37),2),"")</f>
        <v/>
      </c>
      <c r="T37" s="134" t="str">
        <f t="shared" si="5"/>
        <v/>
      </c>
      <c r="U37" s="135" t="str">
        <f>IF(ENGLISH!H36="","",ENGLISH!H36)</f>
        <v/>
      </c>
      <c r="V37" s="134" t="str">
        <f>IF(ENGLISH!I36="","",ENGLISH!I36)</f>
        <v/>
      </c>
      <c r="W37" s="134" t="str">
        <f>IF(ENGLISH!J36="","",ENGLISH!J36)</f>
        <v/>
      </c>
      <c r="X37" s="134" t="str">
        <f t="shared" si="10"/>
        <v/>
      </c>
      <c r="Y37" s="135" t="str">
        <f>IF(ENGLISH!K36="","",ENGLISH!K36)</f>
        <v/>
      </c>
      <c r="Z37" s="135" t="str">
        <f t="shared" si="7"/>
        <v/>
      </c>
      <c r="AA37" s="136" t="str">
        <f t="shared" si="49"/>
        <v/>
      </c>
      <c r="AB37" s="134" t="str">
        <f t="shared" si="8"/>
        <v/>
      </c>
      <c r="AC37" s="134" t="str">
        <f>IF(ENGLISH!O36="","",ENGLISH!O36)</f>
        <v/>
      </c>
      <c r="AD37" s="134" t="str">
        <f t="shared" si="50"/>
        <v/>
      </c>
      <c r="AE37" s="134" t="str">
        <f t="shared" si="51"/>
        <v/>
      </c>
      <c r="AF37" s="134" t="str">
        <f t="shared" si="52"/>
        <v/>
      </c>
      <c r="AG37" s="137" t="str">
        <f>IF('HINDI-SKT'!E36="","",'HINDI-SKT'!E36)</f>
        <v/>
      </c>
      <c r="AH37" s="138" t="str">
        <f t="shared" si="11"/>
        <v/>
      </c>
      <c r="AI37" s="137" t="str">
        <f>IF('HINDI-SKT'!F36="","",'HINDI-SKT'!F36)</f>
        <v/>
      </c>
      <c r="AJ37" s="138" t="str">
        <f t="shared" si="12"/>
        <v/>
      </c>
      <c r="AK37" s="137" t="str">
        <f>IF('HINDI-SKT'!G36="","",'HINDI-SKT'!G36)</f>
        <v/>
      </c>
      <c r="AL37" s="137" t="str">
        <f t="shared" si="13"/>
        <v/>
      </c>
      <c r="AM37" s="138" t="str">
        <f>IFERROR(LARGE((AH37,AJ37,AL37),1),"")</f>
        <v/>
      </c>
      <c r="AN37" s="138" t="str">
        <f>IFERROR(LARGE((AH37,AJ37,AL37),2),"")</f>
        <v/>
      </c>
      <c r="AO37" s="137" t="str">
        <f t="shared" si="14"/>
        <v/>
      </c>
      <c r="AP37" s="138" t="str">
        <f>IF('HINDI-SKT'!H36="","",'HINDI-SKT'!H36)</f>
        <v/>
      </c>
      <c r="AQ37" s="137" t="str">
        <f>IF('HINDI-SKT'!I36="","",'HINDI-SKT'!I36)</f>
        <v/>
      </c>
      <c r="AR37" s="137" t="str">
        <f>IF('HINDI-SKT'!J36="","",'HINDI-SKT'!J36)</f>
        <v/>
      </c>
      <c r="AS37" s="137" t="str">
        <f t="shared" si="53"/>
        <v/>
      </c>
      <c r="AT37" s="137" t="str">
        <f>IF('HINDI-SKT'!K36="","",'HINDI-SKT'!K36)</f>
        <v/>
      </c>
      <c r="AU37" s="138" t="str">
        <f t="shared" si="15"/>
        <v/>
      </c>
      <c r="AV37" s="137" t="str">
        <f t="shared" si="54"/>
        <v/>
      </c>
      <c r="AW37" s="137" t="str">
        <f t="shared" si="16"/>
        <v/>
      </c>
      <c r="AX37" s="137" t="str">
        <f>IF('HINDI-SKT'!O36="","",'HINDI-SKT'!O36)</f>
        <v/>
      </c>
      <c r="AY37" s="137" t="str">
        <f t="shared" si="55"/>
        <v/>
      </c>
      <c r="AZ37" s="137" t="str">
        <f t="shared" si="56"/>
        <v/>
      </c>
      <c r="BA37" s="137" t="str">
        <f t="shared" si="57"/>
        <v/>
      </c>
      <c r="BB37" s="134" t="str">
        <f>IF(MATHS!E36="","",MATHS!E36)</f>
        <v/>
      </c>
      <c r="BC37" s="135" t="str">
        <f t="shared" si="17"/>
        <v/>
      </c>
      <c r="BD37" s="134" t="str">
        <f>IF(MATHS!F36="","",MATHS!F36)</f>
        <v/>
      </c>
      <c r="BE37" s="135" t="str">
        <f t="shared" si="18"/>
        <v/>
      </c>
      <c r="BF37" s="134" t="str">
        <f>IF(MATHS!G36="","",MATHS!G36)</f>
        <v/>
      </c>
      <c r="BG37" s="134" t="str">
        <f t="shared" si="19"/>
        <v/>
      </c>
      <c r="BH37" s="135" t="str">
        <f>IFERROR(LARGE((BC37,BE37,BG37),1),"")</f>
        <v/>
      </c>
      <c r="BI37" s="135" t="str">
        <f>IFERROR(LARGE((BC37,BE37,BG37),2),"")</f>
        <v/>
      </c>
      <c r="BJ37" s="134" t="str">
        <f t="shared" si="20"/>
        <v/>
      </c>
      <c r="BK37" s="135" t="str">
        <f>IF(MATHS!H36="","",MATHS!H36)</f>
        <v/>
      </c>
      <c r="BL37" s="134" t="str">
        <f>IF(MATHS!I36="","",MATHS!I36)</f>
        <v/>
      </c>
      <c r="BM37" s="134" t="str">
        <f>IF(MATHS!J36="","",MATHS!J36)</f>
        <v/>
      </c>
      <c r="BN37" s="134" t="str">
        <f t="shared" si="58"/>
        <v/>
      </c>
      <c r="BO37" s="134" t="str">
        <f>IF(MATHS!K36="","",MATHS!K36)</f>
        <v/>
      </c>
      <c r="BP37" s="135" t="str">
        <f t="shared" si="21"/>
        <v/>
      </c>
      <c r="BQ37" s="134" t="str">
        <f t="shared" si="59"/>
        <v/>
      </c>
      <c r="BR37" s="134" t="str">
        <f t="shared" si="22"/>
        <v/>
      </c>
      <c r="BS37" s="134" t="str">
        <f>IF(MATHS!O36="","",MATHS!O36)</f>
        <v/>
      </c>
      <c r="BT37" s="134" t="str">
        <f t="shared" si="60"/>
        <v/>
      </c>
      <c r="BU37" s="134" t="str">
        <f t="shared" si="61"/>
        <v/>
      </c>
      <c r="BV37" s="134"/>
      <c r="BW37" s="137" t="str">
        <f>IF(SCIENCE!E36="","",SCIENCE!E36)</f>
        <v/>
      </c>
      <c r="BX37" s="138" t="str">
        <f t="shared" si="23"/>
        <v/>
      </c>
      <c r="BY37" s="137" t="str">
        <f>IF(SCIENCE!F36="","",SCIENCE!F36)</f>
        <v/>
      </c>
      <c r="BZ37" s="138" t="str">
        <f t="shared" si="24"/>
        <v/>
      </c>
      <c r="CA37" s="137" t="str">
        <f>IF(SCIENCE!G36="","",SCIENCE!G36)</f>
        <v/>
      </c>
      <c r="CB37" s="137" t="str">
        <f t="shared" si="25"/>
        <v/>
      </c>
      <c r="CC37" s="138" t="str">
        <f>IFERROR(LARGE((BX37,BZ37,CB37),1),"")</f>
        <v/>
      </c>
      <c r="CD37" s="138" t="str">
        <f>IFERROR(LARGE((BX37,BZ37,CB37),2),"")</f>
        <v/>
      </c>
      <c r="CE37" s="137" t="str">
        <f t="shared" si="26"/>
        <v/>
      </c>
      <c r="CF37" s="138" t="str">
        <f>IF(SCIENCE!H36="","",SCIENCE!H36)</f>
        <v/>
      </c>
      <c r="CG37" s="138" t="str">
        <f>IF(SCIENCE!I36="","",SCIENCE!I36)</f>
        <v/>
      </c>
      <c r="CH37" s="138" t="str">
        <f>IF(SCIENCE!J36="","",SCIENCE!J36)</f>
        <v/>
      </c>
      <c r="CI37" s="138" t="str">
        <f t="shared" si="62"/>
        <v/>
      </c>
      <c r="CJ37" s="138" t="str">
        <f>IF(SCIENCE!K36="","",SCIENCE!K36)</f>
        <v/>
      </c>
      <c r="CK37" s="138" t="str">
        <f t="shared" si="27"/>
        <v/>
      </c>
      <c r="CL37" s="137" t="str">
        <f t="shared" si="63"/>
        <v/>
      </c>
      <c r="CM37" s="137" t="str">
        <f t="shared" si="28"/>
        <v/>
      </c>
      <c r="CN37" s="137" t="str">
        <f>IF(SCIENCE!O36="","",SCIENCE!O36)</f>
        <v/>
      </c>
      <c r="CO37" s="137" t="str">
        <f t="shared" si="64"/>
        <v/>
      </c>
      <c r="CP37" s="137" t="str">
        <f t="shared" si="65"/>
        <v/>
      </c>
      <c r="CQ37" s="137" t="str">
        <f t="shared" si="66"/>
        <v/>
      </c>
      <c r="CR37" s="134" t="str">
        <f>IF(SST!E36="","",SST!E36)</f>
        <v/>
      </c>
      <c r="CS37" s="135" t="str">
        <f t="shared" si="29"/>
        <v/>
      </c>
      <c r="CT37" s="134" t="str">
        <f>IF(SST!F36="","",SST!F36)</f>
        <v/>
      </c>
      <c r="CU37" s="135" t="str">
        <f t="shared" si="30"/>
        <v/>
      </c>
      <c r="CV37" s="134" t="str">
        <f>IF(SST!G36="","",SST!G36)</f>
        <v/>
      </c>
      <c r="CW37" s="134" t="str">
        <f t="shared" si="31"/>
        <v/>
      </c>
      <c r="CX37" s="135" t="str">
        <f>IFERROR(LARGE((CS37,CU37,CW37),1),"")</f>
        <v/>
      </c>
      <c r="CY37" s="135" t="str">
        <f>IFERROR(LARGE((CS37,CU37,CW37),2),"")</f>
        <v/>
      </c>
      <c r="CZ37" s="134" t="str">
        <f t="shared" si="32"/>
        <v/>
      </c>
      <c r="DA37" s="135" t="str">
        <f>IF(SST!H36="","",SST!H36)</f>
        <v/>
      </c>
      <c r="DB37" s="135" t="str">
        <f>IF(SST!I36="","",SST!I36)</f>
        <v/>
      </c>
      <c r="DC37" s="135" t="str">
        <f>IF(SST!J36="","",SST!J36)</f>
        <v/>
      </c>
      <c r="DD37" s="135" t="str">
        <f t="shared" si="67"/>
        <v/>
      </c>
      <c r="DE37" s="135" t="str">
        <f>IF(SST!K36="","",SST!K36)</f>
        <v/>
      </c>
      <c r="DF37" s="135" t="str">
        <f t="shared" si="33"/>
        <v/>
      </c>
      <c r="DG37" s="134" t="str">
        <f t="shared" si="68"/>
        <v/>
      </c>
      <c r="DH37" s="134" t="str">
        <f t="shared" si="34"/>
        <v/>
      </c>
      <c r="DI37" s="134" t="str">
        <f>IF(SST!O36="","",SST!O36)</f>
        <v/>
      </c>
      <c r="DJ37" s="134" t="str">
        <f t="shared" si="69"/>
        <v/>
      </c>
      <c r="DK37" s="134" t="str">
        <f t="shared" si="70"/>
        <v/>
      </c>
      <c r="DL37" s="134" t="str">
        <f t="shared" si="71"/>
        <v/>
      </c>
      <c r="DM37" s="139" t="str">
        <f t="shared" si="72"/>
        <v/>
      </c>
      <c r="DN37" s="139" t="str">
        <f t="shared" si="73"/>
        <v/>
      </c>
      <c r="DO37" s="139" t="str">
        <f t="shared" si="74"/>
        <v/>
      </c>
      <c r="DP37" s="139" t="str">
        <f t="shared" si="75"/>
        <v/>
      </c>
      <c r="DQ37" s="139" t="str">
        <f t="shared" si="76"/>
        <v/>
      </c>
      <c r="DR37" s="139" t="str">
        <f t="shared" si="77"/>
        <v/>
      </c>
      <c r="DS37" s="139" t="str">
        <f t="shared" si="78"/>
        <v/>
      </c>
      <c r="DT37" s="139" t="str">
        <f t="shared" si="79"/>
        <v/>
      </c>
      <c r="DU37" s="139" t="str">
        <f t="shared" si="80"/>
        <v/>
      </c>
      <c r="DV37" s="139" t="str">
        <f t="shared" si="81"/>
        <v/>
      </c>
      <c r="DW37" s="140" t="str">
        <f t="shared" si="82"/>
        <v/>
      </c>
      <c r="DX37" s="140" t="str">
        <f t="shared" si="83"/>
        <v/>
      </c>
      <c r="DY37" s="140" t="str">
        <f t="shared" si="84"/>
        <v/>
      </c>
      <c r="DZ37" s="140" t="str">
        <f t="shared" si="85"/>
        <v/>
      </c>
      <c r="EA37" s="140" t="str">
        <f t="shared" si="86"/>
        <v/>
      </c>
      <c r="EB37" s="141" t="str">
        <f t="shared" si="87"/>
        <v/>
      </c>
      <c r="EC37" s="141" t="str">
        <f t="shared" si="88"/>
        <v/>
      </c>
      <c r="ED37" s="141" t="str">
        <f t="shared" si="89"/>
        <v/>
      </c>
      <c r="EE37" s="141" t="str">
        <f t="shared" si="90"/>
        <v/>
      </c>
      <c r="EF37" s="141" t="str">
        <f t="shared" si="91"/>
        <v/>
      </c>
      <c r="EG37" s="127" t="str">
        <f t="shared" si="97"/>
        <v/>
      </c>
      <c r="EH37" s="127" t="str">
        <f t="shared" si="97"/>
        <v/>
      </c>
      <c r="EI37" s="127" t="str">
        <f t="shared" si="92"/>
        <v/>
      </c>
      <c r="EJ37" s="127" t="str">
        <f t="shared" si="92"/>
        <v/>
      </c>
      <c r="EK37" s="127" t="str">
        <f t="shared" si="92"/>
        <v/>
      </c>
      <c r="EL37" s="128" t="str">
        <f t="shared" si="36"/>
        <v/>
      </c>
      <c r="EM37" s="128" t="str">
        <f t="shared" si="36"/>
        <v/>
      </c>
      <c r="EN37" s="128" t="str">
        <f t="shared" si="36"/>
        <v/>
      </c>
      <c r="EO37" s="128" t="str">
        <f t="shared" si="36"/>
        <v/>
      </c>
      <c r="EP37" s="128" t="str">
        <f t="shared" si="36"/>
        <v/>
      </c>
      <c r="EQ37" s="142" t="str">
        <f t="shared" si="37"/>
        <v/>
      </c>
      <c r="ER37" s="142" t="str">
        <f t="shared" si="38"/>
        <v/>
      </c>
      <c r="ES37" s="359" t="str">
        <f t="shared" si="39"/>
        <v/>
      </c>
      <c r="ET37" s="359" t="str">
        <f t="shared" si="93"/>
        <v/>
      </c>
      <c r="EU37" s="359" t="str">
        <f t="shared" si="40"/>
        <v/>
      </c>
      <c r="EV37" s="359" t="str">
        <f t="shared" si="41"/>
        <v/>
      </c>
      <c r="EW37" s="359" t="str">
        <f t="shared" si="42"/>
        <v/>
      </c>
      <c r="EX37" s="359" t="str">
        <f t="shared" si="43"/>
        <v/>
      </c>
      <c r="EY37" s="359" t="str">
        <f t="shared" si="94"/>
        <v/>
      </c>
      <c r="EZ37" s="359" t="str">
        <f t="shared" si="94"/>
        <v/>
      </c>
      <c r="FA37" s="359" t="str">
        <f t="shared" si="44"/>
        <v/>
      </c>
      <c r="FB37" s="359" t="str">
        <f t="shared" si="45"/>
        <v/>
      </c>
      <c r="FC37" s="144" t="str">
        <f t="shared" si="95"/>
        <v/>
      </c>
      <c r="FD37" s="359" t="str">
        <f t="shared" si="46"/>
        <v/>
      </c>
      <c r="FE37" s="145" t="str">
        <f>IF(ATTENDANCE!Q37="","",ATTENDANCE!Q37)</f>
        <v/>
      </c>
      <c r="FF37" s="146" t="str">
        <f t="shared" si="47"/>
        <v/>
      </c>
      <c r="FG37" s="359" t="str">
        <f t="shared" si="48"/>
        <v/>
      </c>
      <c r="FH37" s="144" t="str">
        <f t="shared" si="96"/>
        <v/>
      </c>
      <c r="FI37" s="359" t="str">
        <f>IF(ATTENDANCE!Q37="","",ATTENDANCE!Q37)</f>
        <v/>
      </c>
      <c r="FJ37" s="144" t="str">
        <f>IF(ATTENDANCE!Q37="","",ATTENDANCE!$Q37)</f>
        <v/>
      </c>
      <c r="FK37" s="144" t="s">
        <v>235</v>
      </c>
      <c r="FL37" s="70"/>
    </row>
    <row r="38" spans="1:168" s="267" customFormat="1" ht="22.2" customHeight="1" x14ac:dyDescent="0.25">
      <c r="A38" s="70"/>
      <c r="B38" s="131">
        <f>IF(DATA!B35="","",DATA!B35)</f>
        <v>31</v>
      </c>
      <c r="C38" s="131" t="str">
        <f>IF(DATA!C35="","",DATA!C35)</f>
        <v/>
      </c>
      <c r="D38" s="131" t="str">
        <f>IF(DATA!D35="","",DATA!D35)</f>
        <v/>
      </c>
      <c r="E38" s="447" t="str">
        <f>IF(DATA!E35="","",DATA!E35)</f>
        <v/>
      </c>
      <c r="F38" s="447" t="str">
        <f>IF(DATA!F35="","",DATA!F35)</f>
        <v/>
      </c>
      <c r="G38" s="132" t="str">
        <f>IF(DATA!G35="","",DATA!G35)</f>
        <v/>
      </c>
      <c r="H38" s="133" t="str">
        <f>IF(DATA!H35="","",DATA!H35)</f>
        <v/>
      </c>
      <c r="I38" s="132" t="str">
        <f>IF(DATA!I35="","",DATA!I35)</f>
        <v/>
      </c>
      <c r="J38" s="132" t="str">
        <f>IF(DATA!J35="","",DATA!J35)</f>
        <v/>
      </c>
      <c r="K38" s="132" t="str">
        <f>IF(DATA!K35="","",DATA!K35)</f>
        <v/>
      </c>
      <c r="L38" s="134" t="str">
        <f>IF(ENGLISH!E37="","",ENGLISH!E37)</f>
        <v/>
      </c>
      <c r="M38" s="135" t="str">
        <f t="shared" ref="M38:M51" si="98">IF(L38="","",ROUNDUP((L38/$L$7)*5,1))</f>
        <v/>
      </c>
      <c r="N38" s="134" t="str">
        <f>IF(ENGLISH!F37="","",ENGLISH!F37)</f>
        <v/>
      </c>
      <c r="O38" s="135" t="str">
        <f t="shared" ref="O38:O51" si="99">IF(N38="","",ROUNDUP((N38/$N$7)*5,1))</f>
        <v/>
      </c>
      <c r="P38" s="134" t="str">
        <f>IF(ENGLISH!G37="","",ENGLISH!G37)</f>
        <v/>
      </c>
      <c r="Q38" s="134" t="str">
        <f t="shared" ref="Q38:Q51" si="100">IF(P38="","",ROUNDUP((P38/$P$7)*5,1))</f>
        <v/>
      </c>
      <c r="R38" s="135" t="str">
        <f>IFERROR(LARGE((M38,O38,Q38),1),"")</f>
        <v/>
      </c>
      <c r="S38" s="135" t="str">
        <f>IFERROR(LARGE((M38,O38,Q38),2),"")</f>
        <v/>
      </c>
      <c r="T38" s="134" t="str">
        <f t="shared" ref="T38:T51" si="101">IF(AND(R38="",S38=""),"",SUM(R38:S38)/2)</f>
        <v/>
      </c>
      <c r="U38" s="135" t="str">
        <f>IF(ENGLISH!H37="","",ENGLISH!H37)</f>
        <v/>
      </c>
      <c r="V38" s="134" t="str">
        <f>IF(ENGLISH!I37="","",ENGLISH!I37)</f>
        <v/>
      </c>
      <c r="W38" s="134" t="str">
        <f>IF(ENGLISH!J37="","",ENGLISH!J37)</f>
        <v/>
      </c>
      <c r="X38" s="134" t="str">
        <f t="shared" ref="X38:X51" si="102">IF(AND(T38="",U38="",V38="",W38=""),"",SUM(T38:W38))</f>
        <v/>
      </c>
      <c r="Y38" s="135" t="str">
        <f>IF(ENGLISH!K37="","",ENGLISH!K37)</f>
        <v/>
      </c>
      <c r="Z38" s="135" t="str">
        <f t="shared" ref="Z38:Z51" si="103">IF(Y38="","",(Y38/$Y$7)*80)</f>
        <v/>
      </c>
      <c r="AA38" s="136" t="str">
        <f t="shared" ref="AA38:AA51" si="104">IF(C38="TC","",IF(AND(T38="",U38="",V38="",Z38="",W38=""),"",ROUNDUP(SUM(T38,U38,V38,Z38,W38)*100/SUM($T$7,$U$7,$V$7,$Z$7,$W$7),0)))</f>
        <v/>
      </c>
      <c r="AB38" s="134" t="str">
        <f t="shared" ref="AB38:AB51" si="105">IF(AA38="","",IF(AA38&lt;33,"E",IF(AND(AA38&gt;=33,AA38&lt;41),"D",IF(AND(AA38&gt;=41,AA38&lt;51),"C2",IF(AND(AA38&gt;=51,AA38&lt;61),"C1",IF(AND(AA38&gt;=61,AA38&lt;71),"B2",IF(AND(AA38&gt;=71,AA38&lt;81),"B1",IF(AND(AA38&gt;=81,AA38&lt;91),"A2",IF(AND(AA38&gt;=91,AA38&lt;=100),"A1")))))))))</f>
        <v/>
      </c>
      <c r="AC38" s="134" t="str">
        <f>IF(ENGLISH!O37="","",ENGLISH!O37)</f>
        <v/>
      </c>
      <c r="AD38" s="134" t="str">
        <f t="shared" ref="AD38:AD51" si="106">IF(AC38="","",(AC38*80/$AC$7))</f>
        <v/>
      </c>
      <c r="AE38" s="134" t="str">
        <f t="shared" ref="AE38:AE51" si="107">IF(AB38="","",IF(AB38="E",SUM(X38,AD38),""))</f>
        <v/>
      </c>
      <c r="AF38" s="134" t="str">
        <f t="shared" ref="AF38:AF51" si="108">IF(AE38="","",IF(AE38&lt;33,"E",IF(AND(AE38&gt;=33,AE38&lt;41),"D",IF(AND(AE38&gt;=41,AE38&lt;51),"C2",IF(AND(AE38&gt;=51,AE38&lt;61),"C1",IF(AND(AE38&gt;=61,AE38&lt;71),"B2",IF(AND(AE38&gt;=71,AE38&lt;81),"B1",IF(AND(AE38&gt;=81,AE38&lt;91),"A2",IF(AND(AE38&gt;=91,AE38&lt;=100),"A1")))))))))</f>
        <v/>
      </c>
      <c r="AG38" s="137" t="str">
        <f>IF('HINDI-SKT'!E37="","",'HINDI-SKT'!E37)</f>
        <v/>
      </c>
      <c r="AH38" s="138" t="str">
        <f t="shared" ref="AH38:AH51" si="109">IF(AG38="","",ROUNDUP((AG38/$AG$7)*5,1))</f>
        <v/>
      </c>
      <c r="AI38" s="137" t="str">
        <f>IF('HINDI-SKT'!F37="","",'HINDI-SKT'!F37)</f>
        <v/>
      </c>
      <c r="AJ38" s="138" t="str">
        <f t="shared" ref="AJ38:AJ51" si="110">IF(AI38="","",ROUNDUP((AI38/$AI$7)*5,1))</f>
        <v/>
      </c>
      <c r="AK38" s="137" t="str">
        <f>IF('HINDI-SKT'!G37="","",'HINDI-SKT'!G37)</f>
        <v/>
      </c>
      <c r="AL38" s="137" t="str">
        <f t="shared" ref="AL38:AL51" si="111">IF(AK38="","",ROUNDUP((AK38/$AK$7)*5,1))</f>
        <v/>
      </c>
      <c r="AM38" s="138" t="str">
        <f>IFERROR(LARGE((AH38,AJ38,AL38),1),"")</f>
        <v/>
      </c>
      <c r="AN38" s="138" t="str">
        <f>IFERROR(LARGE((AH38,AJ38,AL38),2),"")</f>
        <v/>
      </c>
      <c r="AO38" s="137" t="str">
        <f t="shared" ref="AO38:AO51" si="112">IF(AND(AM38="",AN38=""),"",SUM(AM38:AN38)/2)</f>
        <v/>
      </c>
      <c r="AP38" s="138" t="str">
        <f>IF('HINDI-SKT'!H37="","",'HINDI-SKT'!H37)</f>
        <v/>
      </c>
      <c r="AQ38" s="137" t="str">
        <f>IF('HINDI-SKT'!I37="","",'HINDI-SKT'!I37)</f>
        <v/>
      </c>
      <c r="AR38" s="137" t="str">
        <f>IF('HINDI-SKT'!J37="","",'HINDI-SKT'!J37)</f>
        <v/>
      </c>
      <c r="AS38" s="137" t="str">
        <f t="shared" ref="AS38:AS51" si="113">IF(C38="TC","",IF(AND(AO38="",AP38="",AQ38="",AR38=""),"",SUM(AO38:AR38)))</f>
        <v/>
      </c>
      <c r="AT38" s="137" t="str">
        <f>IF('HINDI-SKT'!K37="","",'HINDI-SKT'!K37)</f>
        <v/>
      </c>
      <c r="AU38" s="138" t="str">
        <f t="shared" ref="AU38:AU51" si="114">IF(AT38="","",(AT38/$AT$7)*80)</f>
        <v/>
      </c>
      <c r="AV38" s="137" t="str">
        <f t="shared" ref="AV38:AV51" si="115">IF(C38="TC","",IF(AND(AO38="",AP38="",AQ38="",AU38="",AR38),"",ROUNDUP(SUM(AO38,AP38,AQ38,AU38,AR38),0)))</f>
        <v/>
      </c>
      <c r="AW38" s="137" t="str">
        <f t="shared" ref="AW38:AW51" si="116">IF(AV38="","",IF(AV38&lt;33,"E",IF(AND(AV38&gt;=33,AV38&lt;41),"D",IF(AND(AV38&gt;=41,AV38&lt;51),"C2",IF(AND(AV38&gt;=51,AV38&lt;61),"C1",IF(AND(AV38&gt;=61,AV38&lt;71),"B2",IF(AND(AV38&gt;=71,AV38&lt;81),"B1",IF(AND(AV38&gt;=81,AV38&lt;91),"A2",IF(AND(AV38&gt;=91,AV38&lt;=100),"A1")))))))))</f>
        <v/>
      </c>
      <c r="AX38" s="137" t="str">
        <f>IF('HINDI-SKT'!O37="","",'HINDI-SKT'!O37)</f>
        <v/>
      </c>
      <c r="AY38" s="137" t="str">
        <f t="shared" ref="AY38:AY51" si="117">IF(AX38="","",(AX38*80/$AX$7))</f>
        <v/>
      </c>
      <c r="AZ38" s="137" t="str">
        <f t="shared" ref="AZ38:AZ51" si="118">IF(AX38="","",IF(AW38="E",SUM(AS38,AY38),""))</f>
        <v/>
      </c>
      <c r="BA38" s="137" t="str">
        <f t="shared" ref="BA38:BA51" si="119">IF(AZ38="","",IF(AZ38&lt;33,"E",IF(AND(AZ38&gt;=33,AZ38&lt;41),"D",IF(AND(AZ38&gt;=41,AZ38&lt;51),"C2",IF(AND(AZ38&gt;=51,AZ38&lt;61),"C1",IF(AND(AZ38&gt;=61,AZ38&lt;71),"B2",IF(AND(AZ38&gt;=71,AZ38&lt;81),"B1",IF(AND(AZ38&gt;=81,AZ38&lt;91),"A2",IF(AND(AZ38&gt;=91,AZ38&lt;=100),"A1")))))))))</f>
        <v/>
      </c>
      <c r="BB38" s="134" t="str">
        <f>IF(MATHS!E37="","",MATHS!E37)</f>
        <v/>
      </c>
      <c r="BC38" s="135" t="str">
        <f t="shared" ref="BC38:BC51" si="120">IF(BB38="","",ROUNDUP((BB38/$BB$7)*5,1))</f>
        <v/>
      </c>
      <c r="BD38" s="134" t="str">
        <f>IF(MATHS!F37="","",MATHS!F37)</f>
        <v/>
      </c>
      <c r="BE38" s="135" t="str">
        <f t="shared" ref="BE38:BE51" si="121">IF(BD38="","",ROUNDUP((BD38/$BD$7)*5,1))</f>
        <v/>
      </c>
      <c r="BF38" s="134" t="str">
        <f>IF(MATHS!G37="","",MATHS!G37)</f>
        <v/>
      </c>
      <c r="BG38" s="134" t="str">
        <f t="shared" ref="BG38:BG51" si="122">IF(BF38="","",ROUNDUP((BF38/$BF$7)*5,1))</f>
        <v/>
      </c>
      <c r="BH38" s="135" t="str">
        <f>IFERROR(LARGE((BC38,BE38,BG38),1),"")</f>
        <v/>
      </c>
      <c r="BI38" s="135" t="str">
        <f>IFERROR(LARGE((BC38,BE38,BG38),2),"")</f>
        <v/>
      </c>
      <c r="BJ38" s="134" t="str">
        <f t="shared" ref="BJ38:BJ51" si="123">IF(AND(BH38="",BI38=""),"",SUM(BH38:BI38)/2)</f>
        <v/>
      </c>
      <c r="BK38" s="135" t="str">
        <f>IF(MATHS!H37="","",MATHS!H37)</f>
        <v/>
      </c>
      <c r="BL38" s="134" t="str">
        <f>IF(MATHS!I37="","",MATHS!I37)</f>
        <v/>
      </c>
      <c r="BM38" s="134" t="str">
        <f>IF(MATHS!J37="","",MATHS!J37)</f>
        <v/>
      </c>
      <c r="BN38" s="134" t="str">
        <f t="shared" ref="BN38:BN51" si="124">IF(C38="TC","",IF(AND(BJ38="",BK38="",BL38="",BM38=""),"",SUM(BJ38:BM38)))</f>
        <v/>
      </c>
      <c r="BO38" s="134" t="str">
        <f>IF(MATHS!K37="","",MATHS!K37)</f>
        <v/>
      </c>
      <c r="BP38" s="135" t="str">
        <f t="shared" ref="BP38:BP51" si="125">IF(BO38="","",(BO38/$BO$7)*80)</f>
        <v/>
      </c>
      <c r="BQ38" s="134" t="str">
        <f t="shared" ref="BQ38:BQ51" si="126">IF(C38="TC","",IF(AND(BJ38="",BK38="",BL38="",BM38="",BP38=""),"",ROUNDUP(SUM(BJ38,BK38,BL38,BM38,BP38),0)))</f>
        <v/>
      </c>
      <c r="BR38" s="134" t="str">
        <f t="shared" ref="BR38:BR51" si="127">IF(BQ38="","",IF(BQ38&lt;33,"E",IF(AND(BQ38&gt;=33,BQ38&lt;41),"D",IF(AND(BQ38&gt;=41,BQ38&lt;51),"C2",IF(AND(BQ38&gt;=51,BQ38&lt;61),"C1",IF(AND(BQ38&gt;=61,BQ38&lt;71),"B2",IF(AND(BQ38&gt;=71,BQ38&lt;81),"B1",IF(AND(BQ38&gt;=81,BQ38&lt;91),"A2",IF(AND(BQ38&gt;=91,BQ38&lt;=100),"A1")))))))))</f>
        <v/>
      </c>
      <c r="BS38" s="134" t="str">
        <f>IF(MATHS!O37="","",MATHS!O37)</f>
        <v/>
      </c>
      <c r="BT38" s="134" t="str">
        <f t="shared" ref="BT38:BT51" si="128">IF(BS38="","",(BS38*80/$BS$7))</f>
        <v/>
      </c>
      <c r="BU38" s="134" t="str">
        <f t="shared" ref="BU38:BU51" si="129">IF(BS38="","",IF(BR38="E",SUM(BN38,BT38),""))</f>
        <v/>
      </c>
      <c r="BV38" s="134"/>
      <c r="BW38" s="137" t="str">
        <f>IF(SCIENCE!E37="","",SCIENCE!E37)</f>
        <v/>
      </c>
      <c r="BX38" s="138" t="str">
        <f t="shared" ref="BX38:BX51" si="130">IF(BW38="","",ROUNDUP((BW38/$BW$7)*5,1))</f>
        <v/>
      </c>
      <c r="BY38" s="137" t="str">
        <f>IF(SCIENCE!F37="","",SCIENCE!F37)</f>
        <v/>
      </c>
      <c r="BZ38" s="138" t="str">
        <f t="shared" ref="BZ38:BZ51" si="131">IF(BY38="","",ROUNDUP((BY38/$BY$7)*5,1))</f>
        <v/>
      </c>
      <c r="CA38" s="137" t="str">
        <f>IF(SCIENCE!G37="","",SCIENCE!G37)</f>
        <v/>
      </c>
      <c r="CB38" s="137" t="str">
        <f t="shared" ref="CB38:CB51" si="132">IF(CA38="","",ROUNDUP((CA38/$CA$7)*5,1))</f>
        <v/>
      </c>
      <c r="CC38" s="138" t="str">
        <f>IFERROR(LARGE((BX38,BZ38,CB38),1),"")</f>
        <v/>
      </c>
      <c r="CD38" s="138" t="str">
        <f>IFERROR(LARGE((BX38,BZ38,CB38),2),"")</f>
        <v/>
      </c>
      <c r="CE38" s="137" t="str">
        <f t="shared" ref="CE38:CE51" si="133">IF(AND(CC38="",CD38=""),"",SUM(CC38:CD38)/2)</f>
        <v/>
      </c>
      <c r="CF38" s="138" t="str">
        <f>IF(SCIENCE!H37="","",SCIENCE!H37)</f>
        <v/>
      </c>
      <c r="CG38" s="138" t="str">
        <f>IF(SCIENCE!I37="","",SCIENCE!I37)</f>
        <v/>
      </c>
      <c r="CH38" s="138" t="str">
        <f>IF(SCIENCE!J37="","",SCIENCE!J37)</f>
        <v/>
      </c>
      <c r="CI38" s="138" t="str">
        <f t="shared" ref="CI38:CI51" si="134">IF(C38="TC","",IF(AND(CE38="",CF38="",CG38="",CH38=""),"",SUM(CE38:CH38)))</f>
        <v/>
      </c>
      <c r="CJ38" s="138" t="str">
        <f>IF(SCIENCE!K37="","",SCIENCE!K37)</f>
        <v/>
      </c>
      <c r="CK38" s="138" t="str">
        <f t="shared" ref="CK38:CK51" si="135">IF(CJ38="","",(CJ38/$CJ$7)*80)</f>
        <v/>
      </c>
      <c r="CL38" s="137" t="str">
        <f t="shared" ref="CL38:CL51" si="136">IF(C38="TC","",IF(AND(CE38="",CF38="",CG38="",CH38="",CK38=""),"",ROUNDUP(SUM(CE38,CF38,CG38,CH38,CK38),0)))</f>
        <v/>
      </c>
      <c r="CM38" s="137" t="str">
        <f t="shared" ref="CM38:CM51" si="137">IF(CL38="","",IF(CL38&lt;33,"E",IF(AND(CL38&gt;=33,CL38&lt;41),"D",IF(AND(CL38&gt;=41,CL38&lt;51),"C2",IF(AND(CL38&gt;=51,CL38&lt;61),"C1",IF(AND(CL38&gt;=61,CL38&lt;71),"B2",IF(AND(CL38&gt;=71,CL38&lt;81),"B1",IF(AND(CL38&gt;=81,CL38&lt;91),"A2",IF(AND(CL38&gt;=91,CL38&lt;=100),"A1")))))))))</f>
        <v/>
      </c>
      <c r="CN38" s="137" t="str">
        <f>IF(SCIENCE!O37="","",SCIENCE!O37)</f>
        <v/>
      </c>
      <c r="CO38" s="137" t="str">
        <f t="shared" ref="CO38:CO51" si="138">IF(CN38="","",(CN38*80/$CN$7))</f>
        <v/>
      </c>
      <c r="CP38" s="137" t="str">
        <f t="shared" ref="CP38:CP51" si="139">IF(CN38="","",IF(CM38="E",ROUNDUP(SUM(CI38,CO38),0),""))</f>
        <v/>
      </c>
      <c r="CQ38" s="137" t="str">
        <f t="shared" ref="CQ38:CQ51" si="140">IF(CP38="","",IF(CP38&lt;33,"E",IF(AND(CP38&gt;=33,CP38&lt;41),"D",IF(AND(CP38&gt;=41,CP38&lt;51),"C2",IF(AND(CP38&gt;=51,CP38&lt;61),"C1",IF(AND(CP38&gt;=61,CP38&lt;71),"B2",IF(AND(CP38&gt;=71,CP38&lt;81),"B1",IF(AND(CP38&gt;=81,CP38&lt;91),"A2",IF(AND(CP38&gt;=91,CP38&lt;=100),"A1")))))))))</f>
        <v/>
      </c>
      <c r="CR38" s="134" t="str">
        <f>IF(SST!E37="","",SST!E37)</f>
        <v/>
      </c>
      <c r="CS38" s="135" t="str">
        <f t="shared" ref="CS38:CS51" si="141">IF(CR38="","",ROUNDUP((CR38/$CR$7)*5,1))</f>
        <v/>
      </c>
      <c r="CT38" s="134" t="str">
        <f>IF(SST!F37="","",SST!F37)</f>
        <v/>
      </c>
      <c r="CU38" s="135" t="str">
        <f t="shared" ref="CU38:CU51" si="142">IF(CT38="","",ROUNDUP((CT38/$CT$7)*5,1))</f>
        <v/>
      </c>
      <c r="CV38" s="134" t="str">
        <f>IF(SST!G37="","",SST!G37)</f>
        <v/>
      </c>
      <c r="CW38" s="134" t="str">
        <f t="shared" ref="CW38:CW51" si="143">IF(CV38="","",ROUNDUP((CV38/$CV$7)*5,1))</f>
        <v/>
      </c>
      <c r="CX38" s="135" t="str">
        <f>IFERROR(LARGE((CS38,CU38,CW38),1),"")</f>
        <v/>
      </c>
      <c r="CY38" s="135" t="str">
        <f>IFERROR(LARGE((CS38,CU38,CW38),2),"")</f>
        <v/>
      </c>
      <c r="CZ38" s="134" t="str">
        <f t="shared" ref="CZ38:CZ51" si="144">IF(AND(CX38="",CY38=""),"",SUM(CX38:CY38)/2)</f>
        <v/>
      </c>
      <c r="DA38" s="135" t="str">
        <f>IF(SST!H37="","",SST!H37)</f>
        <v/>
      </c>
      <c r="DB38" s="135" t="str">
        <f>IF(SST!I37="","",SST!I37)</f>
        <v/>
      </c>
      <c r="DC38" s="135" t="str">
        <f>IF(SST!J37="","",SST!J37)</f>
        <v/>
      </c>
      <c r="DD38" s="135" t="str">
        <f t="shared" ref="DD38:DD51" si="145">IF(C38="TC","",IF(AND(CZ38="",DA38="",DB38="",DC38=""),"",SUM(CZ38:DC38)))</f>
        <v/>
      </c>
      <c r="DE38" s="135" t="str">
        <f>IF(SST!K37="","",SST!K37)</f>
        <v/>
      </c>
      <c r="DF38" s="135" t="str">
        <f t="shared" ref="DF38:DF51" si="146">IF(DE38="","",(DE38/$DE$7)*80)</f>
        <v/>
      </c>
      <c r="DG38" s="134" t="str">
        <f t="shared" ref="DG38:DG51" si="147">IF(C38="TC","",IF(AND(CZ38="",DA38="",DC38="",DB38="",DF38=""),"",ROUNDUP(SUM(CZ38,DA38,DC38,DB38,DF38),0)))</f>
        <v/>
      </c>
      <c r="DH38" s="134" t="str">
        <f t="shared" ref="DH38:DH51" si="148">IF(DG38="","",IF(DG38&lt;33,"E",IF(AND(DG38&gt;=33,DG38&lt;41),"D",IF(AND(DG38&gt;=41,DG38&lt;51),"C2",IF(AND(DG38&gt;=51,DG38&lt;61),"C1",IF(AND(DG38&gt;=61,DG38&lt;71),"B2",IF(AND(DG38&gt;=71,DG38&lt;81),"B1",IF(AND(DG38&gt;=81,DG38&lt;91),"A2",IF(AND(DG38&gt;=91,DG38&lt;=100),"A1")))))))))</f>
        <v/>
      </c>
      <c r="DI38" s="134" t="str">
        <f>IF(SST!O37="","",SST!O37)</f>
        <v/>
      </c>
      <c r="DJ38" s="134" t="str">
        <f t="shared" ref="DJ38:DJ51" si="149">IF(DI38="","",(DI38*80/$DI$7))</f>
        <v/>
      </c>
      <c r="DK38" s="134" t="str">
        <f t="shared" ref="DK38:DK51" si="150">IF(DI38="","",IF(DI38="","",IF(DH38="E",SUM(DD38,DJ38),"")))</f>
        <v/>
      </c>
      <c r="DL38" s="134" t="str">
        <f t="shared" ref="DL38:DL51" si="151">IF(DK38="","",IF(DK38&lt;33,"E",IF(AND(DK38&gt;=33,DK38&lt;41),"D",IF(AND(DK38&gt;=41,DK38&lt;51),"C2",IF(AND(DK38&gt;=51,DK38&lt;61),"C1",IF(AND(DK38&gt;=61,DK38&lt;71),"B2",IF(AND(DK38&gt;=71,DK38&lt;81),"B1",IF(AND(DK38&gt;=81,DK38&lt;91),"A2",IF(AND(DK38&gt;=91,DK38&lt;=100),"A1")))))))))</f>
        <v/>
      </c>
      <c r="DM38" s="139" t="str">
        <f t="shared" ref="DM38:DM51" si="152">IF(C38="TC","",IF(AA38="","",AA38))</f>
        <v/>
      </c>
      <c r="DN38" s="139" t="str">
        <f t="shared" ref="DN38:DN51" si="153">IF(C38="TC","",IF(AV38="","",AV38))</f>
        <v/>
      </c>
      <c r="DO38" s="139" t="str">
        <f t="shared" ref="DO38:DO51" si="154">IF(C38="TC","",IF(BQ38="","",BQ38))</f>
        <v/>
      </c>
      <c r="DP38" s="139" t="str">
        <f t="shared" ref="DP38:DP51" si="155">IF(C38="TC","",IF(CL38="","",CL38))</f>
        <v/>
      </c>
      <c r="DQ38" s="139" t="str">
        <f t="shared" ref="DQ38:DQ51" si="156">IF(C38="TC","",IF(DG38="","",DG38))</f>
        <v/>
      </c>
      <c r="DR38" s="139" t="str">
        <f t="shared" ref="DR38:DR51" si="157">IF(C38="TC","",IF(AE38="","",AE38))</f>
        <v/>
      </c>
      <c r="DS38" s="139" t="str">
        <f t="shared" ref="DS38:DS51" si="158">IF(C38="TC","",IF(AZ38="","",AZ38))</f>
        <v/>
      </c>
      <c r="DT38" s="139" t="str">
        <f t="shared" ref="DT38:DT51" si="159">IF(C38="TC","",IF(BU38="","",BU38))</f>
        <v/>
      </c>
      <c r="DU38" s="139" t="str">
        <f t="shared" ref="DU38:DU51" si="160">IF(C38="TC","",IF(CP38="","",CP38))</f>
        <v/>
      </c>
      <c r="DV38" s="139" t="str">
        <f t="shared" ref="DV38:DV51" si="161">IF(C38="TC","",IF(DK38="","",DK38))</f>
        <v/>
      </c>
      <c r="DW38" s="140" t="str">
        <f t="shared" ref="DW38:DW51" si="162">IF(DM38&gt;=33,"",$DW$6&amp;",")</f>
        <v/>
      </c>
      <c r="DX38" s="140" t="str">
        <f t="shared" ref="DX38:DX51" si="163">IF(DN38&gt;=33,"",$DX$6&amp;",")</f>
        <v/>
      </c>
      <c r="DY38" s="140" t="str">
        <f t="shared" ref="DY38:DY51" si="164">IF(DO38&gt;=33,"",$DY$6&amp;",")</f>
        <v/>
      </c>
      <c r="DZ38" s="140" t="str">
        <f t="shared" ref="DZ38:DZ51" si="165">IF(DP38&gt;=33,"",$DZ$6&amp;",")</f>
        <v/>
      </c>
      <c r="EA38" s="140" t="str">
        <f t="shared" ref="EA38:EA51" si="166">IF(DQ38&gt;=33,"",$EA$6&amp;",")</f>
        <v/>
      </c>
      <c r="EB38" s="141" t="str">
        <f t="shared" ref="EB38:EB51" si="167">IF(DR38&gt;=33,"",$EB$6)</f>
        <v/>
      </c>
      <c r="EC38" s="141" t="str">
        <f t="shared" ref="EC38:EC51" si="168">IF(DS38&gt;=33,"",$EC$6)</f>
        <v/>
      </c>
      <c r="ED38" s="141" t="str">
        <f t="shared" ref="ED38:ED51" si="169">IF(DT38&gt;=33,"",$ED$6)</f>
        <v/>
      </c>
      <c r="EE38" s="141" t="str">
        <f t="shared" ref="EE38:EE51" si="170">IF(DU38&gt;=33,"",$EE$6)</f>
        <v/>
      </c>
      <c r="EF38" s="141" t="str">
        <f t="shared" ref="EF38:EF51" si="171">IF(DV38&gt;=33,"",$EF$6)</f>
        <v/>
      </c>
      <c r="EG38" s="127" t="str">
        <f t="shared" ref="EG38:EG51" si="172">IF(DM38="&lt;33","",DM38)</f>
        <v/>
      </c>
      <c r="EH38" s="127" t="str">
        <f t="shared" ref="EH38:EH51" si="173">IF(DN38="&lt;33","",DN38)</f>
        <v/>
      </c>
      <c r="EI38" s="127" t="str">
        <f t="shared" ref="EI38:EI51" si="174">IF(DO38&lt;33,"",DO38)</f>
        <v/>
      </c>
      <c r="EJ38" s="127" t="str">
        <f t="shared" ref="EJ38:EJ51" si="175">IF(DP38&lt;33,"",DP38)</f>
        <v/>
      </c>
      <c r="EK38" s="127" t="str">
        <f t="shared" ref="EK38:EK51" si="176">IF(DQ38&lt;33,"",DQ38)</f>
        <v/>
      </c>
      <c r="EL38" s="128" t="str">
        <f t="shared" ref="EL38:EL51" si="177">IF(AND(EG38="",DR38&gt;=33),DR38,EG38)</f>
        <v/>
      </c>
      <c r="EM38" s="128" t="str">
        <f t="shared" ref="EM38:EM51" si="178">IF(AND(EH38="",DS38&gt;=33),DS38,EH38)</f>
        <v/>
      </c>
      <c r="EN38" s="128" t="str">
        <f t="shared" ref="EN38:EN51" si="179">IF(AND(EI38="",DT38&gt;=33),DT38,EI38)</f>
        <v/>
      </c>
      <c r="EO38" s="128" t="str">
        <f t="shared" ref="EO38:EO51" si="180">IF(AND(EJ38="",DU38&gt;=33),DU38,EJ38)</f>
        <v/>
      </c>
      <c r="EP38" s="128" t="str">
        <f t="shared" ref="EP38:EP51" si="181">IF(AND(EK38="",DV38&gt;=33),DV38,EK38)</f>
        <v/>
      </c>
      <c r="EQ38" s="142" t="str">
        <f t="shared" ref="EQ38:EQ51" si="182">IF(C38="TC","",IF(C38="","",(COUNTBLANK(EG38:EK38))))</f>
        <v/>
      </c>
      <c r="ER38" s="142" t="str">
        <f t="shared" ref="ER38:ER51" si="183">IF(C38="TC","",IF(C38="","",(COUNTBLANK(EL38:EP38))))</f>
        <v/>
      </c>
      <c r="ES38" s="359" t="str">
        <f t="shared" ref="ES38:ES51" si="184">IF(C38="TC","",IF(EQ38="","",IF(EQ38=0,"PASS",IF(EQ38=1,"COMPARTMENT","FAIL"))))</f>
        <v/>
      </c>
      <c r="ET38" s="359" t="str">
        <f t="shared" ref="ET38:ET51" si="185">IF(C38="TC","",IF(AND(DR38="",DS38="",DT38="",DU38="",DV38=""),"",IF(AND(ER38=0,ES38="COMPARTMENT"),"PASSED AFTER COMPARTMENT","FAIL")))</f>
        <v/>
      </c>
      <c r="EU38" s="359" t="str">
        <f t="shared" ref="EU38:EU51" si="186">IF(OR(C38="TC",C38=""),"",IF(ES38="PASS","",DW38&amp;DX38&amp;DY38&amp;DZ38&amp;EA38))</f>
        <v/>
      </c>
      <c r="EV38" s="359" t="str">
        <f t="shared" ref="EV38:EV51" si="187">IF(C38="TC","",IF(OR(ET38="",ET38="PASS"),"",EB38&amp;EC38&amp;ED38&amp;EE38&amp;EF38))</f>
        <v/>
      </c>
      <c r="EW38" s="359" t="str">
        <f t="shared" ref="EW38:EW51" si="188">IF(OR(C38="TC",C38=""),"",IF(OR(ES38="PASS",ES38="FAIL"),SUM(EL38:EP38),""))</f>
        <v/>
      </c>
      <c r="EX38" s="359" t="str">
        <f t="shared" ref="EX38:EX51" si="189">IF(AND(EW38="",ET38="PASSED AFTER COMPARTMENT"),SUM(EL38:EP38),EW38)</f>
        <v/>
      </c>
      <c r="EY38" s="359" t="str">
        <f t="shared" ref="EY38:EY51" si="190">IF(EW38="","",ROUND(EW38,0))</f>
        <v/>
      </c>
      <c r="EZ38" s="359" t="str">
        <f t="shared" ref="EZ38:EZ51" si="191">IF(EX38="","",ROUND(EX38,0))</f>
        <v/>
      </c>
      <c r="FA38" s="359" t="str">
        <f t="shared" ref="FA38:FA51" si="192">IF(C38="TC","",IF(EW38="","",IF(ES38="COMPARTMENT","",(EY38*100/$EY$7)&amp;" %")))</f>
        <v/>
      </c>
      <c r="FB38" s="359" t="str">
        <f t="shared" ref="FB38:FB51" si="193">IF(C38="TC","",IF(EW38="","",IF(ES38="COMPARTMENT","",(EY38*100/$EY$7))))</f>
        <v/>
      </c>
      <c r="FC38" s="144" t="str">
        <f t="shared" ref="FC38:FC51" si="194">IF(FB38="","",IF(FB38&lt;33,"E",IF(AND(FB38&gt;=33,FB38&lt;41),"D",IF(AND(FB38&gt;=41,FB38&lt;51),"C2",IF(AND(FB38&gt;=51,FB38&lt;61),"C1",IF(AND(FB38&gt;=61,FB38&lt;71),"B2",IF(AND(FB38&gt;=71,FB38&lt;81),"B1",IF(AND(FB38&gt;=81,FB38&lt;91),"A2",IF(AND(FB38&gt;=91,FB38&lt;=100),"A1")))))))))</f>
        <v/>
      </c>
      <c r="FD38" s="359" t="str">
        <f t="shared" si="46"/>
        <v/>
      </c>
      <c r="FE38" s="145" t="str">
        <f>IF(ATTENDANCE!Q38="","",ATTENDANCE!Q38)</f>
        <v/>
      </c>
      <c r="FF38" s="146" t="str">
        <f t="shared" si="47"/>
        <v/>
      </c>
      <c r="FG38" s="359" t="str">
        <f t="shared" si="48"/>
        <v/>
      </c>
      <c r="FH38" s="144" t="str">
        <f t="shared" si="96"/>
        <v/>
      </c>
      <c r="FI38" s="359" t="str">
        <f>IF(ATTENDANCE!Q38="","",ATTENDANCE!Q38)</f>
        <v/>
      </c>
      <c r="FJ38" s="144" t="str">
        <f>IF(ATTENDANCE!Q38="","",ATTENDANCE!$Q38)</f>
        <v/>
      </c>
      <c r="FK38" s="144"/>
      <c r="FL38" s="70"/>
    </row>
    <row r="39" spans="1:168" s="267" customFormat="1" ht="22.2" customHeight="1" x14ac:dyDescent="0.25">
      <c r="A39" s="70"/>
      <c r="B39" s="131">
        <f>IF(DATA!B36="","",DATA!B36)</f>
        <v>32</v>
      </c>
      <c r="C39" s="131" t="str">
        <f>IF(DATA!C36="","",DATA!C36)</f>
        <v/>
      </c>
      <c r="D39" s="131" t="str">
        <f>IF(DATA!D36="","",DATA!D36)</f>
        <v/>
      </c>
      <c r="E39" s="447" t="str">
        <f>IF(DATA!E36="","",DATA!E36)</f>
        <v/>
      </c>
      <c r="F39" s="447" t="str">
        <f>IF(DATA!F36="","",DATA!F36)</f>
        <v/>
      </c>
      <c r="G39" s="132" t="str">
        <f>IF(DATA!G36="","",DATA!G36)</f>
        <v/>
      </c>
      <c r="H39" s="133" t="str">
        <f>IF(DATA!H36="","",DATA!H36)</f>
        <v/>
      </c>
      <c r="I39" s="132" t="str">
        <f>IF(DATA!I36="","",DATA!I36)</f>
        <v/>
      </c>
      <c r="J39" s="132" t="str">
        <f>IF(DATA!J36="","",DATA!J36)</f>
        <v/>
      </c>
      <c r="K39" s="132" t="str">
        <f>IF(DATA!K36="","",DATA!K36)</f>
        <v/>
      </c>
      <c r="L39" s="134" t="str">
        <f>IF(ENGLISH!E38="","",ENGLISH!E38)</f>
        <v/>
      </c>
      <c r="M39" s="135" t="str">
        <f t="shared" si="98"/>
        <v/>
      </c>
      <c r="N39" s="134" t="str">
        <f>IF(ENGLISH!F38="","",ENGLISH!F38)</f>
        <v/>
      </c>
      <c r="O39" s="135" t="str">
        <f t="shared" si="99"/>
        <v/>
      </c>
      <c r="P39" s="134" t="str">
        <f>IF(ENGLISH!G38="","",ENGLISH!G38)</f>
        <v/>
      </c>
      <c r="Q39" s="134" t="str">
        <f t="shared" si="100"/>
        <v/>
      </c>
      <c r="R39" s="135" t="str">
        <f>IFERROR(LARGE((M39,O39,Q39),1),"")</f>
        <v/>
      </c>
      <c r="S39" s="135" t="str">
        <f>IFERROR(LARGE((M39,O39,Q39),2),"")</f>
        <v/>
      </c>
      <c r="T39" s="134" t="str">
        <f t="shared" si="101"/>
        <v/>
      </c>
      <c r="U39" s="135" t="str">
        <f>IF(ENGLISH!H38="","",ENGLISH!H38)</f>
        <v/>
      </c>
      <c r="V39" s="134" t="str">
        <f>IF(ENGLISH!I38="","",ENGLISH!I38)</f>
        <v/>
      </c>
      <c r="W39" s="134" t="str">
        <f>IF(ENGLISH!J38="","",ENGLISH!J38)</f>
        <v/>
      </c>
      <c r="X39" s="134" t="str">
        <f t="shared" si="102"/>
        <v/>
      </c>
      <c r="Y39" s="135" t="str">
        <f>IF(ENGLISH!K38="","",ENGLISH!K38)</f>
        <v/>
      </c>
      <c r="Z39" s="135" t="str">
        <f t="shared" si="103"/>
        <v/>
      </c>
      <c r="AA39" s="136" t="str">
        <f t="shared" si="104"/>
        <v/>
      </c>
      <c r="AB39" s="134" t="str">
        <f t="shared" si="105"/>
        <v/>
      </c>
      <c r="AC39" s="134" t="str">
        <f>IF(ENGLISH!O38="","",ENGLISH!O38)</f>
        <v/>
      </c>
      <c r="AD39" s="134" t="str">
        <f t="shared" si="106"/>
        <v/>
      </c>
      <c r="AE39" s="134" t="str">
        <f t="shared" si="107"/>
        <v/>
      </c>
      <c r="AF39" s="134" t="str">
        <f t="shared" si="108"/>
        <v/>
      </c>
      <c r="AG39" s="137" t="str">
        <f>IF('HINDI-SKT'!E38="","",'HINDI-SKT'!E38)</f>
        <v/>
      </c>
      <c r="AH39" s="138" t="str">
        <f t="shared" si="109"/>
        <v/>
      </c>
      <c r="AI39" s="137" t="str">
        <f>IF('HINDI-SKT'!F38="","",'HINDI-SKT'!F38)</f>
        <v/>
      </c>
      <c r="AJ39" s="138" t="str">
        <f t="shared" si="110"/>
        <v/>
      </c>
      <c r="AK39" s="137" t="str">
        <f>IF('HINDI-SKT'!G38="","",'HINDI-SKT'!G38)</f>
        <v/>
      </c>
      <c r="AL39" s="137" t="str">
        <f t="shared" si="111"/>
        <v/>
      </c>
      <c r="AM39" s="138" t="str">
        <f>IFERROR(LARGE((AH39,AJ39,AL39),1),"")</f>
        <v/>
      </c>
      <c r="AN39" s="138" t="str">
        <f>IFERROR(LARGE((AH39,AJ39,AL39),2),"")</f>
        <v/>
      </c>
      <c r="AO39" s="137" t="str">
        <f t="shared" si="112"/>
        <v/>
      </c>
      <c r="AP39" s="138" t="str">
        <f>IF('HINDI-SKT'!H38="","",'HINDI-SKT'!H38)</f>
        <v/>
      </c>
      <c r="AQ39" s="137" t="str">
        <f>IF('HINDI-SKT'!I38="","",'HINDI-SKT'!I38)</f>
        <v/>
      </c>
      <c r="AR39" s="137" t="str">
        <f>IF('HINDI-SKT'!J38="","",'HINDI-SKT'!J38)</f>
        <v/>
      </c>
      <c r="AS39" s="137" t="str">
        <f t="shared" si="113"/>
        <v/>
      </c>
      <c r="AT39" s="137" t="str">
        <f>IF('HINDI-SKT'!K38="","",'HINDI-SKT'!K38)</f>
        <v/>
      </c>
      <c r="AU39" s="138" t="str">
        <f t="shared" si="114"/>
        <v/>
      </c>
      <c r="AV39" s="137" t="str">
        <f t="shared" si="115"/>
        <v/>
      </c>
      <c r="AW39" s="137" t="str">
        <f t="shared" si="116"/>
        <v/>
      </c>
      <c r="AX39" s="137" t="str">
        <f>IF('HINDI-SKT'!O38="","",'HINDI-SKT'!O38)</f>
        <v/>
      </c>
      <c r="AY39" s="137" t="str">
        <f t="shared" si="117"/>
        <v/>
      </c>
      <c r="AZ39" s="137" t="str">
        <f t="shared" si="118"/>
        <v/>
      </c>
      <c r="BA39" s="137" t="str">
        <f t="shared" si="119"/>
        <v/>
      </c>
      <c r="BB39" s="134" t="str">
        <f>IF(MATHS!E38="","",MATHS!E38)</f>
        <v/>
      </c>
      <c r="BC39" s="135" t="str">
        <f t="shared" si="120"/>
        <v/>
      </c>
      <c r="BD39" s="134" t="str">
        <f>IF(MATHS!F38="","",MATHS!F38)</f>
        <v/>
      </c>
      <c r="BE39" s="135" t="str">
        <f t="shared" si="121"/>
        <v/>
      </c>
      <c r="BF39" s="134" t="str">
        <f>IF(MATHS!G38="","",MATHS!G38)</f>
        <v/>
      </c>
      <c r="BG39" s="134" t="str">
        <f t="shared" si="122"/>
        <v/>
      </c>
      <c r="BH39" s="135" t="str">
        <f>IFERROR(LARGE((BC39,BE39,BG39),1),"")</f>
        <v/>
      </c>
      <c r="BI39" s="135" t="str">
        <f>IFERROR(LARGE((BC39,BE39,BG39),2),"")</f>
        <v/>
      </c>
      <c r="BJ39" s="134" t="str">
        <f t="shared" si="123"/>
        <v/>
      </c>
      <c r="BK39" s="135" t="str">
        <f>IF(MATHS!H38="","",MATHS!H38)</f>
        <v/>
      </c>
      <c r="BL39" s="134" t="str">
        <f>IF(MATHS!I38="","",MATHS!I38)</f>
        <v/>
      </c>
      <c r="BM39" s="134" t="str">
        <f>IF(MATHS!J38="","",MATHS!J38)</f>
        <v/>
      </c>
      <c r="BN39" s="134" t="str">
        <f t="shared" si="124"/>
        <v/>
      </c>
      <c r="BO39" s="134" t="str">
        <f>IF(MATHS!K38="","",MATHS!K38)</f>
        <v/>
      </c>
      <c r="BP39" s="135" t="str">
        <f t="shared" si="125"/>
        <v/>
      </c>
      <c r="BQ39" s="134" t="str">
        <f t="shared" si="126"/>
        <v/>
      </c>
      <c r="BR39" s="134" t="str">
        <f t="shared" si="127"/>
        <v/>
      </c>
      <c r="BS39" s="134" t="str">
        <f>IF(MATHS!O38="","",MATHS!O38)</f>
        <v/>
      </c>
      <c r="BT39" s="134" t="str">
        <f t="shared" si="128"/>
        <v/>
      </c>
      <c r="BU39" s="134" t="str">
        <f t="shared" si="129"/>
        <v/>
      </c>
      <c r="BV39" s="134"/>
      <c r="BW39" s="137" t="str">
        <f>IF(SCIENCE!E38="","",SCIENCE!E38)</f>
        <v/>
      </c>
      <c r="BX39" s="138" t="str">
        <f t="shared" si="130"/>
        <v/>
      </c>
      <c r="BY39" s="137" t="str">
        <f>IF(SCIENCE!F38="","",SCIENCE!F38)</f>
        <v/>
      </c>
      <c r="BZ39" s="138" t="str">
        <f t="shared" si="131"/>
        <v/>
      </c>
      <c r="CA39" s="137" t="str">
        <f>IF(SCIENCE!G38="","",SCIENCE!G38)</f>
        <v/>
      </c>
      <c r="CB39" s="137" t="str">
        <f t="shared" si="132"/>
        <v/>
      </c>
      <c r="CC39" s="138" t="str">
        <f>IFERROR(LARGE((BX39,BZ39,CB39),1),"")</f>
        <v/>
      </c>
      <c r="CD39" s="138" t="str">
        <f>IFERROR(LARGE((BX39,BZ39,CB39),2),"")</f>
        <v/>
      </c>
      <c r="CE39" s="137" t="str">
        <f t="shared" si="133"/>
        <v/>
      </c>
      <c r="CF39" s="138" t="str">
        <f>IF(SCIENCE!H38="","",SCIENCE!H38)</f>
        <v/>
      </c>
      <c r="CG39" s="138" t="str">
        <f>IF(SCIENCE!I38="","",SCIENCE!I38)</f>
        <v/>
      </c>
      <c r="CH39" s="138" t="str">
        <f>IF(SCIENCE!J38="","",SCIENCE!J38)</f>
        <v/>
      </c>
      <c r="CI39" s="138" t="str">
        <f t="shared" si="134"/>
        <v/>
      </c>
      <c r="CJ39" s="138" t="str">
        <f>IF(SCIENCE!K38="","",SCIENCE!K38)</f>
        <v/>
      </c>
      <c r="CK39" s="138" t="str">
        <f t="shared" si="135"/>
        <v/>
      </c>
      <c r="CL39" s="137" t="str">
        <f t="shared" si="136"/>
        <v/>
      </c>
      <c r="CM39" s="137" t="str">
        <f t="shared" si="137"/>
        <v/>
      </c>
      <c r="CN39" s="137" t="str">
        <f>IF(SCIENCE!O38="","",SCIENCE!O38)</f>
        <v/>
      </c>
      <c r="CO39" s="137" t="str">
        <f t="shared" si="138"/>
        <v/>
      </c>
      <c r="CP39" s="137" t="str">
        <f t="shared" si="139"/>
        <v/>
      </c>
      <c r="CQ39" s="137" t="str">
        <f t="shared" si="140"/>
        <v/>
      </c>
      <c r="CR39" s="134" t="str">
        <f>IF(SST!E38="","",SST!E38)</f>
        <v/>
      </c>
      <c r="CS39" s="135" t="str">
        <f t="shared" si="141"/>
        <v/>
      </c>
      <c r="CT39" s="134" t="str">
        <f>IF(SST!F38="","",SST!F38)</f>
        <v/>
      </c>
      <c r="CU39" s="135" t="str">
        <f t="shared" si="142"/>
        <v/>
      </c>
      <c r="CV39" s="134" t="str">
        <f>IF(SST!G38="","",SST!G38)</f>
        <v/>
      </c>
      <c r="CW39" s="134" t="str">
        <f t="shared" si="143"/>
        <v/>
      </c>
      <c r="CX39" s="135" t="str">
        <f>IFERROR(LARGE((CS39,CU39,CW39),1),"")</f>
        <v/>
      </c>
      <c r="CY39" s="135" t="str">
        <f>IFERROR(LARGE((CS39,CU39,CW39),2),"")</f>
        <v/>
      </c>
      <c r="CZ39" s="134" t="str">
        <f t="shared" si="144"/>
        <v/>
      </c>
      <c r="DA39" s="135" t="str">
        <f>IF(SST!H38="","",SST!H38)</f>
        <v/>
      </c>
      <c r="DB39" s="135" t="str">
        <f>IF(SST!I38="","",SST!I38)</f>
        <v/>
      </c>
      <c r="DC39" s="135" t="str">
        <f>IF(SST!J38="","",SST!J38)</f>
        <v/>
      </c>
      <c r="DD39" s="135" t="str">
        <f t="shared" si="145"/>
        <v/>
      </c>
      <c r="DE39" s="135" t="str">
        <f>IF(SST!K38="","",SST!K38)</f>
        <v/>
      </c>
      <c r="DF39" s="135" t="str">
        <f t="shared" si="146"/>
        <v/>
      </c>
      <c r="DG39" s="134" t="str">
        <f t="shared" si="147"/>
        <v/>
      </c>
      <c r="DH39" s="134" t="str">
        <f t="shared" si="148"/>
        <v/>
      </c>
      <c r="DI39" s="134" t="str">
        <f>IF(SST!O38="","",SST!O38)</f>
        <v/>
      </c>
      <c r="DJ39" s="134" t="str">
        <f t="shared" si="149"/>
        <v/>
      </c>
      <c r="DK39" s="134" t="str">
        <f t="shared" si="150"/>
        <v/>
      </c>
      <c r="DL39" s="134" t="str">
        <f t="shared" si="151"/>
        <v/>
      </c>
      <c r="DM39" s="139" t="str">
        <f t="shared" si="152"/>
        <v/>
      </c>
      <c r="DN39" s="139" t="str">
        <f t="shared" si="153"/>
        <v/>
      </c>
      <c r="DO39" s="139" t="str">
        <f t="shared" si="154"/>
        <v/>
      </c>
      <c r="DP39" s="139" t="str">
        <f t="shared" si="155"/>
        <v/>
      </c>
      <c r="DQ39" s="139" t="str">
        <f t="shared" si="156"/>
        <v/>
      </c>
      <c r="DR39" s="139" t="str">
        <f t="shared" si="157"/>
        <v/>
      </c>
      <c r="DS39" s="139" t="str">
        <f t="shared" si="158"/>
        <v/>
      </c>
      <c r="DT39" s="139" t="str">
        <f t="shared" si="159"/>
        <v/>
      </c>
      <c r="DU39" s="139" t="str">
        <f t="shared" si="160"/>
        <v/>
      </c>
      <c r="DV39" s="139" t="str">
        <f t="shared" si="161"/>
        <v/>
      </c>
      <c r="DW39" s="140" t="str">
        <f t="shared" si="162"/>
        <v/>
      </c>
      <c r="DX39" s="140" t="str">
        <f t="shared" si="163"/>
        <v/>
      </c>
      <c r="DY39" s="140" t="str">
        <f t="shared" si="164"/>
        <v/>
      </c>
      <c r="DZ39" s="140" t="str">
        <f t="shared" si="165"/>
        <v/>
      </c>
      <c r="EA39" s="140" t="str">
        <f t="shared" si="166"/>
        <v/>
      </c>
      <c r="EB39" s="141" t="str">
        <f t="shared" si="167"/>
        <v/>
      </c>
      <c r="EC39" s="141" t="str">
        <f t="shared" si="168"/>
        <v/>
      </c>
      <c r="ED39" s="141" t="str">
        <f t="shared" si="169"/>
        <v/>
      </c>
      <c r="EE39" s="141" t="str">
        <f t="shared" si="170"/>
        <v/>
      </c>
      <c r="EF39" s="141" t="str">
        <f t="shared" si="171"/>
        <v/>
      </c>
      <c r="EG39" s="127" t="str">
        <f t="shared" si="172"/>
        <v/>
      </c>
      <c r="EH39" s="127" t="str">
        <f t="shared" si="173"/>
        <v/>
      </c>
      <c r="EI39" s="127" t="str">
        <f t="shared" si="174"/>
        <v/>
      </c>
      <c r="EJ39" s="127" t="str">
        <f t="shared" si="175"/>
        <v/>
      </c>
      <c r="EK39" s="127" t="str">
        <f t="shared" si="176"/>
        <v/>
      </c>
      <c r="EL39" s="128" t="str">
        <f t="shared" si="177"/>
        <v/>
      </c>
      <c r="EM39" s="128" t="str">
        <f t="shared" si="178"/>
        <v/>
      </c>
      <c r="EN39" s="128" t="str">
        <f t="shared" si="179"/>
        <v/>
      </c>
      <c r="EO39" s="128" t="str">
        <f t="shared" si="180"/>
        <v/>
      </c>
      <c r="EP39" s="128" t="str">
        <f t="shared" si="181"/>
        <v/>
      </c>
      <c r="EQ39" s="142" t="str">
        <f t="shared" si="182"/>
        <v/>
      </c>
      <c r="ER39" s="142" t="str">
        <f t="shared" si="183"/>
        <v/>
      </c>
      <c r="ES39" s="359" t="str">
        <f t="shared" si="184"/>
        <v/>
      </c>
      <c r="ET39" s="359" t="str">
        <f t="shared" si="185"/>
        <v/>
      </c>
      <c r="EU39" s="359" t="str">
        <f t="shared" si="186"/>
        <v/>
      </c>
      <c r="EV39" s="359" t="str">
        <f t="shared" si="187"/>
        <v/>
      </c>
      <c r="EW39" s="359" t="str">
        <f t="shared" si="188"/>
        <v/>
      </c>
      <c r="EX39" s="359" t="str">
        <f t="shared" si="189"/>
        <v/>
      </c>
      <c r="EY39" s="359" t="str">
        <f t="shared" si="190"/>
        <v/>
      </c>
      <c r="EZ39" s="359" t="str">
        <f t="shared" si="191"/>
        <v/>
      </c>
      <c r="FA39" s="359" t="str">
        <f t="shared" si="192"/>
        <v/>
      </c>
      <c r="FB39" s="359" t="str">
        <f t="shared" si="193"/>
        <v/>
      </c>
      <c r="FC39" s="144" t="str">
        <f t="shared" si="194"/>
        <v/>
      </c>
      <c r="FD39" s="359" t="str">
        <f t="shared" si="46"/>
        <v/>
      </c>
      <c r="FE39" s="145" t="str">
        <f>IF(ATTENDANCE!Q40="","",ATTENDANCE!Q40)</f>
        <v/>
      </c>
      <c r="FF39" s="146" t="str">
        <f t="shared" si="47"/>
        <v/>
      </c>
      <c r="FG39" s="359" t="str">
        <f t="shared" si="48"/>
        <v/>
      </c>
      <c r="FH39" s="144" t="str">
        <f t="shared" si="96"/>
        <v/>
      </c>
      <c r="FI39" s="359"/>
      <c r="FJ39" s="144"/>
      <c r="FK39" s="144"/>
      <c r="FL39" s="70"/>
    </row>
    <row r="40" spans="1:168" s="267" customFormat="1" ht="22.2" customHeight="1" x14ac:dyDescent="0.25">
      <c r="A40" s="70"/>
      <c r="B40" s="131">
        <f>IF(DATA!B37="","",DATA!B37)</f>
        <v>33</v>
      </c>
      <c r="C40" s="131" t="str">
        <f>IF(DATA!C37="","",DATA!C37)</f>
        <v/>
      </c>
      <c r="D40" s="131" t="str">
        <f>IF(DATA!D37="","",DATA!D37)</f>
        <v/>
      </c>
      <c r="E40" s="447" t="str">
        <f>IF(DATA!E37="","",DATA!E37)</f>
        <v/>
      </c>
      <c r="F40" s="447" t="str">
        <f>IF(DATA!F37="","",DATA!F37)</f>
        <v/>
      </c>
      <c r="G40" s="132" t="str">
        <f>IF(DATA!G37="","",DATA!G37)</f>
        <v/>
      </c>
      <c r="H40" s="133" t="str">
        <f>IF(DATA!H37="","",DATA!H37)</f>
        <v/>
      </c>
      <c r="I40" s="132" t="str">
        <f>IF(DATA!I37="","",DATA!I37)</f>
        <v/>
      </c>
      <c r="J40" s="132" t="str">
        <f>IF(DATA!J37="","",DATA!J37)</f>
        <v/>
      </c>
      <c r="K40" s="132" t="str">
        <f>IF(DATA!K37="","",DATA!K37)</f>
        <v/>
      </c>
      <c r="L40" s="134" t="str">
        <f>IF(ENGLISH!E39="","",ENGLISH!E39)</f>
        <v/>
      </c>
      <c r="M40" s="135" t="str">
        <f t="shared" si="98"/>
        <v/>
      </c>
      <c r="N40" s="134" t="str">
        <f>IF(ENGLISH!F39="","",ENGLISH!F39)</f>
        <v/>
      </c>
      <c r="O40" s="135" t="str">
        <f t="shared" si="99"/>
        <v/>
      </c>
      <c r="P40" s="134" t="str">
        <f>IF(ENGLISH!G39="","",ENGLISH!G39)</f>
        <v/>
      </c>
      <c r="Q40" s="134" t="str">
        <f t="shared" si="100"/>
        <v/>
      </c>
      <c r="R40" s="135" t="str">
        <f>IFERROR(LARGE((M40,O40,Q40),1),"")</f>
        <v/>
      </c>
      <c r="S40" s="135" t="str">
        <f>IFERROR(LARGE((M40,O40,Q40),2),"")</f>
        <v/>
      </c>
      <c r="T40" s="134" t="str">
        <f t="shared" si="101"/>
        <v/>
      </c>
      <c r="U40" s="135" t="str">
        <f>IF(ENGLISH!H39="","",ENGLISH!H39)</f>
        <v/>
      </c>
      <c r="V40" s="134" t="str">
        <f>IF(ENGLISH!I39="","",ENGLISH!I39)</f>
        <v/>
      </c>
      <c r="W40" s="134" t="str">
        <f>IF(ENGLISH!J39="","",ENGLISH!J39)</f>
        <v/>
      </c>
      <c r="X40" s="134" t="str">
        <f t="shared" si="102"/>
        <v/>
      </c>
      <c r="Y40" s="135" t="str">
        <f>IF(ENGLISH!K39="","",ENGLISH!K39)</f>
        <v/>
      </c>
      <c r="Z40" s="135" t="str">
        <f t="shared" si="103"/>
        <v/>
      </c>
      <c r="AA40" s="136" t="str">
        <f t="shared" si="104"/>
        <v/>
      </c>
      <c r="AB40" s="134" t="str">
        <f t="shared" si="105"/>
        <v/>
      </c>
      <c r="AC40" s="134" t="str">
        <f>IF(ENGLISH!O39="","",ENGLISH!O39)</f>
        <v/>
      </c>
      <c r="AD40" s="134" t="str">
        <f t="shared" si="106"/>
        <v/>
      </c>
      <c r="AE40" s="134" t="str">
        <f t="shared" si="107"/>
        <v/>
      </c>
      <c r="AF40" s="134" t="str">
        <f t="shared" si="108"/>
        <v/>
      </c>
      <c r="AG40" s="137" t="str">
        <f>IF('HINDI-SKT'!E39="","",'HINDI-SKT'!E39)</f>
        <v/>
      </c>
      <c r="AH40" s="138" t="str">
        <f t="shared" si="109"/>
        <v/>
      </c>
      <c r="AI40" s="137" t="str">
        <f>IF('HINDI-SKT'!F39="","",'HINDI-SKT'!F39)</f>
        <v/>
      </c>
      <c r="AJ40" s="138" t="str">
        <f t="shared" si="110"/>
        <v/>
      </c>
      <c r="AK40" s="137" t="str">
        <f>IF('HINDI-SKT'!G39="","",'HINDI-SKT'!G39)</f>
        <v/>
      </c>
      <c r="AL40" s="137" t="str">
        <f t="shared" si="111"/>
        <v/>
      </c>
      <c r="AM40" s="138" t="str">
        <f>IFERROR(LARGE((AH40,AJ40,AL40),1),"")</f>
        <v/>
      </c>
      <c r="AN40" s="138" t="str">
        <f>IFERROR(LARGE((AH40,AJ40,AL40),2),"")</f>
        <v/>
      </c>
      <c r="AO40" s="137" t="str">
        <f t="shared" si="112"/>
        <v/>
      </c>
      <c r="AP40" s="138" t="str">
        <f>IF('HINDI-SKT'!H39="","",'HINDI-SKT'!H39)</f>
        <v/>
      </c>
      <c r="AQ40" s="137" t="str">
        <f>IF('HINDI-SKT'!I39="","",'HINDI-SKT'!I39)</f>
        <v/>
      </c>
      <c r="AR40" s="137" t="str">
        <f>IF('HINDI-SKT'!J39="","",'HINDI-SKT'!J39)</f>
        <v/>
      </c>
      <c r="AS40" s="137" t="str">
        <f t="shared" si="113"/>
        <v/>
      </c>
      <c r="AT40" s="137" t="str">
        <f>IF('HINDI-SKT'!K39="","",'HINDI-SKT'!K39)</f>
        <v/>
      </c>
      <c r="AU40" s="138" t="str">
        <f t="shared" si="114"/>
        <v/>
      </c>
      <c r="AV40" s="137" t="str">
        <f t="shared" si="115"/>
        <v/>
      </c>
      <c r="AW40" s="137" t="str">
        <f t="shared" si="116"/>
        <v/>
      </c>
      <c r="AX40" s="137" t="str">
        <f>IF('HINDI-SKT'!O39="","",'HINDI-SKT'!O39)</f>
        <v/>
      </c>
      <c r="AY40" s="137" t="str">
        <f t="shared" si="117"/>
        <v/>
      </c>
      <c r="AZ40" s="137" t="str">
        <f t="shared" si="118"/>
        <v/>
      </c>
      <c r="BA40" s="137" t="str">
        <f t="shared" si="119"/>
        <v/>
      </c>
      <c r="BB40" s="134" t="str">
        <f>IF(MATHS!E39="","",MATHS!E39)</f>
        <v/>
      </c>
      <c r="BC40" s="135" t="str">
        <f t="shared" si="120"/>
        <v/>
      </c>
      <c r="BD40" s="134" t="str">
        <f>IF(MATHS!F39="","",MATHS!F39)</f>
        <v/>
      </c>
      <c r="BE40" s="135" t="str">
        <f t="shared" si="121"/>
        <v/>
      </c>
      <c r="BF40" s="134" t="str">
        <f>IF(MATHS!G39="","",MATHS!G39)</f>
        <v/>
      </c>
      <c r="BG40" s="134" t="str">
        <f t="shared" si="122"/>
        <v/>
      </c>
      <c r="BH40" s="135" t="str">
        <f>IFERROR(LARGE((BC40,BE40,BG40),1),"")</f>
        <v/>
      </c>
      <c r="BI40" s="135" t="str">
        <f>IFERROR(LARGE((BC40,BE40,BG40),2),"")</f>
        <v/>
      </c>
      <c r="BJ40" s="134" t="str">
        <f t="shared" si="123"/>
        <v/>
      </c>
      <c r="BK40" s="135" t="str">
        <f>IF(MATHS!H39="","",MATHS!H39)</f>
        <v/>
      </c>
      <c r="BL40" s="134" t="str">
        <f>IF(MATHS!I39="","",MATHS!I39)</f>
        <v/>
      </c>
      <c r="BM40" s="134" t="str">
        <f>IF(MATHS!J39="","",MATHS!J39)</f>
        <v/>
      </c>
      <c r="BN40" s="134" t="str">
        <f t="shared" si="124"/>
        <v/>
      </c>
      <c r="BO40" s="134" t="str">
        <f>IF(MATHS!K39="","",MATHS!K39)</f>
        <v/>
      </c>
      <c r="BP40" s="135" t="str">
        <f t="shared" si="125"/>
        <v/>
      </c>
      <c r="BQ40" s="134" t="str">
        <f t="shared" si="126"/>
        <v/>
      </c>
      <c r="BR40" s="134" t="str">
        <f t="shared" si="127"/>
        <v/>
      </c>
      <c r="BS40" s="134" t="str">
        <f>IF(MATHS!O39="","",MATHS!O39)</f>
        <v/>
      </c>
      <c r="BT40" s="134" t="str">
        <f t="shared" si="128"/>
        <v/>
      </c>
      <c r="BU40" s="134" t="str">
        <f t="shared" si="129"/>
        <v/>
      </c>
      <c r="BV40" s="134"/>
      <c r="BW40" s="137" t="str">
        <f>IF(SCIENCE!E39="","",SCIENCE!E39)</f>
        <v/>
      </c>
      <c r="BX40" s="138" t="str">
        <f t="shared" si="130"/>
        <v/>
      </c>
      <c r="BY40" s="137" t="str">
        <f>IF(SCIENCE!F39="","",SCIENCE!F39)</f>
        <v/>
      </c>
      <c r="BZ40" s="138" t="str">
        <f t="shared" si="131"/>
        <v/>
      </c>
      <c r="CA40" s="137" t="str">
        <f>IF(SCIENCE!G39="","",SCIENCE!G39)</f>
        <v/>
      </c>
      <c r="CB40" s="137" t="str">
        <f t="shared" si="132"/>
        <v/>
      </c>
      <c r="CC40" s="138" t="str">
        <f>IFERROR(LARGE((BX40,BZ40,CB40),1),"")</f>
        <v/>
      </c>
      <c r="CD40" s="138" t="str">
        <f>IFERROR(LARGE((BX40,BZ40,CB40),2),"")</f>
        <v/>
      </c>
      <c r="CE40" s="137" t="str">
        <f t="shared" si="133"/>
        <v/>
      </c>
      <c r="CF40" s="138" t="str">
        <f>IF(SCIENCE!H39="","",SCIENCE!H39)</f>
        <v/>
      </c>
      <c r="CG40" s="138" t="str">
        <f>IF(SCIENCE!I39="","",SCIENCE!I39)</f>
        <v/>
      </c>
      <c r="CH40" s="138" t="str">
        <f>IF(SCIENCE!J39="","",SCIENCE!J39)</f>
        <v/>
      </c>
      <c r="CI40" s="138" t="str">
        <f t="shared" si="134"/>
        <v/>
      </c>
      <c r="CJ40" s="138" t="str">
        <f>IF(SCIENCE!K39="","",SCIENCE!K39)</f>
        <v/>
      </c>
      <c r="CK40" s="138" t="str">
        <f t="shared" si="135"/>
        <v/>
      </c>
      <c r="CL40" s="137" t="str">
        <f t="shared" si="136"/>
        <v/>
      </c>
      <c r="CM40" s="137" t="str">
        <f t="shared" si="137"/>
        <v/>
      </c>
      <c r="CN40" s="137" t="str">
        <f>IF(SCIENCE!O39="","",SCIENCE!O39)</f>
        <v/>
      </c>
      <c r="CO40" s="137" t="str">
        <f t="shared" si="138"/>
        <v/>
      </c>
      <c r="CP40" s="137" t="str">
        <f t="shared" si="139"/>
        <v/>
      </c>
      <c r="CQ40" s="137" t="str">
        <f t="shared" si="140"/>
        <v/>
      </c>
      <c r="CR40" s="134" t="str">
        <f>IF(SST!E39="","",SST!E39)</f>
        <v/>
      </c>
      <c r="CS40" s="135" t="str">
        <f t="shared" si="141"/>
        <v/>
      </c>
      <c r="CT40" s="134" t="str">
        <f>IF(SST!F39="","",SST!F39)</f>
        <v/>
      </c>
      <c r="CU40" s="135" t="str">
        <f t="shared" si="142"/>
        <v/>
      </c>
      <c r="CV40" s="134" t="str">
        <f>IF(SST!G39="","",SST!G39)</f>
        <v/>
      </c>
      <c r="CW40" s="134" t="str">
        <f t="shared" si="143"/>
        <v/>
      </c>
      <c r="CX40" s="135" t="str">
        <f>IFERROR(LARGE((CS40,CU40,CW40),1),"")</f>
        <v/>
      </c>
      <c r="CY40" s="135" t="str">
        <f>IFERROR(LARGE((CS40,CU40,CW40),2),"")</f>
        <v/>
      </c>
      <c r="CZ40" s="134" t="str">
        <f t="shared" si="144"/>
        <v/>
      </c>
      <c r="DA40" s="135" t="str">
        <f>IF(SST!H39="","",SST!H39)</f>
        <v/>
      </c>
      <c r="DB40" s="135" t="str">
        <f>IF(SST!I39="","",SST!I39)</f>
        <v/>
      </c>
      <c r="DC40" s="135" t="str">
        <f>IF(SST!J39="","",SST!J39)</f>
        <v/>
      </c>
      <c r="DD40" s="135" t="str">
        <f t="shared" si="145"/>
        <v/>
      </c>
      <c r="DE40" s="135" t="str">
        <f>IF(SST!K39="","",SST!K39)</f>
        <v/>
      </c>
      <c r="DF40" s="135" t="str">
        <f t="shared" si="146"/>
        <v/>
      </c>
      <c r="DG40" s="134" t="str">
        <f t="shared" si="147"/>
        <v/>
      </c>
      <c r="DH40" s="134" t="str">
        <f t="shared" si="148"/>
        <v/>
      </c>
      <c r="DI40" s="134" t="str">
        <f>IF(SST!O39="","",SST!O39)</f>
        <v/>
      </c>
      <c r="DJ40" s="134" t="str">
        <f t="shared" si="149"/>
        <v/>
      </c>
      <c r="DK40" s="134" t="str">
        <f t="shared" si="150"/>
        <v/>
      </c>
      <c r="DL40" s="134" t="str">
        <f t="shared" si="151"/>
        <v/>
      </c>
      <c r="DM40" s="139" t="str">
        <f t="shared" si="152"/>
        <v/>
      </c>
      <c r="DN40" s="139" t="str">
        <f t="shared" si="153"/>
        <v/>
      </c>
      <c r="DO40" s="139" t="str">
        <f t="shared" si="154"/>
        <v/>
      </c>
      <c r="DP40" s="139" t="str">
        <f t="shared" si="155"/>
        <v/>
      </c>
      <c r="DQ40" s="139" t="str">
        <f t="shared" si="156"/>
        <v/>
      </c>
      <c r="DR40" s="139" t="str">
        <f t="shared" si="157"/>
        <v/>
      </c>
      <c r="DS40" s="139" t="str">
        <f t="shared" si="158"/>
        <v/>
      </c>
      <c r="DT40" s="139" t="str">
        <f t="shared" si="159"/>
        <v/>
      </c>
      <c r="DU40" s="139" t="str">
        <f t="shared" si="160"/>
        <v/>
      </c>
      <c r="DV40" s="139" t="str">
        <f t="shared" si="161"/>
        <v/>
      </c>
      <c r="DW40" s="140" t="str">
        <f t="shared" si="162"/>
        <v/>
      </c>
      <c r="DX40" s="140" t="str">
        <f t="shared" si="163"/>
        <v/>
      </c>
      <c r="DY40" s="140" t="str">
        <f t="shared" si="164"/>
        <v/>
      </c>
      <c r="DZ40" s="140" t="str">
        <f t="shared" si="165"/>
        <v/>
      </c>
      <c r="EA40" s="140" t="str">
        <f t="shared" si="166"/>
        <v/>
      </c>
      <c r="EB40" s="141" t="str">
        <f t="shared" si="167"/>
        <v/>
      </c>
      <c r="EC40" s="141" t="str">
        <f t="shared" si="168"/>
        <v/>
      </c>
      <c r="ED40" s="141" t="str">
        <f t="shared" si="169"/>
        <v/>
      </c>
      <c r="EE40" s="141" t="str">
        <f t="shared" si="170"/>
        <v/>
      </c>
      <c r="EF40" s="141" t="str">
        <f t="shared" si="171"/>
        <v/>
      </c>
      <c r="EG40" s="127" t="str">
        <f t="shared" si="172"/>
        <v/>
      </c>
      <c r="EH40" s="127" t="str">
        <f t="shared" si="173"/>
        <v/>
      </c>
      <c r="EI40" s="127" t="str">
        <f t="shared" si="174"/>
        <v/>
      </c>
      <c r="EJ40" s="127" t="str">
        <f t="shared" si="175"/>
        <v/>
      </c>
      <c r="EK40" s="127" t="str">
        <f t="shared" si="176"/>
        <v/>
      </c>
      <c r="EL40" s="128" t="str">
        <f t="shared" si="177"/>
        <v/>
      </c>
      <c r="EM40" s="128" t="str">
        <f t="shared" si="178"/>
        <v/>
      </c>
      <c r="EN40" s="128" t="str">
        <f t="shared" si="179"/>
        <v/>
      </c>
      <c r="EO40" s="128" t="str">
        <f t="shared" si="180"/>
        <v/>
      </c>
      <c r="EP40" s="128" t="str">
        <f t="shared" si="181"/>
        <v/>
      </c>
      <c r="EQ40" s="142" t="str">
        <f t="shared" si="182"/>
        <v/>
      </c>
      <c r="ER40" s="142" t="str">
        <f t="shared" si="183"/>
        <v/>
      </c>
      <c r="ES40" s="359" t="str">
        <f t="shared" si="184"/>
        <v/>
      </c>
      <c r="ET40" s="359" t="str">
        <f t="shared" si="185"/>
        <v/>
      </c>
      <c r="EU40" s="359" t="str">
        <f t="shared" si="186"/>
        <v/>
      </c>
      <c r="EV40" s="359" t="str">
        <f t="shared" si="187"/>
        <v/>
      </c>
      <c r="EW40" s="359" t="str">
        <f t="shared" si="188"/>
        <v/>
      </c>
      <c r="EX40" s="359" t="str">
        <f t="shared" si="189"/>
        <v/>
      </c>
      <c r="EY40" s="359" t="str">
        <f t="shared" si="190"/>
        <v/>
      </c>
      <c r="EZ40" s="359" t="str">
        <f t="shared" si="191"/>
        <v/>
      </c>
      <c r="FA40" s="359" t="str">
        <f t="shared" si="192"/>
        <v/>
      </c>
      <c r="FB40" s="359" t="str">
        <f t="shared" si="193"/>
        <v/>
      </c>
      <c r="FC40" s="144" t="str">
        <f t="shared" si="194"/>
        <v/>
      </c>
      <c r="FD40" s="359" t="str">
        <f t="shared" si="46"/>
        <v/>
      </c>
      <c r="FE40" s="145" t="str">
        <f>IF(ATTENDANCE!Q41="","",ATTENDANCE!Q41)</f>
        <v/>
      </c>
      <c r="FF40" s="146" t="str">
        <f t="shared" si="47"/>
        <v/>
      </c>
      <c r="FG40" s="359" t="str">
        <f t="shared" si="48"/>
        <v/>
      </c>
      <c r="FH40" s="144" t="str">
        <f t="shared" si="96"/>
        <v/>
      </c>
      <c r="FI40" s="359"/>
      <c r="FJ40" s="144"/>
      <c r="FK40" s="144"/>
      <c r="FL40" s="70"/>
    </row>
    <row r="41" spans="1:168" s="267" customFormat="1" ht="22.2" customHeight="1" x14ac:dyDescent="0.25">
      <c r="A41" s="70"/>
      <c r="B41" s="131">
        <f>IF(DATA!B38="","",DATA!B38)</f>
        <v>34</v>
      </c>
      <c r="C41" s="131" t="str">
        <f>IF(DATA!C38="","",DATA!C38)</f>
        <v/>
      </c>
      <c r="D41" s="131" t="str">
        <f>IF(DATA!D38="","",DATA!D38)</f>
        <v/>
      </c>
      <c r="E41" s="447" t="str">
        <f>IF(DATA!E38="","",DATA!E38)</f>
        <v/>
      </c>
      <c r="F41" s="447" t="str">
        <f>IF(DATA!F38="","",DATA!F38)</f>
        <v/>
      </c>
      <c r="G41" s="132" t="str">
        <f>IF(DATA!G38="","",DATA!G38)</f>
        <v/>
      </c>
      <c r="H41" s="133" t="str">
        <f>IF(DATA!H38="","",DATA!H38)</f>
        <v/>
      </c>
      <c r="I41" s="132" t="str">
        <f>IF(DATA!I38="","",DATA!I38)</f>
        <v/>
      </c>
      <c r="J41" s="132" t="str">
        <f>IF(DATA!J38="","",DATA!J38)</f>
        <v/>
      </c>
      <c r="K41" s="132" t="str">
        <f>IF(DATA!K38="","",DATA!K38)</f>
        <v/>
      </c>
      <c r="L41" s="134" t="str">
        <f>IF(ENGLISH!E40="","",ENGLISH!E40)</f>
        <v/>
      </c>
      <c r="M41" s="135" t="str">
        <f t="shared" si="98"/>
        <v/>
      </c>
      <c r="N41" s="134" t="str">
        <f>IF(ENGLISH!F40="","",ENGLISH!F40)</f>
        <v/>
      </c>
      <c r="O41" s="135" t="str">
        <f t="shared" si="99"/>
        <v/>
      </c>
      <c r="P41" s="134" t="str">
        <f>IF(ENGLISH!G40="","",ENGLISH!G40)</f>
        <v/>
      </c>
      <c r="Q41" s="134" t="str">
        <f t="shared" si="100"/>
        <v/>
      </c>
      <c r="R41" s="135" t="str">
        <f>IFERROR(LARGE((M41,O41,Q41),1),"")</f>
        <v/>
      </c>
      <c r="S41" s="135" t="str">
        <f>IFERROR(LARGE((M41,O41,Q41),2),"")</f>
        <v/>
      </c>
      <c r="T41" s="134" t="str">
        <f t="shared" si="101"/>
        <v/>
      </c>
      <c r="U41" s="135" t="str">
        <f>IF(ENGLISH!H40="","",ENGLISH!H40)</f>
        <v/>
      </c>
      <c r="V41" s="134" t="str">
        <f>IF(ENGLISH!I40="","",ENGLISH!I40)</f>
        <v/>
      </c>
      <c r="W41" s="134" t="str">
        <f>IF(ENGLISH!J40="","",ENGLISH!J40)</f>
        <v/>
      </c>
      <c r="X41" s="134" t="str">
        <f t="shared" si="102"/>
        <v/>
      </c>
      <c r="Y41" s="135" t="str">
        <f>IF(ENGLISH!K40="","",ENGLISH!K40)</f>
        <v/>
      </c>
      <c r="Z41" s="135" t="str">
        <f t="shared" si="103"/>
        <v/>
      </c>
      <c r="AA41" s="136" t="str">
        <f t="shared" si="104"/>
        <v/>
      </c>
      <c r="AB41" s="134" t="str">
        <f t="shared" si="105"/>
        <v/>
      </c>
      <c r="AC41" s="134" t="str">
        <f>IF(ENGLISH!O40="","",ENGLISH!O40)</f>
        <v/>
      </c>
      <c r="AD41" s="134" t="str">
        <f t="shared" si="106"/>
        <v/>
      </c>
      <c r="AE41" s="134" t="str">
        <f t="shared" si="107"/>
        <v/>
      </c>
      <c r="AF41" s="134" t="str">
        <f t="shared" si="108"/>
        <v/>
      </c>
      <c r="AG41" s="137" t="str">
        <f>IF('HINDI-SKT'!E40="","",'HINDI-SKT'!E40)</f>
        <v/>
      </c>
      <c r="AH41" s="138" t="str">
        <f t="shared" si="109"/>
        <v/>
      </c>
      <c r="AI41" s="137" t="str">
        <f>IF('HINDI-SKT'!F40="","",'HINDI-SKT'!F40)</f>
        <v/>
      </c>
      <c r="AJ41" s="138" t="str">
        <f t="shared" si="110"/>
        <v/>
      </c>
      <c r="AK41" s="137" t="str">
        <f>IF('HINDI-SKT'!G40="","",'HINDI-SKT'!G40)</f>
        <v/>
      </c>
      <c r="AL41" s="137" t="str">
        <f t="shared" si="111"/>
        <v/>
      </c>
      <c r="AM41" s="138" t="str">
        <f>IFERROR(LARGE((AH41,AJ41,AL41),1),"")</f>
        <v/>
      </c>
      <c r="AN41" s="138" t="str">
        <f>IFERROR(LARGE((AH41,AJ41,AL41),2),"")</f>
        <v/>
      </c>
      <c r="AO41" s="137" t="str">
        <f t="shared" si="112"/>
        <v/>
      </c>
      <c r="AP41" s="138" t="str">
        <f>IF('HINDI-SKT'!H40="","",'HINDI-SKT'!H40)</f>
        <v/>
      </c>
      <c r="AQ41" s="137" t="str">
        <f>IF('HINDI-SKT'!I40="","",'HINDI-SKT'!I40)</f>
        <v/>
      </c>
      <c r="AR41" s="137" t="str">
        <f>IF('HINDI-SKT'!J40="","",'HINDI-SKT'!J40)</f>
        <v/>
      </c>
      <c r="AS41" s="137" t="str">
        <f t="shared" si="113"/>
        <v/>
      </c>
      <c r="AT41" s="137" t="str">
        <f>IF('HINDI-SKT'!K40="","",'HINDI-SKT'!K40)</f>
        <v/>
      </c>
      <c r="AU41" s="138" t="str">
        <f t="shared" si="114"/>
        <v/>
      </c>
      <c r="AV41" s="137" t="str">
        <f t="shared" si="115"/>
        <v/>
      </c>
      <c r="AW41" s="137" t="str">
        <f t="shared" si="116"/>
        <v/>
      </c>
      <c r="AX41" s="137" t="str">
        <f>IF('HINDI-SKT'!O40="","",'HINDI-SKT'!O40)</f>
        <v/>
      </c>
      <c r="AY41" s="137" t="str">
        <f t="shared" si="117"/>
        <v/>
      </c>
      <c r="AZ41" s="137" t="str">
        <f t="shared" si="118"/>
        <v/>
      </c>
      <c r="BA41" s="137" t="str">
        <f t="shared" si="119"/>
        <v/>
      </c>
      <c r="BB41" s="134" t="str">
        <f>IF(MATHS!E40="","",MATHS!E40)</f>
        <v/>
      </c>
      <c r="BC41" s="135" t="str">
        <f t="shared" si="120"/>
        <v/>
      </c>
      <c r="BD41" s="134" t="str">
        <f>IF(MATHS!F40="","",MATHS!F40)</f>
        <v/>
      </c>
      <c r="BE41" s="135" t="str">
        <f t="shared" si="121"/>
        <v/>
      </c>
      <c r="BF41" s="134" t="str">
        <f>IF(MATHS!G40="","",MATHS!G40)</f>
        <v/>
      </c>
      <c r="BG41" s="134" t="str">
        <f t="shared" si="122"/>
        <v/>
      </c>
      <c r="BH41" s="135" t="str">
        <f>IFERROR(LARGE((BC41,BE41,BG41),1),"")</f>
        <v/>
      </c>
      <c r="BI41" s="135" t="str">
        <f>IFERROR(LARGE((BC41,BE41,BG41),2),"")</f>
        <v/>
      </c>
      <c r="BJ41" s="134" t="str">
        <f t="shared" si="123"/>
        <v/>
      </c>
      <c r="BK41" s="135" t="str">
        <f>IF(MATHS!H40="","",MATHS!H40)</f>
        <v/>
      </c>
      <c r="BL41" s="134" t="str">
        <f>IF(MATHS!I40="","",MATHS!I40)</f>
        <v/>
      </c>
      <c r="BM41" s="134" t="str">
        <f>IF(MATHS!J40="","",MATHS!J40)</f>
        <v/>
      </c>
      <c r="BN41" s="134" t="str">
        <f t="shared" si="124"/>
        <v/>
      </c>
      <c r="BO41" s="134" t="str">
        <f>IF(MATHS!K40="","",MATHS!K40)</f>
        <v/>
      </c>
      <c r="BP41" s="135" t="str">
        <f t="shared" si="125"/>
        <v/>
      </c>
      <c r="BQ41" s="134" t="str">
        <f t="shared" si="126"/>
        <v/>
      </c>
      <c r="BR41" s="134" t="str">
        <f t="shared" si="127"/>
        <v/>
      </c>
      <c r="BS41" s="134" t="str">
        <f>IF(MATHS!O40="","",MATHS!O40)</f>
        <v/>
      </c>
      <c r="BT41" s="134" t="str">
        <f t="shared" si="128"/>
        <v/>
      </c>
      <c r="BU41" s="134" t="str">
        <f t="shared" si="129"/>
        <v/>
      </c>
      <c r="BV41" s="134"/>
      <c r="BW41" s="137" t="str">
        <f>IF(SCIENCE!E40="","",SCIENCE!E40)</f>
        <v/>
      </c>
      <c r="BX41" s="138" t="str">
        <f t="shared" si="130"/>
        <v/>
      </c>
      <c r="BY41" s="137" t="str">
        <f>IF(SCIENCE!F40="","",SCIENCE!F40)</f>
        <v/>
      </c>
      <c r="BZ41" s="138" t="str">
        <f t="shared" si="131"/>
        <v/>
      </c>
      <c r="CA41" s="137" t="str">
        <f>IF(SCIENCE!G40="","",SCIENCE!G40)</f>
        <v/>
      </c>
      <c r="CB41" s="137" t="str">
        <f t="shared" si="132"/>
        <v/>
      </c>
      <c r="CC41" s="138" t="str">
        <f>IFERROR(LARGE((BX41,BZ41,CB41),1),"")</f>
        <v/>
      </c>
      <c r="CD41" s="138" t="str">
        <f>IFERROR(LARGE((BX41,BZ41,CB41),2),"")</f>
        <v/>
      </c>
      <c r="CE41" s="137" t="str">
        <f t="shared" si="133"/>
        <v/>
      </c>
      <c r="CF41" s="138" t="str">
        <f>IF(SCIENCE!H40="","",SCIENCE!H40)</f>
        <v/>
      </c>
      <c r="CG41" s="138" t="str">
        <f>IF(SCIENCE!I40="","",SCIENCE!I40)</f>
        <v/>
      </c>
      <c r="CH41" s="138" t="str">
        <f>IF(SCIENCE!J40="","",SCIENCE!J40)</f>
        <v/>
      </c>
      <c r="CI41" s="138" t="str">
        <f t="shared" si="134"/>
        <v/>
      </c>
      <c r="CJ41" s="138" t="str">
        <f>IF(SCIENCE!K40="","",SCIENCE!K40)</f>
        <v/>
      </c>
      <c r="CK41" s="138" t="str">
        <f t="shared" si="135"/>
        <v/>
      </c>
      <c r="CL41" s="137" t="str">
        <f t="shared" si="136"/>
        <v/>
      </c>
      <c r="CM41" s="137" t="str">
        <f t="shared" si="137"/>
        <v/>
      </c>
      <c r="CN41" s="137" t="str">
        <f>IF(SCIENCE!O40="","",SCIENCE!O40)</f>
        <v/>
      </c>
      <c r="CO41" s="137" t="str">
        <f t="shared" si="138"/>
        <v/>
      </c>
      <c r="CP41" s="137" t="str">
        <f t="shared" si="139"/>
        <v/>
      </c>
      <c r="CQ41" s="137" t="str">
        <f t="shared" si="140"/>
        <v/>
      </c>
      <c r="CR41" s="134" t="str">
        <f>IF(SST!E40="","",SST!E40)</f>
        <v/>
      </c>
      <c r="CS41" s="135" t="str">
        <f t="shared" si="141"/>
        <v/>
      </c>
      <c r="CT41" s="134" t="str">
        <f>IF(SST!F40="","",SST!F40)</f>
        <v/>
      </c>
      <c r="CU41" s="135" t="str">
        <f t="shared" si="142"/>
        <v/>
      </c>
      <c r="CV41" s="134" t="str">
        <f>IF(SST!G40="","",SST!G40)</f>
        <v/>
      </c>
      <c r="CW41" s="134" t="str">
        <f t="shared" si="143"/>
        <v/>
      </c>
      <c r="CX41" s="135" t="str">
        <f>IFERROR(LARGE((CS41,CU41,CW41),1),"")</f>
        <v/>
      </c>
      <c r="CY41" s="135" t="str">
        <f>IFERROR(LARGE((CS41,CU41,CW41),2),"")</f>
        <v/>
      </c>
      <c r="CZ41" s="134" t="str">
        <f t="shared" si="144"/>
        <v/>
      </c>
      <c r="DA41" s="135" t="str">
        <f>IF(SST!H40="","",SST!H40)</f>
        <v/>
      </c>
      <c r="DB41" s="135" t="str">
        <f>IF(SST!I40="","",SST!I40)</f>
        <v/>
      </c>
      <c r="DC41" s="135" t="str">
        <f>IF(SST!J40="","",SST!J40)</f>
        <v/>
      </c>
      <c r="DD41" s="135" t="str">
        <f t="shared" si="145"/>
        <v/>
      </c>
      <c r="DE41" s="135" t="str">
        <f>IF(SST!K40="","",SST!K40)</f>
        <v/>
      </c>
      <c r="DF41" s="135" t="str">
        <f t="shared" si="146"/>
        <v/>
      </c>
      <c r="DG41" s="134" t="str">
        <f t="shared" si="147"/>
        <v/>
      </c>
      <c r="DH41" s="134" t="str">
        <f t="shared" si="148"/>
        <v/>
      </c>
      <c r="DI41" s="134" t="str">
        <f>IF(SST!O40="","",SST!O40)</f>
        <v/>
      </c>
      <c r="DJ41" s="134" t="str">
        <f t="shared" si="149"/>
        <v/>
      </c>
      <c r="DK41" s="134" t="str">
        <f t="shared" si="150"/>
        <v/>
      </c>
      <c r="DL41" s="134" t="str">
        <f t="shared" si="151"/>
        <v/>
      </c>
      <c r="DM41" s="139" t="str">
        <f t="shared" si="152"/>
        <v/>
      </c>
      <c r="DN41" s="139" t="str">
        <f t="shared" si="153"/>
        <v/>
      </c>
      <c r="DO41" s="139" t="str">
        <f t="shared" si="154"/>
        <v/>
      </c>
      <c r="DP41" s="139" t="str">
        <f t="shared" si="155"/>
        <v/>
      </c>
      <c r="DQ41" s="139" t="str">
        <f t="shared" si="156"/>
        <v/>
      </c>
      <c r="DR41" s="139" t="str">
        <f t="shared" si="157"/>
        <v/>
      </c>
      <c r="DS41" s="139" t="str">
        <f t="shared" si="158"/>
        <v/>
      </c>
      <c r="DT41" s="139" t="str">
        <f t="shared" si="159"/>
        <v/>
      </c>
      <c r="DU41" s="139" t="str">
        <f t="shared" si="160"/>
        <v/>
      </c>
      <c r="DV41" s="139" t="str">
        <f t="shared" si="161"/>
        <v/>
      </c>
      <c r="DW41" s="140" t="str">
        <f t="shared" si="162"/>
        <v/>
      </c>
      <c r="DX41" s="140" t="str">
        <f t="shared" si="163"/>
        <v/>
      </c>
      <c r="DY41" s="140" t="str">
        <f t="shared" si="164"/>
        <v/>
      </c>
      <c r="DZ41" s="140" t="str">
        <f t="shared" si="165"/>
        <v/>
      </c>
      <c r="EA41" s="140" t="str">
        <f t="shared" si="166"/>
        <v/>
      </c>
      <c r="EB41" s="141" t="str">
        <f t="shared" si="167"/>
        <v/>
      </c>
      <c r="EC41" s="141" t="str">
        <f t="shared" si="168"/>
        <v/>
      </c>
      <c r="ED41" s="141" t="str">
        <f t="shared" si="169"/>
        <v/>
      </c>
      <c r="EE41" s="141" t="str">
        <f t="shared" si="170"/>
        <v/>
      </c>
      <c r="EF41" s="141" t="str">
        <f t="shared" si="171"/>
        <v/>
      </c>
      <c r="EG41" s="127" t="str">
        <f t="shared" si="172"/>
        <v/>
      </c>
      <c r="EH41" s="127" t="str">
        <f t="shared" si="173"/>
        <v/>
      </c>
      <c r="EI41" s="127" t="str">
        <f t="shared" si="174"/>
        <v/>
      </c>
      <c r="EJ41" s="127" t="str">
        <f t="shared" si="175"/>
        <v/>
      </c>
      <c r="EK41" s="127" t="str">
        <f t="shared" si="176"/>
        <v/>
      </c>
      <c r="EL41" s="128" t="str">
        <f t="shared" si="177"/>
        <v/>
      </c>
      <c r="EM41" s="128" t="str">
        <f t="shared" si="178"/>
        <v/>
      </c>
      <c r="EN41" s="128" t="str">
        <f t="shared" si="179"/>
        <v/>
      </c>
      <c r="EO41" s="128" t="str">
        <f t="shared" si="180"/>
        <v/>
      </c>
      <c r="EP41" s="128" t="str">
        <f t="shared" si="181"/>
        <v/>
      </c>
      <c r="EQ41" s="142" t="str">
        <f t="shared" si="182"/>
        <v/>
      </c>
      <c r="ER41" s="142" t="str">
        <f t="shared" si="183"/>
        <v/>
      </c>
      <c r="ES41" s="359" t="str">
        <f t="shared" si="184"/>
        <v/>
      </c>
      <c r="ET41" s="359" t="str">
        <f t="shared" si="185"/>
        <v/>
      </c>
      <c r="EU41" s="359" t="str">
        <f t="shared" si="186"/>
        <v/>
      </c>
      <c r="EV41" s="359" t="str">
        <f t="shared" si="187"/>
        <v/>
      </c>
      <c r="EW41" s="359" t="str">
        <f t="shared" si="188"/>
        <v/>
      </c>
      <c r="EX41" s="359" t="str">
        <f t="shared" si="189"/>
        <v/>
      </c>
      <c r="EY41" s="359" t="str">
        <f t="shared" si="190"/>
        <v/>
      </c>
      <c r="EZ41" s="359" t="str">
        <f t="shared" si="191"/>
        <v/>
      </c>
      <c r="FA41" s="359" t="str">
        <f t="shared" si="192"/>
        <v/>
      </c>
      <c r="FB41" s="359" t="str">
        <f t="shared" si="193"/>
        <v/>
      </c>
      <c r="FC41" s="144" t="str">
        <f t="shared" si="194"/>
        <v/>
      </c>
      <c r="FD41" s="359" t="str">
        <f t="shared" si="46"/>
        <v/>
      </c>
      <c r="FE41" s="145" t="str">
        <f>IF(ATTENDANCE!Q42="","",ATTENDANCE!Q42)</f>
        <v/>
      </c>
      <c r="FF41" s="146" t="str">
        <f t="shared" si="47"/>
        <v/>
      </c>
      <c r="FG41" s="359" t="str">
        <f t="shared" si="48"/>
        <v/>
      </c>
      <c r="FH41" s="144" t="str">
        <f t="shared" si="96"/>
        <v/>
      </c>
      <c r="FI41" s="359"/>
      <c r="FJ41" s="144"/>
      <c r="FK41" s="144"/>
      <c r="FL41" s="70"/>
    </row>
    <row r="42" spans="1:168" s="267" customFormat="1" ht="22.2" customHeight="1" x14ac:dyDescent="0.25">
      <c r="A42" s="70"/>
      <c r="B42" s="131">
        <f>IF(DATA!B39="","",DATA!B39)</f>
        <v>35</v>
      </c>
      <c r="C42" s="131" t="str">
        <f>IF(DATA!C39="","",DATA!C39)</f>
        <v/>
      </c>
      <c r="D42" s="131" t="str">
        <f>IF(DATA!D39="","",DATA!D39)</f>
        <v/>
      </c>
      <c r="E42" s="447" t="str">
        <f>IF(DATA!E39="","",DATA!E39)</f>
        <v/>
      </c>
      <c r="F42" s="447" t="str">
        <f>IF(DATA!F39="","",DATA!F39)</f>
        <v/>
      </c>
      <c r="G42" s="132" t="str">
        <f>IF(DATA!G39="","",DATA!G39)</f>
        <v/>
      </c>
      <c r="H42" s="133" t="str">
        <f>IF(DATA!H39="","",DATA!H39)</f>
        <v/>
      </c>
      <c r="I42" s="132" t="str">
        <f>IF(DATA!I39="","",DATA!I39)</f>
        <v/>
      </c>
      <c r="J42" s="132" t="str">
        <f>IF(DATA!J39="","",DATA!J39)</f>
        <v/>
      </c>
      <c r="K42" s="132" t="str">
        <f>IF(DATA!K39="","",DATA!K39)</f>
        <v/>
      </c>
      <c r="L42" s="134" t="str">
        <f>IF(ENGLISH!E41="","",ENGLISH!E41)</f>
        <v/>
      </c>
      <c r="M42" s="135" t="str">
        <f t="shared" si="98"/>
        <v/>
      </c>
      <c r="N42" s="134" t="str">
        <f>IF(ENGLISH!F41="","",ENGLISH!F41)</f>
        <v/>
      </c>
      <c r="O42" s="135" t="str">
        <f t="shared" si="99"/>
        <v/>
      </c>
      <c r="P42" s="134" t="str">
        <f>IF(ENGLISH!G41="","",ENGLISH!G41)</f>
        <v/>
      </c>
      <c r="Q42" s="134" t="str">
        <f t="shared" si="100"/>
        <v/>
      </c>
      <c r="R42" s="135" t="str">
        <f>IFERROR(LARGE((M42,O42,Q42),1),"")</f>
        <v/>
      </c>
      <c r="S42" s="135" t="str">
        <f>IFERROR(LARGE((M42,O42,Q42),2),"")</f>
        <v/>
      </c>
      <c r="T42" s="134" t="str">
        <f t="shared" si="101"/>
        <v/>
      </c>
      <c r="U42" s="135" t="str">
        <f>IF(ENGLISH!H41="","",ENGLISH!H41)</f>
        <v/>
      </c>
      <c r="V42" s="134" t="str">
        <f>IF(ENGLISH!I41="","",ENGLISH!I41)</f>
        <v/>
      </c>
      <c r="W42" s="134" t="str">
        <f>IF(ENGLISH!J41="","",ENGLISH!J41)</f>
        <v/>
      </c>
      <c r="X42" s="134" t="str">
        <f t="shared" si="102"/>
        <v/>
      </c>
      <c r="Y42" s="135" t="str">
        <f>IF(ENGLISH!K41="","",ENGLISH!K41)</f>
        <v/>
      </c>
      <c r="Z42" s="135" t="str">
        <f t="shared" si="103"/>
        <v/>
      </c>
      <c r="AA42" s="136" t="str">
        <f t="shared" si="104"/>
        <v/>
      </c>
      <c r="AB42" s="134" t="str">
        <f t="shared" si="105"/>
        <v/>
      </c>
      <c r="AC42" s="134" t="str">
        <f>IF(ENGLISH!O41="","",ENGLISH!O41)</f>
        <v/>
      </c>
      <c r="AD42" s="134" t="str">
        <f t="shared" si="106"/>
        <v/>
      </c>
      <c r="AE42" s="134" t="str">
        <f t="shared" si="107"/>
        <v/>
      </c>
      <c r="AF42" s="134" t="str">
        <f t="shared" si="108"/>
        <v/>
      </c>
      <c r="AG42" s="137" t="str">
        <f>IF('HINDI-SKT'!E41="","",'HINDI-SKT'!E41)</f>
        <v/>
      </c>
      <c r="AH42" s="138" t="str">
        <f t="shared" si="109"/>
        <v/>
      </c>
      <c r="AI42" s="137" t="str">
        <f>IF('HINDI-SKT'!F41="","",'HINDI-SKT'!F41)</f>
        <v/>
      </c>
      <c r="AJ42" s="138" t="str">
        <f t="shared" si="110"/>
        <v/>
      </c>
      <c r="AK42" s="137" t="str">
        <f>IF('HINDI-SKT'!G41="","",'HINDI-SKT'!G41)</f>
        <v/>
      </c>
      <c r="AL42" s="137" t="str">
        <f t="shared" si="111"/>
        <v/>
      </c>
      <c r="AM42" s="138" t="str">
        <f>IFERROR(LARGE((AH42,AJ42,AL42),1),"")</f>
        <v/>
      </c>
      <c r="AN42" s="138" t="str">
        <f>IFERROR(LARGE((AH42,AJ42,AL42),2),"")</f>
        <v/>
      </c>
      <c r="AO42" s="137" t="str">
        <f t="shared" si="112"/>
        <v/>
      </c>
      <c r="AP42" s="138" t="str">
        <f>IF('HINDI-SKT'!H41="","",'HINDI-SKT'!H41)</f>
        <v/>
      </c>
      <c r="AQ42" s="137" t="str">
        <f>IF('HINDI-SKT'!I41="","",'HINDI-SKT'!I41)</f>
        <v/>
      </c>
      <c r="AR42" s="137" t="str">
        <f>IF('HINDI-SKT'!J41="","",'HINDI-SKT'!J41)</f>
        <v/>
      </c>
      <c r="AS42" s="137" t="str">
        <f t="shared" si="113"/>
        <v/>
      </c>
      <c r="AT42" s="137" t="str">
        <f>IF('HINDI-SKT'!K41="","",'HINDI-SKT'!K41)</f>
        <v/>
      </c>
      <c r="AU42" s="138" t="str">
        <f t="shared" si="114"/>
        <v/>
      </c>
      <c r="AV42" s="137" t="str">
        <f t="shared" si="115"/>
        <v/>
      </c>
      <c r="AW42" s="137" t="str">
        <f t="shared" si="116"/>
        <v/>
      </c>
      <c r="AX42" s="137" t="str">
        <f>IF('HINDI-SKT'!O41="","",'HINDI-SKT'!O41)</f>
        <v/>
      </c>
      <c r="AY42" s="137" t="str">
        <f t="shared" si="117"/>
        <v/>
      </c>
      <c r="AZ42" s="137" t="str">
        <f t="shared" si="118"/>
        <v/>
      </c>
      <c r="BA42" s="137" t="str">
        <f t="shared" si="119"/>
        <v/>
      </c>
      <c r="BB42" s="134" t="str">
        <f>IF(MATHS!E41="","",MATHS!E41)</f>
        <v/>
      </c>
      <c r="BC42" s="135" t="str">
        <f t="shared" si="120"/>
        <v/>
      </c>
      <c r="BD42" s="134" t="str">
        <f>IF(MATHS!F41="","",MATHS!F41)</f>
        <v/>
      </c>
      <c r="BE42" s="135" t="str">
        <f t="shared" si="121"/>
        <v/>
      </c>
      <c r="BF42" s="134" t="str">
        <f>IF(MATHS!G41="","",MATHS!G41)</f>
        <v/>
      </c>
      <c r="BG42" s="134" t="str">
        <f t="shared" si="122"/>
        <v/>
      </c>
      <c r="BH42" s="135" t="str">
        <f>IFERROR(LARGE((BC42,BE42,BG42),1),"")</f>
        <v/>
      </c>
      <c r="BI42" s="135" t="str">
        <f>IFERROR(LARGE((BC42,BE42,BG42),2),"")</f>
        <v/>
      </c>
      <c r="BJ42" s="134" t="str">
        <f t="shared" si="123"/>
        <v/>
      </c>
      <c r="BK42" s="135" t="str">
        <f>IF(MATHS!H41="","",MATHS!H41)</f>
        <v/>
      </c>
      <c r="BL42" s="134" t="str">
        <f>IF(MATHS!I41="","",MATHS!I41)</f>
        <v/>
      </c>
      <c r="BM42" s="134" t="str">
        <f>IF(MATHS!J41="","",MATHS!J41)</f>
        <v/>
      </c>
      <c r="BN42" s="134" t="str">
        <f t="shared" si="124"/>
        <v/>
      </c>
      <c r="BO42" s="134" t="str">
        <f>IF(MATHS!K41="","",MATHS!K41)</f>
        <v/>
      </c>
      <c r="BP42" s="135" t="str">
        <f t="shared" si="125"/>
        <v/>
      </c>
      <c r="BQ42" s="134" t="str">
        <f t="shared" si="126"/>
        <v/>
      </c>
      <c r="BR42" s="134" t="str">
        <f t="shared" si="127"/>
        <v/>
      </c>
      <c r="BS42" s="134" t="str">
        <f>IF(MATHS!O41="","",MATHS!O41)</f>
        <v/>
      </c>
      <c r="BT42" s="134" t="str">
        <f t="shared" si="128"/>
        <v/>
      </c>
      <c r="BU42" s="134" t="str">
        <f t="shared" si="129"/>
        <v/>
      </c>
      <c r="BV42" s="134"/>
      <c r="BW42" s="137" t="str">
        <f>IF(SCIENCE!E41="","",SCIENCE!E41)</f>
        <v/>
      </c>
      <c r="BX42" s="138" t="str">
        <f t="shared" si="130"/>
        <v/>
      </c>
      <c r="BY42" s="137" t="str">
        <f>IF(SCIENCE!F41="","",SCIENCE!F41)</f>
        <v/>
      </c>
      <c r="BZ42" s="138" t="str">
        <f t="shared" si="131"/>
        <v/>
      </c>
      <c r="CA42" s="137" t="str">
        <f>IF(SCIENCE!G41="","",SCIENCE!G41)</f>
        <v/>
      </c>
      <c r="CB42" s="137" t="str">
        <f t="shared" si="132"/>
        <v/>
      </c>
      <c r="CC42" s="138" t="str">
        <f>IFERROR(LARGE((BX42,BZ42,CB42),1),"")</f>
        <v/>
      </c>
      <c r="CD42" s="138" t="str">
        <f>IFERROR(LARGE((BX42,BZ42,CB42),2),"")</f>
        <v/>
      </c>
      <c r="CE42" s="137" t="str">
        <f t="shared" si="133"/>
        <v/>
      </c>
      <c r="CF42" s="138" t="str">
        <f>IF(SCIENCE!H41="","",SCIENCE!H41)</f>
        <v/>
      </c>
      <c r="CG42" s="138" t="str">
        <f>IF(SCIENCE!I41="","",SCIENCE!I41)</f>
        <v/>
      </c>
      <c r="CH42" s="138" t="str">
        <f>IF(SCIENCE!J41="","",SCIENCE!J41)</f>
        <v/>
      </c>
      <c r="CI42" s="138" t="str">
        <f t="shared" si="134"/>
        <v/>
      </c>
      <c r="CJ42" s="138" t="str">
        <f>IF(SCIENCE!K41="","",SCIENCE!K41)</f>
        <v/>
      </c>
      <c r="CK42" s="138" t="str">
        <f t="shared" si="135"/>
        <v/>
      </c>
      <c r="CL42" s="137" t="str">
        <f t="shared" si="136"/>
        <v/>
      </c>
      <c r="CM42" s="137" t="str">
        <f t="shared" si="137"/>
        <v/>
      </c>
      <c r="CN42" s="137" t="str">
        <f>IF(SCIENCE!O41="","",SCIENCE!O41)</f>
        <v/>
      </c>
      <c r="CO42" s="137" t="str">
        <f t="shared" si="138"/>
        <v/>
      </c>
      <c r="CP42" s="137" t="str">
        <f t="shared" si="139"/>
        <v/>
      </c>
      <c r="CQ42" s="137" t="str">
        <f t="shared" si="140"/>
        <v/>
      </c>
      <c r="CR42" s="134" t="str">
        <f>IF(SST!E41="","",SST!E41)</f>
        <v/>
      </c>
      <c r="CS42" s="135" t="str">
        <f t="shared" si="141"/>
        <v/>
      </c>
      <c r="CT42" s="134" t="str">
        <f>IF(SST!F41="","",SST!F41)</f>
        <v/>
      </c>
      <c r="CU42" s="135" t="str">
        <f t="shared" si="142"/>
        <v/>
      </c>
      <c r="CV42" s="134" t="str">
        <f>IF(SST!G41="","",SST!G41)</f>
        <v/>
      </c>
      <c r="CW42" s="134" t="str">
        <f t="shared" si="143"/>
        <v/>
      </c>
      <c r="CX42" s="135" t="str">
        <f>IFERROR(LARGE((CS42,CU42,CW42),1),"")</f>
        <v/>
      </c>
      <c r="CY42" s="135" t="str">
        <f>IFERROR(LARGE((CS42,CU42,CW42),2),"")</f>
        <v/>
      </c>
      <c r="CZ42" s="134" t="str">
        <f t="shared" si="144"/>
        <v/>
      </c>
      <c r="DA42" s="135" t="str">
        <f>IF(SST!H41="","",SST!H41)</f>
        <v/>
      </c>
      <c r="DB42" s="135" t="str">
        <f>IF(SST!I41="","",SST!I41)</f>
        <v/>
      </c>
      <c r="DC42" s="135" t="str">
        <f>IF(SST!J41="","",SST!J41)</f>
        <v/>
      </c>
      <c r="DD42" s="135" t="str">
        <f t="shared" si="145"/>
        <v/>
      </c>
      <c r="DE42" s="135" t="str">
        <f>IF(SST!K41="","",SST!K41)</f>
        <v/>
      </c>
      <c r="DF42" s="135" t="str">
        <f t="shared" si="146"/>
        <v/>
      </c>
      <c r="DG42" s="134" t="str">
        <f t="shared" si="147"/>
        <v/>
      </c>
      <c r="DH42" s="134" t="str">
        <f t="shared" si="148"/>
        <v/>
      </c>
      <c r="DI42" s="134" t="str">
        <f>IF(SST!O41="","",SST!O41)</f>
        <v/>
      </c>
      <c r="DJ42" s="134" t="str">
        <f t="shared" si="149"/>
        <v/>
      </c>
      <c r="DK42" s="134" t="str">
        <f t="shared" si="150"/>
        <v/>
      </c>
      <c r="DL42" s="134" t="str">
        <f t="shared" si="151"/>
        <v/>
      </c>
      <c r="DM42" s="139" t="str">
        <f t="shared" si="152"/>
        <v/>
      </c>
      <c r="DN42" s="139" t="str">
        <f t="shared" si="153"/>
        <v/>
      </c>
      <c r="DO42" s="139" t="str">
        <f t="shared" si="154"/>
        <v/>
      </c>
      <c r="DP42" s="139" t="str">
        <f t="shared" si="155"/>
        <v/>
      </c>
      <c r="DQ42" s="139" t="str">
        <f t="shared" si="156"/>
        <v/>
      </c>
      <c r="DR42" s="139" t="str">
        <f t="shared" si="157"/>
        <v/>
      </c>
      <c r="DS42" s="139" t="str">
        <f t="shared" si="158"/>
        <v/>
      </c>
      <c r="DT42" s="139" t="str">
        <f t="shared" si="159"/>
        <v/>
      </c>
      <c r="DU42" s="139" t="str">
        <f t="shared" si="160"/>
        <v/>
      </c>
      <c r="DV42" s="139" t="str">
        <f t="shared" si="161"/>
        <v/>
      </c>
      <c r="DW42" s="140" t="str">
        <f t="shared" si="162"/>
        <v/>
      </c>
      <c r="DX42" s="140" t="str">
        <f t="shared" si="163"/>
        <v/>
      </c>
      <c r="DY42" s="140" t="str">
        <f t="shared" si="164"/>
        <v/>
      </c>
      <c r="DZ42" s="140" t="str">
        <f t="shared" si="165"/>
        <v/>
      </c>
      <c r="EA42" s="140" t="str">
        <f t="shared" si="166"/>
        <v/>
      </c>
      <c r="EB42" s="141" t="str">
        <f t="shared" si="167"/>
        <v/>
      </c>
      <c r="EC42" s="141" t="str">
        <f t="shared" si="168"/>
        <v/>
      </c>
      <c r="ED42" s="141" t="str">
        <f t="shared" si="169"/>
        <v/>
      </c>
      <c r="EE42" s="141" t="str">
        <f t="shared" si="170"/>
        <v/>
      </c>
      <c r="EF42" s="141" t="str">
        <f t="shared" si="171"/>
        <v/>
      </c>
      <c r="EG42" s="127" t="str">
        <f t="shared" si="172"/>
        <v/>
      </c>
      <c r="EH42" s="127" t="str">
        <f t="shared" si="173"/>
        <v/>
      </c>
      <c r="EI42" s="127" t="str">
        <f t="shared" si="174"/>
        <v/>
      </c>
      <c r="EJ42" s="127" t="str">
        <f t="shared" si="175"/>
        <v/>
      </c>
      <c r="EK42" s="127" t="str">
        <f t="shared" si="176"/>
        <v/>
      </c>
      <c r="EL42" s="128" t="str">
        <f t="shared" si="177"/>
        <v/>
      </c>
      <c r="EM42" s="128" t="str">
        <f t="shared" si="178"/>
        <v/>
      </c>
      <c r="EN42" s="128" t="str">
        <f t="shared" si="179"/>
        <v/>
      </c>
      <c r="EO42" s="128" t="str">
        <f t="shared" si="180"/>
        <v/>
      </c>
      <c r="EP42" s="128" t="str">
        <f t="shared" si="181"/>
        <v/>
      </c>
      <c r="EQ42" s="142" t="str">
        <f t="shared" si="182"/>
        <v/>
      </c>
      <c r="ER42" s="142" t="str">
        <f t="shared" si="183"/>
        <v/>
      </c>
      <c r="ES42" s="359" t="str">
        <f t="shared" si="184"/>
        <v/>
      </c>
      <c r="ET42" s="359" t="str">
        <f t="shared" si="185"/>
        <v/>
      </c>
      <c r="EU42" s="359" t="str">
        <f t="shared" si="186"/>
        <v/>
      </c>
      <c r="EV42" s="359" t="str">
        <f t="shared" si="187"/>
        <v/>
      </c>
      <c r="EW42" s="359" t="str">
        <f t="shared" si="188"/>
        <v/>
      </c>
      <c r="EX42" s="359" t="str">
        <f t="shared" si="189"/>
        <v/>
      </c>
      <c r="EY42" s="359" t="str">
        <f t="shared" si="190"/>
        <v/>
      </c>
      <c r="EZ42" s="359" t="str">
        <f t="shared" si="191"/>
        <v/>
      </c>
      <c r="FA42" s="359" t="str">
        <f t="shared" si="192"/>
        <v/>
      </c>
      <c r="FB42" s="359" t="str">
        <f t="shared" si="193"/>
        <v/>
      </c>
      <c r="FC42" s="144" t="str">
        <f t="shared" si="194"/>
        <v/>
      </c>
      <c r="FD42" s="359" t="str">
        <f t="shared" si="46"/>
        <v/>
      </c>
      <c r="FE42" s="145" t="str">
        <f>IF(ATTENDANCE!Q43="","",ATTENDANCE!Q43)</f>
        <v/>
      </c>
      <c r="FF42" s="146" t="str">
        <f t="shared" si="47"/>
        <v/>
      </c>
      <c r="FG42" s="359" t="str">
        <f t="shared" si="48"/>
        <v/>
      </c>
      <c r="FH42" s="144" t="str">
        <f t="shared" si="96"/>
        <v/>
      </c>
      <c r="FI42" s="359"/>
      <c r="FJ42" s="144"/>
      <c r="FK42" s="144"/>
      <c r="FL42" s="70"/>
    </row>
    <row r="43" spans="1:168" s="267" customFormat="1" ht="22.2" customHeight="1" x14ac:dyDescent="0.25">
      <c r="A43" s="70"/>
      <c r="B43" s="131">
        <f>IF(DATA!B40="","",DATA!B40)</f>
        <v>36</v>
      </c>
      <c r="C43" s="131" t="str">
        <f>IF(DATA!C40="","",DATA!C40)</f>
        <v/>
      </c>
      <c r="D43" s="131" t="str">
        <f>IF(DATA!D40="","",DATA!D40)</f>
        <v/>
      </c>
      <c r="E43" s="447" t="str">
        <f>IF(DATA!E40="","",DATA!E40)</f>
        <v/>
      </c>
      <c r="F43" s="447" t="str">
        <f>IF(DATA!F40="","",DATA!F40)</f>
        <v/>
      </c>
      <c r="G43" s="132" t="str">
        <f>IF(DATA!G40="","",DATA!G40)</f>
        <v/>
      </c>
      <c r="H43" s="133" t="str">
        <f>IF(DATA!H40="","",DATA!H40)</f>
        <v/>
      </c>
      <c r="I43" s="132" t="str">
        <f>IF(DATA!I40="","",DATA!I40)</f>
        <v/>
      </c>
      <c r="J43" s="132" t="str">
        <f>IF(DATA!J40="","",DATA!J40)</f>
        <v/>
      </c>
      <c r="K43" s="132" t="str">
        <f>IF(DATA!K40="","",DATA!K40)</f>
        <v/>
      </c>
      <c r="L43" s="134" t="str">
        <f>IF(ENGLISH!E42="","",ENGLISH!E42)</f>
        <v/>
      </c>
      <c r="M43" s="135" t="str">
        <f t="shared" si="98"/>
        <v/>
      </c>
      <c r="N43" s="134" t="str">
        <f>IF(ENGLISH!F42="","",ENGLISH!F42)</f>
        <v/>
      </c>
      <c r="O43" s="135" t="str">
        <f t="shared" si="99"/>
        <v/>
      </c>
      <c r="P43" s="134" t="str">
        <f>IF(ENGLISH!G42="","",ENGLISH!G42)</f>
        <v/>
      </c>
      <c r="Q43" s="134" t="str">
        <f t="shared" si="100"/>
        <v/>
      </c>
      <c r="R43" s="135" t="str">
        <f>IFERROR(LARGE((M43,O43,Q43),1),"")</f>
        <v/>
      </c>
      <c r="S43" s="135" t="str">
        <f>IFERROR(LARGE((M43,O43,Q43),2),"")</f>
        <v/>
      </c>
      <c r="T43" s="134" t="str">
        <f t="shared" si="101"/>
        <v/>
      </c>
      <c r="U43" s="135" t="str">
        <f>IF(ENGLISH!H42="","",ENGLISH!H42)</f>
        <v/>
      </c>
      <c r="V43" s="134" t="str">
        <f>IF(ENGLISH!I42="","",ENGLISH!I42)</f>
        <v/>
      </c>
      <c r="W43" s="134" t="str">
        <f>IF(ENGLISH!J42="","",ENGLISH!J42)</f>
        <v/>
      </c>
      <c r="X43" s="134" t="str">
        <f t="shared" si="102"/>
        <v/>
      </c>
      <c r="Y43" s="135" t="str">
        <f>IF(ENGLISH!K42="","",ENGLISH!K42)</f>
        <v/>
      </c>
      <c r="Z43" s="135" t="str">
        <f t="shared" si="103"/>
        <v/>
      </c>
      <c r="AA43" s="136" t="str">
        <f t="shared" si="104"/>
        <v/>
      </c>
      <c r="AB43" s="134" t="str">
        <f t="shared" si="105"/>
        <v/>
      </c>
      <c r="AC43" s="134" t="str">
        <f>IF(ENGLISH!O42="","",ENGLISH!O42)</f>
        <v/>
      </c>
      <c r="AD43" s="134" t="str">
        <f t="shared" si="106"/>
        <v/>
      </c>
      <c r="AE43" s="134" t="str">
        <f t="shared" si="107"/>
        <v/>
      </c>
      <c r="AF43" s="134" t="str">
        <f t="shared" si="108"/>
        <v/>
      </c>
      <c r="AG43" s="137" t="str">
        <f>IF('HINDI-SKT'!E42="","",'HINDI-SKT'!E42)</f>
        <v/>
      </c>
      <c r="AH43" s="138" t="str">
        <f t="shared" si="109"/>
        <v/>
      </c>
      <c r="AI43" s="137" t="str">
        <f>IF('HINDI-SKT'!F42="","",'HINDI-SKT'!F42)</f>
        <v/>
      </c>
      <c r="AJ43" s="138" t="str">
        <f t="shared" si="110"/>
        <v/>
      </c>
      <c r="AK43" s="137" t="str">
        <f>IF('HINDI-SKT'!G42="","",'HINDI-SKT'!G42)</f>
        <v/>
      </c>
      <c r="AL43" s="137" t="str">
        <f t="shared" si="111"/>
        <v/>
      </c>
      <c r="AM43" s="138" t="str">
        <f>IFERROR(LARGE((AH43,AJ43,AL43),1),"")</f>
        <v/>
      </c>
      <c r="AN43" s="138" t="str">
        <f>IFERROR(LARGE((AH43,AJ43,AL43),2),"")</f>
        <v/>
      </c>
      <c r="AO43" s="137" t="str">
        <f t="shared" si="112"/>
        <v/>
      </c>
      <c r="AP43" s="138" t="str">
        <f>IF('HINDI-SKT'!H42="","",'HINDI-SKT'!H42)</f>
        <v/>
      </c>
      <c r="AQ43" s="137" t="str">
        <f>IF('HINDI-SKT'!I42="","",'HINDI-SKT'!I42)</f>
        <v/>
      </c>
      <c r="AR43" s="137" t="str">
        <f>IF('HINDI-SKT'!J42="","",'HINDI-SKT'!J42)</f>
        <v/>
      </c>
      <c r="AS43" s="137" t="str">
        <f t="shared" si="113"/>
        <v/>
      </c>
      <c r="AT43" s="137" t="str">
        <f>IF('HINDI-SKT'!K42="","",'HINDI-SKT'!K42)</f>
        <v/>
      </c>
      <c r="AU43" s="138" t="str">
        <f t="shared" si="114"/>
        <v/>
      </c>
      <c r="AV43" s="137" t="str">
        <f t="shared" si="115"/>
        <v/>
      </c>
      <c r="AW43" s="137" t="str">
        <f t="shared" si="116"/>
        <v/>
      </c>
      <c r="AX43" s="137" t="str">
        <f>IF('HINDI-SKT'!O42="","",'HINDI-SKT'!O42)</f>
        <v/>
      </c>
      <c r="AY43" s="137" t="str">
        <f t="shared" si="117"/>
        <v/>
      </c>
      <c r="AZ43" s="137" t="str">
        <f t="shared" si="118"/>
        <v/>
      </c>
      <c r="BA43" s="137" t="str">
        <f t="shared" si="119"/>
        <v/>
      </c>
      <c r="BB43" s="134" t="str">
        <f>IF(MATHS!E42="","",MATHS!E42)</f>
        <v/>
      </c>
      <c r="BC43" s="135" t="str">
        <f t="shared" si="120"/>
        <v/>
      </c>
      <c r="BD43" s="134" t="str">
        <f>IF(MATHS!F42="","",MATHS!F42)</f>
        <v/>
      </c>
      <c r="BE43" s="135" t="str">
        <f t="shared" si="121"/>
        <v/>
      </c>
      <c r="BF43" s="134" t="str">
        <f>IF(MATHS!G42="","",MATHS!G42)</f>
        <v/>
      </c>
      <c r="BG43" s="134" t="str">
        <f t="shared" si="122"/>
        <v/>
      </c>
      <c r="BH43" s="135" t="str">
        <f>IFERROR(LARGE((BC43,BE43,BG43),1),"")</f>
        <v/>
      </c>
      <c r="BI43" s="135" t="str">
        <f>IFERROR(LARGE((BC43,BE43,BG43),2),"")</f>
        <v/>
      </c>
      <c r="BJ43" s="134" t="str">
        <f t="shared" si="123"/>
        <v/>
      </c>
      <c r="BK43" s="135" t="str">
        <f>IF(MATHS!H42="","",MATHS!H42)</f>
        <v/>
      </c>
      <c r="BL43" s="134" t="str">
        <f>IF(MATHS!I42="","",MATHS!I42)</f>
        <v/>
      </c>
      <c r="BM43" s="134" t="str">
        <f>IF(MATHS!J42="","",MATHS!J42)</f>
        <v/>
      </c>
      <c r="BN43" s="134" t="str">
        <f t="shared" si="124"/>
        <v/>
      </c>
      <c r="BO43" s="134" t="str">
        <f>IF(MATHS!K42="","",MATHS!K42)</f>
        <v/>
      </c>
      <c r="BP43" s="135" t="str">
        <f t="shared" si="125"/>
        <v/>
      </c>
      <c r="BQ43" s="134" t="str">
        <f t="shared" si="126"/>
        <v/>
      </c>
      <c r="BR43" s="134" t="str">
        <f t="shared" si="127"/>
        <v/>
      </c>
      <c r="BS43" s="134" t="str">
        <f>IF(MATHS!O42="","",MATHS!O42)</f>
        <v/>
      </c>
      <c r="BT43" s="134" t="str">
        <f t="shared" si="128"/>
        <v/>
      </c>
      <c r="BU43" s="134" t="str">
        <f t="shared" si="129"/>
        <v/>
      </c>
      <c r="BV43" s="134"/>
      <c r="BW43" s="137" t="str">
        <f>IF(SCIENCE!E42="","",SCIENCE!E42)</f>
        <v/>
      </c>
      <c r="BX43" s="138" t="str">
        <f t="shared" si="130"/>
        <v/>
      </c>
      <c r="BY43" s="137" t="str">
        <f>IF(SCIENCE!F42="","",SCIENCE!F42)</f>
        <v/>
      </c>
      <c r="BZ43" s="138" t="str">
        <f t="shared" si="131"/>
        <v/>
      </c>
      <c r="CA43" s="137" t="str">
        <f>IF(SCIENCE!G42="","",SCIENCE!G42)</f>
        <v/>
      </c>
      <c r="CB43" s="137" t="str">
        <f t="shared" si="132"/>
        <v/>
      </c>
      <c r="CC43" s="138" t="str">
        <f>IFERROR(LARGE((BX43,BZ43,CB43),1),"")</f>
        <v/>
      </c>
      <c r="CD43" s="138" t="str">
        <f>IFERROR(LARGE((BX43,BZ43,CB43),2),"")</f>
        <v/>
      </c>
      <c r="CE43" s="137" t="str">
        <f t="shared" si="133"/>
        <v/>
      </c>
      <c r="CF43" s="138" t="str">
        <f>IF(SCIENCE!H42="","",SCIENCE!H42)</f>
        <v/>
      </c>
      <c r="CG43" s="138" t="str">
        <f>IF(SCIENCE!I42="","",SCIENCE!I42)</f>
        <v/>
      </c>
      <c r="CH43" s="138" t="str">
        <f>IF(SCIENCE!J42="","",SCIENCE!J42)</f>
        <v/>
      </c>
      <c r="CI43" s="138" t="str">
        <f t="shared" si="134"/>
        <v/>
      </c>
      <c r="CJ43" s="138" t="str">
        <f>IF(SCIENCE!K42="","",SCIENCE!K42)</f>
        <v/>
      </c>
      <c r="CK43" s="138" t="str">
        <f t="shared" si="135"/>
        <v/>
      </c>
      <c r="CL43" s="137" t="str">
        <f t="shared" si="136"/>
        <v/>
      </c>
      <c r="CM43" s="137" t="str">
        <f t="shared" si="137"/>
        <v/>
      </c>
      <c r="CN43" s="137" t="str">
        <f>IF(SCIENCE!O42="","",SCIENCE!O42)</f>
        <v/>
      </c>
      <c r="CO43" s="137" t="str">
        <f t="shared" si="138"/>
        <v/>
      </c>
      <c r="CP43" s="137" t="str">
        <f t="shared" si="139"/>
        <v/>
      </c>
      <c r="CQ43" s="137" t="str">
        <f t="shared" si="140"/>
        <v/>
      </c>
      <c r="CR43" s="134" t="str">
        <f>IF(SST!E42="","",SST!E42)</f>
        <v/>
      </c>
      <c r="CS43" s="135" t="str">
        <f t="shared" si="141"/>
        <v/>
      </c>
      <c r="CT43" s="134" t="str">
        <f>IF(SST!F42="","",SST!F42)</f>
        <v/>
      </c>
      <c r="CU43" s="135" t="str">
        <f t="shared" si="142"/>
        <v/>
      </c>
      <c r="CV43" s="134" t="str">
        <f>IF(SST!G42="","",SST!G42)</f>
        <v/>
      </c>
      <c r="CW43" s="134" t="str">
        <f t="shared" si="143"/>
        <v/>
      </c>
      <c r="CX43" s="135" t="str">
        <f>IFERROR(LARGE((CS43,CU43,CW43),1),"")</f>
        <v/>
      </c>
      <c r="CY43" s="135" t="str">
        <f>IFERROR(LARGE((CS43,CU43,CW43),2),"")</f>
        <v/>
      </c>
      <c r="CZ43" s="134" t="str">
        <f t="shared" si="144"/>
        <v/>
      </c>
      <c r="DA43" s="135" t="str">
        <f>IF(SST!H42="","",SST!H42)</f>
        <v/>
      </c>
      <c r="DB43" s="135" t="str">
        <f>IF(SST!I42="","",SST!I42)</f>
        <v/>
      </c>
      <c r="DC43" s="135" t="str">
        <f>IF(SST!J42="","",SST!J42)</f>
        <v/>
      </c>
      <c r="DD43" s="135" t="str">
        <f t="shared" si="145"/>
        <v/>
      </c>
      <c r="DE43" s="135" t="str">
        <f>IF(SST!K42="","",SST!K42)</f>
        <v/>
      </c>
      <c r="DF43" s="135" t="str">
        <f t="shared" si="146"/>
        <v/>
      </c>
      <c r="DG43" s="134" t="str">
        <f t="shared" si="147"/>
        <v/>
      </c>
      <c r="DH43" s="134" t="str">
        <f t="shared" si="148"/>
        <v/>
      </c>
      <c r="DI43" s="134" t="str">
        <f>IF(SST!O42="","",SST!O42)</f>
        <v/>
      </c>
      <c r="DJ43" s="134" t="str">
        <f t="shared" si="149"/>
        <v/>
      </c>
      <c r="DK43" s="134" t="str">
        <f t="shared" si="150"/>
        <v/>
      </c>
      <c r="DL43" s="134" t="str">
        <f t="shared" si="151"/>
        <v/>
      </c>
      <c r="DM43" s="139" t="str">
        <f t="shared" si="152"/>
        <v/>
      </c>
      <c r="DN43" s="139" t="str">
        <f t="shared" si="153"/>
        <v/>
      </c>
      <c r="DO43" s="139" t="str">
        <f t="shared" si="154"/>
        <v/>
      </c>
      <c r="DP43" s="139" t="str">
        <f t="shared" si="155"/>
        <v/>
      </c>
      <c r="DQ43" s="139" t="str">
        <f t="shared" si="156"/>
        <v/>
      </c>
      <c r="DR43" s="139" t="str">
        <f t="shared" si="157"/>
        <v/>
      </c>
      <c r="DS43" s="139" t="str">
        <f t="shared" si="158"/>
        <v/>
      </c>
      <c r="DT43" s="139" t="str">
        <f t="shared" si="159"/>
        <v/>
      </c>
      <c r="DU43" s="139" t="str">
        <f t="shared" si="160"/>
        <v/>
      </c>
      <c r="DV43" s="139" t="str">
        <f t="shared" si="161"/>
        <v/>
      </c>
      <c r="DW43" s="140" t="str">
        <f t="shared" si="162"/>
        <v/>
      </c>
      <c r="DX43" s="140" t="str">
        <f t="shared" si="163"/>
        <v/>
      </c>
      <c r="DY43" s="140" t="str">
        <f t="shared" si="164"/>
        <v/>
      </c>
      <c r="DZ43" s="140" t="str">
        <f t="shared" si="165"/>
        <v/>
      </c>
      <c r="EA43" s="140" t="str">
        <f t="shared" si="166"/>
        <v/>
      </c>
      <c r="EB43" s="141" t="str">
        <f t="shared" si="167"/>
        <v/>
      </c>
      <c r="EC43" s="141" t="str">
        <f t="shared" si="168"/>
        <v/>
      </c>
      <c r="ED43" s="141" t="str">
        <f t="shared" si="169"/>
        <v/>
      </c>
      <c r="EE43" s="141" t="str">
        <f t="shared" si="170"/>
        <v/>
      </c>
      <c r="EF43" s="141" t="str">
        <f t="shared" si="171"/>
        <v/>
      </c>
      <c r="EG43" s="127" t="str">
        <f t="shared" si="172"/>
        <v/>
      </c>
      <c r="EH43" s="127" t="str">
        <f t="shared" si="173"/>
        <v/>
      </c>
      <c r="EI43" s="127" t="str">
        <f t="shared" si="174"/>
        <v/>
      </c>
      <c r="EJ43" s="127" t="str">
        <f t="shared" si="175"/>
        <v/>
      </c>
      <c r="EK43" s="127" t="str">
        <f t="shared" si="176"/>
        <v/>
      </c>
      <c r="EL43" s="128" t="str">
        <f t="shared" si="177"/>
        <v/>
      </c>
      <c r="EM43" s="128" t="str">
        <f t="shared" si="178"/>
        <v/>
      </c>
      <c r="EN43" s="128" t="str">
        <f t="shared" si="179"/>
        <v/>
      </c>
      <c r="EO43" s="128" t="str">
        <f t="shared" si="180"/>
        <v/>
      </c>
      <c r="EP43" s="128" t="str">
        <f t="shared" si="181"/>
        <v/>
      </c>
      <c r="EQ43" s="142" t="str">
        <f t="shared" si="182"/>
        <v/>
      </c>
      <c r="ER43" s="142" t="str">
        <f t="shared" si="183"/>
        <v/>
      </c>
      <c r="ES43" s="359" t="str">
        <f t="shared" si="184"/>
        <v/>
      </c>
      <c r="ET43" s="359" t="str">
        <f t="shared" si="185"/>
        <v/>
      </c>
      <c r="EU43" s="359" t="str">
        <f t="shared" si="186"/>
        <v/>
      </c>
      <c r="EV43" s="359" t="str">
        <f t="shared" si="187"/>
        <v/>
      </c>
      <c r="EW43" s="359" t="str">
        <f t="shared" si="188"/>
        <v/>
      </c>
      <c r="EX43" s="359" t="str">
        <f t="shared" si="189"/>
        <v/>
      </c>
      <c r="EY43" s="359" t="str">
        <f t="shared" si="190"/>
        <v/>
      </c>
      <c r="EZ43" s="359" t="str">
        <f t="shared" si="191"/>
        <v/>
      </c>
      <c r="FA43" s="359" t="str">
        <f t="shared" si="192"/>
        <v/>
      </c>
      <c r="FB43" s="359" t="str">
        <f t="shared" si="193"/>
        <v/>
      </c>
      <c r="FC43" s="144" t="str">
        <f t="shared" si="194"/>
        <v/>
      </c>
      <c r="FD43" s="359" t="str">
        <f t="shared" si="46"/>
        <v/>
      </c>
      <c r="FE43" s="145" t="str">
        <f>IF(ATTENDANCE!Q44="","",ATTENDANCE!Q44)</f>
        <v/>
      </c>
      <c r="FF43" s="146" t="str">
        <f t="shared" si="47"/>
        <v/>
      </c>
      <c r="FG43" s="359" t="str">
        <f t="shared" si="48"/>
        <v/>
      </c>
      <c r="FH43" s="144" t="str">
        <f t="shared" si="96"/>
        <v/>
      </c>
      <c r="FI43" s="359"/>
      <c r="FJ43" s="144"/>
      <c r="FK43" s="144"/>
      <c r="FL43" s="70"/>
    </row>
    <row r="44" spans="1:168" s="267" customFormat="1" ht="22.2" customHeight="1" x14ac:dyDescent="0.25">
      <c r="A44" s="70"/>
      <c r="B44" s="131">
        <f>IF(DATA!B41="","",DATA!B41)</f>
        <v>37</v>
      </c>
      <c r="C44" s="131" t="str">
        <f>IF(DATA!C41="","",DATA!C41)</f>
        <v/>
      </c>
      <c r="D44" s="131" t="str">
        <f>IF(DATA!D41="","",DATA!D41)</f>
        <v/>
      </c>
      <c r="E44" s="447" t="str">
        <f>IF(DATA!E41="","",DATA!E41)</f>
        <v/>
      </c>
      <c r="F44" s="447" t="str">
        <f>IF(DATA!F41="","",DATA!F41)</f>
        <v/>
      </c>
      <c r="G44" s="132" t="str">
        <f>IF(DATA!G41="","",DATA!G41)</f>
        <v/>
      </c>
      <c r="H44" s="133" t="str">
        <f>IF(DATA!H41="","",DATA!H41)</f>
        <v/>
      </c>
      <c r="I44" s="132" t="str">
        <f>IF(DATA!I41="","",DATA!I41)</f>
        <v/>
      </c>
      <c r="J44" s="132" t="str">
        <f>IF(DATA!J41="","",DATA!J41)</f>
        <v/>
      </c>
      <c r="K44" s="132" t="str">
        <f>IF(DATA!K41="","",DATA!K41)</f>
        <v/>
      </c>
      <c r="L44" s="134" t="str">
        <f>IF(ENGLISH!E43="","",ENGLISH!E43)</f>
        <v/>
      </c>
      <c r="M44" s="135" t="str">
        <f t="shared" si="98"/>
        <v/>
      </c>
      <c r="N44" s="134" t="str">
        <f>IF(ENGLISH!F43="","",ENGLISH!F43)</f>
        <v/>
      </c>
      <c r="O44" s="135" t="str">
        <f t="shared" si="99"/>
        <v/>
      </c>
      <c r="P44" s="134" t="str">
        <f>IF(ENGLISH!G43="","",ENGLISH!G43)</f>
        <v/>
      </c>
      <c r="Q44" s="134" t="str">
        <f t="shared" si="100"/>
        <v/>
      </c>
      <c r="R44" s="135" t="str">
        <f>IFERROR(LARGE((M44,O44,Q44),1),"")</f>
        <v/>
      </c>
      <c r="S44" s="135" t="str">
        <f>IFERROR(LARGE((M44,O44,Q44),2),"")</f>
        <v/>
      </c>
      <c r="T44" s="134" t="str">
        <f t="shared" si="101"/>
        <v/>
      </c>
      <c r="U44" s="135" t="str">
        <f>IF(ENGLISH!H43="","",ENGLISH!H43)</f>
        <v/>
      </c>
      <c r="V44" s="134" t="str">
        <f>IF(ENGLISH!I43="","",ENGLISH!I43)</f>
        <v/>
      </c>
      <c r="W44" s="134" t="str">
        <f>IF(ENGLISH!J43="","",ENGLISH!J43)</f>
        <v/>
      </c>
      <c r="X44" s="134" t="str">
        <f t="shared" si="102"/>
        <v/>
      </c>
      <c r="Y44" s="135" t="str">
        <f>IF(ENGLISH!K43="","",ENGLISH!K43)</f>
        <v/>
      </c>
      <c r="Z44" s="135" t="str">
        <f t="shared" si="103"/>
        <v/>
      </c>
      <c r="AA44" s="136" t="str">
        <f t="shared" si="104"/>
        <v/>
      </c>
      <c r="AB44" s="134" t="str">
        <f t="shared" si="105"/>
        <v/>
      </c>
      <c r="AC44" s="134" t="str">
        <f>IF(ENGLISH!O43="","",ENGLISH!O43)</f>
        <v/>
      </c>
      <c r="AD44" s="134" t="str">
        <f t="shared" si="106"/>
        <v/>
      </c>
      <c r="AE44" s="134" t="str">
        <f t="shared" si="107"/>
        <v/>
      </c>
      <c r="AF44" s="134" t="str">
        <f t="shared" si="108"/>
        <v/>
      </c>
      <c r="AG44" s="137" t="str">
        <f>IF('HINDI-SKT'!E43="","",'HINDI-SKT'!E43)</f>
        <v/>
      </c>
      <c r="AH44" s="138" t="str">
        <f t="shared" si="109"/>
        <v/>
      </c>
      <c r="AI44" s="137" t="str">
        <f>IF('HINDI-SKT'!F43="","",'HINDI-SKT'!F43)</f>
        <v/>
      </c>
      <c r="AJ44" s="138" t="str">
        <f t="shared" si="110"/>
        <v/>
      </c>
      <c r="AK44" s="137" t="str">
        <f>IF('HINDI-SKT'!G43="","",'HINDI-SKT'!G43)</f>
        <v/>
      </c>
      <c r="AL44" s="137" t="str">
        <f t="shared" si="111"/>
        <v/>
      </c>
      <c r="AM44" s="138" t="str">
        <f>IFERROR(LARGE((AH44,AJ44,AL44),1),"")</f>
        <v/>
      </c>
      <c r="AN44" s="138" t="str">
        <f>IFERROR(LARGE((AH44,AJ44,AL44),2),"")</f>
        <v/>
      </c>
      <c r="AO44" s="137" t="str">
        <f t="shared" si="112"/>
        <v/>
      </c>
      <c r="AP44" s="138" t="str">
        <f>IF('HINDI-SKT'!H43="","",'HINDI-SKT'!H43)</f>
        <v/>
      </c>
      <c r="AQ44" s="137" t="str">
        <f>IF('HINDI-SKT'!I43="","",'HINDI-SKT'!I43)</f>
        <v/>
      </c>
      <c r="AR44" s="137" t="str">
        <f>IF('HINDI-SKT'!J43="","",'HINDI-SKT'!J43)</f>
        <v/>
      </c>
      <c r="AS44" s="137" t="str">
        <f t="shared" si="113"/>
        <v/>
      </c>
      <c r="AT44" s="137" t="str">
        <f>IF('HINDI-SKT'!K43="","",'HINDI-SKT'!K43)</f>
        <v/>
      </c>
      <c r="AU44" s="138" t="str">
        <f t="shared" si="114"/>
        <v/>
      </c>
      <c r="AV44" s="137" t="str">
        <f t="shared" si="115"/>
        <v/>
      </c>
      <c r="AW44" s="137" t="str">
        <f t="shared" si="116"/>
        <v/>
      </c>
      <c r="AX44" s="137" t="str">
        <f>IF('HINDI-SKT'!O43="","",'HINDI-SKT'!O43)</f>
        <v/>
      </c>
      <c r="AY44" s="137" t="str">
        <f t="shared" si="117"/>
        <v/>
      </c>
      <c r="AZ44" s="137" t="str">
        <f t="shared" si="118"/>
        <v/>
      </c>
      <c r="BA44" s="137" t="str">
        <f t="shared" si="119"/>
        <v/>
      </c>
      <c r="BB44" s="134" t="str">
        <f>IF(MATHS!E43="","",MATHS!E43)</f>
        <v/>
      </c>
      <c r="BC44" s="135" t="str">
        <f t="shared" si="120"/>
        <v/>
      </c>
      <c r="BD44" s="134" t="str">
        <f>IF(MATHS!F43="","",MATHS!F43)</f>
        <v/>
      </c>
      <c r="BE44" s="135" t="str">
        <f t="shared" si="121"/>
        <v/>
      </c>
      <c r="BF44" s="134" t="str">
        <f>IF(MATHS!G43="","",MATHS!G43)</f>
        <v/>
      </c>
      <c r="BG44" s="134" t="str">
        <f t="shared" si="122"/>
        <v/>
      </c>
      <c r="BH44" s="135" t="str">
        <f>IFERROR(LARGE((BC44,BE44,BG44),1),"")</f>
        <v/>
      </c>
      <c r="BI44" s="135" t="str">
        <f>IFERROR(LARGE((BC44,BE44,BG44),2),"")</f>
        <v/>
      </c>
      <c r="BJ44" s="134" t="str">
        <f t="shared" si="123"/>
        <v/>
      </c>
      <c r="BK44" s="135" t="str">
        <f>IF(MATHS!H43="","",MATHS!H43)</f>
        <v/>
      </c>
      <c r="BL44" s="134" t="str">
        <f>IF(MATHS!I43="","",MATHS!I43)</f>
        <v/>
      </c>
      <c r="BM44" s="134" t="str">
        <f>IF(MATHS!J43="","",MATHS!J43)</f>
        <v/>
      </c>
      <c r="BN44" s="134" t="str">
        <f t="shared" si="124"/>
        <v/>
      </c>
      <c r="BO44" s="134" t="str">
        <f>IF(MATHS!K43="","",MATHS!K43)</f>
        <v/>
      </c>
      <c r="BP44" s="135" t="str">
        <f t="shared" si="125"/>
        <v/>
      </c>
      <c r="BQ44" s="134" t="str">
        <f t="shared" si="126"/>
        <v/>
      </c>
      <c r="BR44" s="134" t="str">
        <f t="shared" si="127"/>
        <v/>
      </c>
      <c r="BS44" s="134" t="str">
        <f>IF(MATHS!O43="","",MATHS!O43)</f>
        <v/>
      </c>
      <c r="BT44" s="134" t="str">
        <f t="shared" si="128"/>
        <v/>
      </c>
      <c r="BU44" s="134" t="str">
        <f t="shared" si="129"/>
        <v/>
      </c>
      <c r="BV44" s="134"/>
      <c r="BW44" s="137" t="str">
        <f>IF(SCIENCE!E43="","",SCIENCE!E43)</f>
        <v/>
      </c>
      <c r="BX44" s="138" t="str">
        <f t="shared" si="130"/>
        <v/>
      </c>
      <c r="BY44" s="137" t="str">
        <f>IF(SCIENCE!F43="","",SCIENCE!F43)</f>
        <v/>
      </c>
      <c r="BZ44" s="138" t="str">
        <f t="shared" si="131"/>
        <v/>
      </c>
      <c r="CA44" s="137" t="str">
        <f>IF(SCIENCE!G43="","",SCIENCE!G43)</f>
        <v/>
      </c>
      <c r="CB44" s="137" t="str">
        <f t="shared" si="132"/>
        <v/>
      </c>
      <c r="CC44" s="138" t="str">
        <f>IFERROR(LARGE((BX44,BZ44,CB44),1),"")</f>
        <v/>
      </c>
      <c r="CD44" s="138" t="str">
        <f>IFERROR(LARGE((BX44,BZ44,CB44),2),"")</f>
        <v/>
      </c>
      <c r="CE44" s="137" t="str">
        <f t="shared" si="133"/>
        <v/>
      </c>
      <c r="CF44" s="138" t="str">
        <f>IF(SCIENCE!H43="","",SCIENCE!H43)</f>
        <v/>
      </c>
      <c r="CG44" s="138" t="str">
        <f>IF(SCIENCE!I43="","",SCIENCE!I43)</f>
        <v/>
      </c>
      <c r="CH44" s="138" t="str">
        <f>IF(SCIENCE!J43="","",SCIENCE!J43)</f>
        <v/>
      </c>
      <c r="CI44" s="138" t="str">
        <f t="shared" si="134"/>
        <v/>
      </c>
      <c r="CJ44" s="138" t="str">
        <f>IF(SCIENCE!K43="","",SCIENCE!K43)</f>
        <v/>
      </c>
      <c r="CK44" s="138" t="str">
        <f t="shared" si="135"/>
        <v/>
      </c>
      <c r="CL44" s="137" t="str">
        <f t="shared" si="136"/>
        <v/>
      </c>
      <c r="CM44" s="137" t="str">
        <f t="shared" si="137"/>
        <v/>
      </c>
      <c r="CN44" s="137" t="str">
        <f>IF(SCIENCE!O43="","",SCIENCE!O43)</f>
        <v/>
      </c>
      <c r="CO44" s="137" t="str">
        <f t="shared" si="138"/>
        <v/>
      </c>
      <c r="CP44" s="137" t="str">
        <f t="shared" si="139"/>
        <v/>
      </c>
      <c r="CQ44" s="137" t="str">
        <f t="shared" si="140"/>
        <v/>
      </c>
      <c r="CR44" s="134" t="str">
        <f>IF(SST!E43="","",SST!E43)</f>
        <v/>
      </c>
      <c r="CS44" s="135" t="str">
        <f t="shared" si="141"/>
        <v/>
      </c>
      <c r="CT44" s="134" t="str">
        <f>IF(SST!F43="","",SST!F43)</f>
        <v/>
      </c>
      <c r="CU44" s="135" t="str">
        <f t="shared" si="142"/>
        <v/>
      </c>
      <c r="CV44" s="134" t="str">
        <f>IF(SST!G43="","",SST!G43)</f>
        <v/>
      </c>
      <c r="CW44" s="134" t="str">
        <f t="shared" si="143"/>
        <v/>
      </c>
      <c r="CX44" s="135" t="str">
        <f>IFERROR(LARGE((CS44,CU44,CW44),1),"")</f>
        <v/>
      </c>
      <c r="CY44" s="135" t="str">
        <f>IFERROR(LARGE((CS44,CU44,CW44),2),"")</f>
        <v/>
      </c>
      <c r="CZ44" s="134" t="str">
        <f t="shared" si="144"/>
        <v/>
      </c>
      <c r="DA44" s="135" t="str">
        <f>IF(SST!H43="","",SST!H43)</f>
        <v/>
      </c>
      <c r="DB44" s="135" t="str">
        <f>IF(SST!I43="","",SST!I43)</f>
        <v/>
      </c>
      <c r="DC44" s="135" t="str">
        <f>IF(SST!J43="","",SST!J43)</f>
        <v/>
      </c>
      <c r="DD44" s="135" t="str">
        <f t="shared" si="145"/>
        <v/>
      </c>
      <c r="DE44" s="135" t="str">
        <f>IF(SST!K43="","",SST!K43)</f>
        <v/>
      </c>
      <c r="DF44" s="135" t="str">
        <f t="shared" si="146"/>
        <v/>
      </c>
      <c r="DG44" s="134" t="str">
        <f t="shared" si="147"/>
        <v/>
      </c>
      <c r="DH44" s="134" t="str">
        <f t="shared" si="148"/>
        <v/>
      </c>
      <c r="DI44" s="134" t="str">
        <f>IF(SST!O43="","",SST!O43)</f>
        <v/>
      </c>
      <c r="DJ44" s="134" t="str">
        <f t="shared" si="149"/>
        <v/>
      </c>
      <c r="DK44" s="134" t="str">
        <f t="shared" si="150"/>
        <v/>
      </c>
      <c r="DL44" s="134" t="str">
        <f t="shared" si="151"/>
        <v/>
      </c>
      <c r="DM44" s="139" t="str">
        <f t="shared" si="152"/>
        <v/>
      </c>
      <c r="DN44" s="139" t="str">
        <f t="shared" si="153"/>
        <v/>
      </c>
      <c r="DO44" s="139" t="str">
        <f t="shared" si="154"/>
        <v/>
      </c>
      <c r="DP44" s="139" t="str">
        <f t="shared" si="155"/>
        <v/>
      </c>
      <c r="DQ44" s="139" t="str">
        <f t="shared" si="156"/>
        <v/>
      </c>
      <c r="DR44" s="139" t="str">
        <f t="shared" si="157"/>
        <v/>
      </c>
      <c r="DS44" s="139" t="str">
        <f t="shared" si="158"/>
        <v/>
      </c>
      <c r="DT44" s="139" t="str">
        <f t="shared" si="159"/>
        <v/>
      </c>
      <c r="DU44" s="139" t="str">
        <f t="shared" si="160"/>
        <v/>
      </c>
      <c r="DV44" s="139" t="str">
        <f t="shared" si="161"/>
        <v/>
      </c>
      <c r="DW44" s="140" t="str">
        <f t="shared" si="162"/>
        <v/>
      </c>
      <c r="DX44" s="140" t="str">
        <f t="shared" si="163"/>
        <v/>
      </c>
      <c r="DY44" s="140" t="str">
        <f t="shared" si="164"/>
        <v/>
      </c>
      <c r="DZ44" s="140" t="str">
        <f t="shared" si="165"/>
        <v/>
      </c>
      <c r="EA44" s="140" t="str">
        <f t="shared" si="166"/>
        <v/>
      </c>
      <c r="EB44" s="141" t="str">
        <f t="shared" si="167"/>
        <v/>
      </c>
      <c r="EC44" s="141" t="str">
        <f t="shared" si="168"/>
        <v/>
      </c>
      <c r="ED44" s="141" t="str">
        <f t="shared" si="169"/>
        <v/>
      </c>
      <c r="EE44" s="141" t="str">
        <f t="shared" si="170"/>
        <v/>
      </c>
      <c r="EF44" s="141" t="str">
        <f t="shared" si="171"/>
        <v/>
      </c>
      <c r="EG44" s="127" t="str">
        <f t="shared" si="172"/>
        <v/>
      </c>
      <c r="EH44" s="127" t="str">
        <f t="shared" si="173"/>
        <v/>
      </c>
      <c r="EI44" s="127" t="str">
        <f t="shared" si="174"/>
        <v/>
      </c>
      <c r="EJ44" s="127" t="str">
        <f t="shared" si="175"/>
        <v/>
      </c>
      <c r="EK44" s="127" t="str">
        <f t="shared" si="176"/>
        <v/>
      </c>
      <c r="EL44" s="128" t="str">
        <f t="shared" si="177"/>
        <v/>
      </c>
      <c r="EM44" s="128" t="str">
        <f t="shared" si="178"/>
        <v/>
      </c>
      <c r="EN44" s="128" t="str">
        <f t="shared" si="179"/>
        <v/>
      </c>
      <c r="EO44" s="128" t="str">
        <f t="shared" si="180"/>
        <v/>
      </c>
      <c r="EP44" s="128" t="str">
        <f t="shared" si="181"/>
        <v/>
      </c>
      <c r="EQ44" s="142" t="str">
        <f t="shared" si="182"/>
        <v/>
      </c>
      <c r="ER44" s="142" t="str">
        <f t="shared" si="183"/>
        <v/>
      </c>
      <c r="ES44" s="359" t="str">
        <f t="shared" si="184"/>
        <v/>
      </c>
      <c r="ET44" s="359" t="str">
        <f t="shared" si="185"/>
        <v/>
      </c>
      <c r="EU44" s="359" t="str">
        <f t="shared" si="186"/>
        <v/>
      </c>
      <c r="EV44" s="359" t="str">
        <f t="shared" si="187"/>
        <v/>
      </c>
      <c r="EW44" s="359" t="str">
        <f t="shared" si="188"/>
        <v/>
      </c>
      <c r="EX44" s="359" t="str">
        <f t="shared" si="189"/>
        <v/>
      </c>
      <c r="EY44" s="359" t="str">
        <f t="shared" si="190"/>
        <v/>
      </c>
      <c r="EZ44" s="359" t="str">
        <f t="shared" si="191"/>
        <v/>
      </c>
      <c r="FA44" s="359" t="str">
        <f t="shared" si="192"/>
        <v/>
      </c>
      <c r="FB44" s="359" t="str">
        <f t="shared" si="193"/>
        <v/>
      </c>
      <c r="FC44" s="144" t="str">
        <f t="shared" si="194"/>
        <v/>
      </c>
      <c r="FD44" s="359" t="str">
        <f t="shared" si="46"/>
        <v/>
      </c>
      <c r="FE44" s="145" t="str">
        <f>IF(ATTENDANCE!Q45="","",ATTENDANCE!Q45)</f>
        <v/>
      </c>
      <c r="FF44" s="146" t="str">
        <f t="shared" si="47"/>
        <v/>
      </c>
      <c r="FG44" s="359" t="str">
        <f t="shared" si="48"/>
        <v/>
      </c>
      <c r="FH44" s="144" t="str">
        <f t="shared" si="96"/>
        <v/>
      </c>
      <c r="FI44" s="359"/>
      <c r="FJ44" s="144"/>
      <c r="FK44" s="144"/>
      <c r="FL44" s="70"/>
    </row>
    <row r="45" spans="1:168" s="267" customFormat="1" ht="22.2" customHeight="1" x14ac:dyDescent="0.25">
      <c r="A45" s="70"/>
      <c r="B45" s="131">
        <f>IF(DATA!B42="","",DATA!B42)</f>
        <v>38</v>
      </c>
      <c r="C45" s="131" t="str">
        <f>IF(DATA!C42="","",DATA!C42)</f>
        <v/>
      </c>
      <c r="D45" s="131" t="str">
        <f>IF(DATA!D42="","",DATA!D42)</f>
        <v/>
      </c>
      <c r="E45" s="447" t="str">
        <f>IF(DATA!E42="","",DATA!E42)</f>
        <v/>
      </c>
      <c r="F45" s="447" t="str">
        <f>IF(DATA!F42="","",DATA!F42)</f>
        <v/>
      </c>
      <c r="G45" s="132" t="str">
        <f>IF(DATA!G42="","",DATA!G42)</f>
        <v/>
      </c>
      <c r="H45" s="133" t="str">
        <f>IF(DATA!H42="","",DATA!H42)</f>
        <v/>
      </c>
      <c r="I45" s="132" t="str">
        <f>IF(DATA!I42="","",DATA!I42)</f>
        <v/>
      </c>
      <c r="J45" s="132" t="str">
        <f>IF(DATA!J42="","",DATA!J42)</f>
        <v/>
      </c>
      <c r="K45" s="132" t="str">
        <f>IF(DATA!K42="","",DATA!K42)</f>
        <v/>
      </c>
      <c r="L45" s="134" t="str">
        <f>IF(ENGLISH!E44="","",ENGLISH!E44)</f>
        <v/>
      </c>
      <c r="M45" s="135" t="str">
        <f t="shared" si="98"/>
        <v/>
      </c>
      <c r="N45" s="134" t="str">
        <f>IF(ENGLISH!F44="","",ENGLISH!F44)</f>
        <v/>
      </c>
      <c r="O45" s="135" t="str">
        <f t="shared" si="99"/>
        <v/>
      </c>
      <c r="P45" s="134" t="str">
        <f>IF(ENGLISH!G44="","",ENGLISH!G44)</f>
        <v/>
      </c>
      <c r="Q45" s="134" t="str">
        <f t="shared" si="100"/>
        <v/>
      </c>
      <c r="R45" s="135" t="str">
        <f>IFERROR(LARGE((M45,O45,Q45),1),"")</f>
        <v/>
      </c>
      <c r="S45" s="135" t="str">
        <f>IFERROR(LARGE((M45,O45,Q45),2),"")</f>
        <v/>
      </c>
      <c r="T45" s="134" t="str">
        <f t="shared" si="101"/>
        <v/>
      </c>
      <c r="U45" s="135" t="str">
        <f>IF(ENGLISH!H44="","",ENGLISH!H44)</f>
        <v/>
      </c>
      <c r="V45" s="134" t="str">
        <f>IF(ENGLISH!I44="","",ENGLISH!I44)</f>
        <v/>
      </c>
      <c r="W45" s="134" t="str">
        <f>IF(ENGLISH!J44="","",ENGLISH!J44)</f>
        <v/>
      </c>
      <c r="X45" s="134" t="str">
        <f t="shared" si="102"/>
        <v/>
      </c>
      <c r="Y45" s="135" t="str">
        <f>IF(ENGLISH!K44="","",ENGLISH!K44)</f>
        <v/>
      </c>
      <c r="Z45" s="135" t="str">
        <f t="shared" si="103"/>
        <v/>
      </c>
      <c r="AA45" s="136" t="str">
        <f t="shared" si="104"/>
        <v/>
      </c>
      <c r="AB45" s="134" t="str">
        <f t="shared" si="105"/>
        <v/>
      </c>
      <c r="AC45" s="134" t="str">
        <f>IF(ENGLISH!O44="","",ENGLISH!O44)</f>
        <v/>
      </c>
      <c r="AD45" s="134" t="str">
        <f t="shared" si="106"/>
        <v/>
      </c>
      <c r="AE45" s="134" t="str">
        <f t="shared" si="107"/>
        <v/>
      </c>
      <c r="AF45" s="134" t="str">
        <f t="shared" si="108"/>
        <v/>
      </c>
      <c r="AG45" s="137" t="str">
        <f>IF('HINDI-SKT'!E44="","",'HINDI-SKT'!E44)</f>
        <v/>
      </c>
      <c r="AH45" s="138" t="str">
        <f t="shared" si="109"/>
        <v/>
      </c>
      <c r="AI45" s="137" t="str">
        <f>IF('HINDI-SKT'!F44="","",'HINDI-SKT'!F44)</f>
        <v/>
      </c>
      <c r="AJ45" s="138" t="str">
        <f t="shared" si="110"/>
        <v/>
      </c>
      <c r="AK45" s="137" t="str">
        <f>IF('HINDI-SKT'!G44="","",'HINDI-SKT'!G44)</f>
        <v/>
      </c>
      <c r="AL45" s="137" t="str">
        <f t="shared" si="111"/>
        <v/>
      </c>
      <c r="AM45" s="138" t="str">
        <f>IFERROR(LARGE((AH45,AJ45,AL45),1),"")</f>
        <v/>
      </c>
      <c r="AN45" s="138" t="str">
        <f>IFERROR(LARGE((AH45,AJ45,AL45),2),"")</f>
        <v/>
      </c>
      <c r="AO45" s="137" t="str">
        <f t="shared" si="112"/>
        <v/>
      </c>
      <c r="AP45" s="138" t="str">
        <f>IF('HINDI-SKT'!H44="","",'HINDI-SKT'!H44)</f>
        <v/>
      </c>
      <c r="AQ45" s="137" t="str">
        <f>IF('HINDI-SKT'!I44="","",'HINDI-SKT'!I44)</f>
        <v/>
      </c>
      <c r="AR45" s="137" t="str">
        <f>IF('HINDI-SKT'!J44="","",'HINDI-SKT'!J44)</f>
        <v/>
      </c>
      <c r="AS45" s="137" t="str">
        <f t="shared" si="113"/>
        <v/>
      </c>
      <c r="AT45" s="137" t="str">
        <f>IF('HINDI-SKT'!K44="","",'HINDI-SKT'!K44)</f>
        <v/>
      </c>
      <c r="AU45" s="138" t="str">
        <f t="shared" si="114"/>
        <v/>
      </c>
      <c r="AV45" s="137" t="str">
        <f t="shared" si="115"/>
        <v/>
      </c>
      <c r="AW45" s="137" t="str">
        <f t="shared" si="116"/>
        <v/>
      </c>
      <c r="AX45" s="137" t="str">
        <f>IF('HINDI-SKT'!O44="","",'HINDI-SKT'!O44)</f>
        <v/>
      </c>
      <c r="AY45" s="137" t="str">
        <f t="shared" si="117"/>
        <v/>
      </c>
      <c r="AZ45" s="137" t="str">
        <f t="shared" si="118"/>
        <v/>
      </c>
      <c r="BA45" s="137" t="str">
        <f t="shared" si="119"/>
        <v/>
      </c>
      <c r="BB45" s="134" t="str">
        <f>IF(MATHS!E44="","",MATHS!E44)</f>
        <v/>
      </c>
      <c r="BC45" s="135" t="str">
        <f t="shared" si="120"/>
        <v/>
      </c>
      <c r="BD45" s="134" t="str">
        <f>IF(MATHS!F44="","",MATHS!F44)</f>
        <v/>
      </c>
      <c r="BE45" s="135" t="str">
        <f t="shared" si="121"/>
        <v/>
      </c>
      <c r="BF45" s="134" t="str">
        <f>IF(MATHS!G44="","",MATHS!G44)</f>
        <v/>
      </c>
      <c r="BG45" s="134" t="str">
        <f t="shared" si="122"/>
        <v/>
      </c>
      <c r="BH45" s="135" t="str">
        <f>IFERROR(LARGE((BC45,BE45,BG45),1),"")</f>
        <v/>
      </c>
      <c r="BI45" s="135" t="str">
        <f>IFERROR(LARGE((BC45,BE45,BG45),2),"")</f>
        <v/>
      </c>
      <c r="BJ45" s="134" t="str">
        <f t="shared" si="123"/>
        <v/>
      </c>
      <c r="BK45" s="135" t="str">
        <f>IF(MATHS!H44="","",MATHS!H44)</f>
        <v/>
      </c>
      <c r="BL45" s="134" t="str">
        <f>IF(MATHS!I44="","",MATHS!I44)</f>
        <v/>
      </c>
      <c r="BM45" s="134" t="str">
        <f>IF(MATHS!J44="","",MATHS!J44)</f>
        <v/>
      </c>
      <c r="BN45" s="134" t="str">
        <f t="shared" si="124"/>
        <v/>
      </c>
      <c r="BO45" s="134" t="str">
        <f>IF(MATHS!K44="","",MATHS!K44)</f>
        <v/>
      </c>
      <c r="BP45" s="135" t="str">
        <f t="shared" si="125"/>
        <v/>
      </c>
      <c r="BQ45" s="134" t="str">
        <f t="shared" si="126"/>
        <v/>
      </c>
      <c r="BR45" s="134" t="str">
        <f t="shared" si="127"/>
        <v/>
      </c>
      <c r="BS45" s="134" t="str">
        <f>IF(MATHS!O44="","",MATHS!O44)</f>
        <v/>
      </c>
      <c r="BT45" s="134" t="str">
        <f t="shared" si="128"/>
        <v/>
      </c>
      <c r="BU45" s="134" t="str">
        <f t="shared" si="129"/>
        <v/>
      </c>
      <c r="BV45" s="134"/>
      <c r="BW45" s="137" t="str">
        <f>IF(SCIENCE!E44="","",SCIENCE!E44)</f>
        <v/>
      </c>
      <c r="BX45" s="138" t="str">
        <f t="shared" si="130"/>
        <v/>
      </c>
      <c r="BY45" s="137" t="str">
        <f>IF(SCIENCE!F44="","",SCIENCE!F44)</f>
        <v/>
      </c>
      <c r="BZ45" s="138" t="str">
        <f t="shared" si="131"/>
        <v/>
      </c>
      <c r="CA45" s="137" t="str">
        <f>IF(SCIENCE!G44="","",SCIENCE!G44)</f>
        <v/>
      </c>
      <c r="CB45" s="137" t="str">
        <f t="shared" si="132"/>
        <v/>
      </c>
      <c r="CC45" s="138" t="str">
        <f>IFERROR(LARGE((BX45,BZ45,CB45),1),"")</f>
        <v/>
      </c>
      <c r="CD45" s="138" t="str">
        <f>IFERROR(LARGE((BX45,BZ45,CB45),2),"")</f>
        <v/>
      </c>
      <c r="CE45" s="137" t="str">
        <f t="shared" si="133"/>
        <v/>
      </c>
      <c r="CF45" s="138" t="str">
        <f>IF(SCIENCE!H44="","",SCIENCE!H44)</f>
        <v/>
      </c>
      <c r="CG45" s="138" t="str">
        <f>IF(SCIENCE!I44="","",SCIENCE!I44)</f>
        <v/>
      </c>
      <c r="CH45" s="138" t="str">
        <f>IF(SCIENCE!J44="","",SCIENCE!J44)</f>
        <v/>
      </c>
      <c r="CI45" s="138" t="str">
        <f t="shared" si="134"/>
        <v/>
      </c>
      <c r="CJ45" s="138" t="str">
        <f>IF(SCIENCE!K44="","",SCIENCE!K44)</f>
        <v/>
      </c>
      <c r="CK45" s="138" t="str">
        <f t="shared" si="135"/>
        <v/>
      </c>
      <c r="CL45" s="137" t="str">
        <f t="shared" si="136"/>
        <v/>
      </c>
      <c r="CM45" s="137" t="str">
        <f t="shared" si="137"/>
        <v/>
      </c>
      <c r="CN45" s="137" t="str">
        <f>IF(SCIENCE!O44="","",SCIENCE!O44)</f>
        <v/>
      </c>
      <c r="CO45" s="137" t="str">
        <f t="shared" si="138"/>
        <v/>
      </c>
      <c r="CP45" s="137" t="str">
        <f t="shared" si="139"/>
        <v/>
      </c>
      <c r="CQ45" s="137" t="str">
        <f t="shared" si="140"/>
        <v/>
      </c>
      <c r="CR45" s="134" t="str">
        <f>IF(SST!E44="","",SST!E44)</f>
        <v/>
      </c>
      <c r="CS45" s="135" t="str">
        <f t="shared" si="141"/>
        <v/>
      </c>
      <c r="CT45" s="134" t="str">
        <f>IF(SST!F44="","",SST!F44)</f>
        <v/>
      </c>
      <c r="CU45" s="135" t="str">
        <f t="shared" si="142"/>
        <v/>
      </c>
      <c r="CV45" s="134" t="str">
        <f>IF(SST!G44="","",SST!G44)</f>
        <v/>
      </c>
      <c r="CW45" s="134" t="str">
        <f t="shared" si="143"/>
        <v/>
      </c>
      <c r="CX45" s="135" t="str">
        <f>IFERROR(LARGE((CS45,CU45,CW45),1),"")</f>
        <v/>
      </c>
      <c r="CY45" s="135" t="str">
        <f>IFERROR(LARGE((CS45,CU45,CW45),2),"")</f>
        <v/>
      </c>
      <c r="CZ45" s="134" t="str">
        <f t="shared" si="144"/>
        <v/>
      </c>
      <c r="DA45" s="135" t="str">
        <f>IF(SST!H44="","",SST!H44)</f>
        <v/>
      </c>
      <c r="DB45" s="135" t="str">
        <f>IF(SST!I44="","",SST!I44)</f>
        <v/>
      </c>
      <c r="DC45" s="135" t="str">
        <f>IF(SST!J44="","",SST!J44)</f>
        <v/>
      </c>
      <c r="DD45" s="135" t="str">
        <f t="shared" si="145"/>
        <v/>
      </c>
      <c r="DE45" s="135" t="str">
        <f>IF(SST!K44="","",SST!K44)</f>
        <v/>
      </c>
      <c r="DF45" s="135" t="str">
        <f t="shared" si="146"/>
        <v/>
      </c>
      <c r="DG45" s="134" t="str">
        <f t="shared" si="147"/>
        <v/>
      </c>
      <c r="DH45" s="134" t="str">
        <f t="shared" si="148"/>
        <v/>
      </c>
      <c r="DI45" s="134" t="str">
        <f>IF(SST!O44="","",SST!O44)</f>
        <v/>
      </c>
      <c r="DJ45" s="134" t="str">
        <f t="shared" si="149"/>
        <v/>
      </c>
      <c r="DK45" s="134" t="str">
        <f t="shared" si="150"/>
        <v/>
      </c>
      <c r="DL45" s="134" t="str">
        <f t="shared" si="151"/>
        <v/>
      </c>
      <c r="DM45" s="139" t="str">
        <f t="shared" si="152"/>
        <v/>
      </c>
      <c r="DN45" s="139" t="str">
        <f t="shared" si="153"/>
        <v/>
      </c>
      <c r="DO45" s="139" t="str">
        <f t="shared" si="154"/>
        <v/>
      </c>
      <c r="DP45" s="139" t="str">
        <f t="shared" si="155"/>
        <v/>
      </c>
      <c r="DQ45" s="139" t="str">
        <f t="shared" si="156"/>
        <v/>
      </c>
      <c r="DR45" s="139" t="str">
        <f t="shared" si="157"/>
        <v/>
      </c>
      <c r="DS45" s="139" t="str">
        <f t="shared" si="158"/>
        <v/>
      </c>
      <c r="DT45" s="139" t="str">
        <f t="shared" si="159"/>
        <v/>
      </c>
      <c r="DU45" s="139" t="str">
        <f t="shared" si="160"/>
        <v/>
      </c>
      <c r="DV45" s="139" t="str">
        <f t="shared" si="161"/>
        <v/>
      </c>
      <c r="DW45" s="140" t="str">
        <f t="shared" si="162"/>
        <v/>
      </c>
      <c r="DX45" s="140" t="str">
        <f t="shared" si="163"/>
        <v/>
      </c>
      <c r="DY45" s="140" t="str">
        <f t="shared" si="164"/>
        <v/>
      </c>
      <c r="DZ45" s="140" t="str">
        <f t="shared" si="165"/>
        <v/>
      </c>
      <c r="EA45" s="140" t="str">
        <f t="shared" si="166"/>
        <v/>
      </c>
      <c r="EB45" s="141" t="str">
        <f t="shared" si="167"/>
        <v/>
      </c>
      <c r="EC45" s="141" t="str">
        <f t="shared" si="168"/>
        <v/>
      </c>
      <c r="ED45" s="141" t="str">
        <f t="shared" si="169"/>
        <v/>
      </c>
      <c r="EE45" s="141" t="str">
        <f t="shared" si="170"/>
        <v/>
      </c>
      <c r="EF45" s="141" t="str">
        <f t="shared" si="171"/>
        <v/>
      </c>
      <c r="EG45" s="127" t="str">
        <f t="shared" si="172"/>
        <v/>
      </c>
      <c r="EH45" s="127" t="str">
        <f t="shared" si="173"/>
        <v/>
      </c>
      <c r="EI45" s="127" t="str">
        <f t="shared" si="174"/>
        <v/>
      </c>
      <c r="EJ45" s="127" t="str">
        <f t="shared" si="175"/>
        <v/>
      </c>
      <c r="EK45" s="127" t="str">
        <f t="shared" si="176"/>
        <v/>
      </c>
      <c r="EL45" s="128" t="str">
        <f t="shared" si="177"/>
        <v/>
      </c>
      <c r="EM45" s="128" t="str">
        <f t="shared" si="178"/>
        <v/>
      </c>
      <c r="EN45" s="128" t="str">
        <f t="shared" si="179"/>
        <v/>
      </c>
      <c r="EO45" s="128" t="str">
        <f t="shared" si="180"/>
        <v/>
      </c>
      <c r="EP45" s="128" t="str">
        <f t="shared" si="181"/>
        <v/>
      </c>
      <c r="EQ45" s="142" t="str">
        <f t="shared" si="182"/>
        <v/>
      </c>
      <c r="ER45" s="142" t="str">
        <f t="shared" si="183"/>
        <v/>
      </c>
      <c r="ES45" s="359" t="str">
        <f t="shared" si="184"/>
        <v/>
      </c>
      <c r="ET45" s="359" t="str">
        <f t="shared" si="185"/>
        <v/>
      </c>
      <c r="EU45" s="359" t="str">
        <f t="shared" si="186"/>
        <v/>
      </c>
      <c r="EV45" s="359" t="str">
        <f t="shared" si="187"/>
        <v/>
      </c>
      <c r="EW45" s="359" t="str">
        <f t="shared" si="188"/>
        <v/>
      </c>
      <c r="EX45" s="359" t="str">
        <f t="shared" si="189"/>
        <v/>
      </c>
      <c r="EY45" s="359" t="str">
        <f t="shared" si="190"/>
        <v/>
      </c>
      <c r="EZ45" s="359" t="str">
        <f t="shared" si="191"/>
        <v/>
      </c>
      <c r="FA45" s="359" t="str">
        <f t="shared" si="192"/>
        <v/>
      </c>
      <c r="FB45" s="359" t="str">
        <f t="shared" si="193"/>
        <v/>
      </c>
      <c r="FC45" s="144" t="str">
        <f t="shared" si="194"/>
        <v/>
      </c>
      <c r="FD45" s="359" t="str">
        <f t="shared" si="46"/>
        <v/>
      </c>
      <c r="FE45" s="145" t="str">
        <f>IF(ATTENDANCE!Q46="","",ATTENDANCE!Q46)</f>
        <v/>
      </c>
      <c r="FF45" s="146" t="str">
        <f t="shared" si="47"/>
        <v/>
      </c>
      <c r="FG45" s="359" t="str">
        <f t="shared" si="48"/>
        <v/>
      </c>
      <c r="FH45" s="144" t="str">
        <f t="shared" si="96"/>
        <v/>
      </c>
      <c r="FI45" s="359"/>
      <c r="FJ45" s="144"/>
      <c r="FK45" s="144"/>
      <c r="FL45" s="70"/>
    </row>
    <row r="46" spans="1:168" s="267" customFormat="1" ht="22.2" customHeight="1" x14ac:dyDescent="0.25">
      <c r="A46" s="70"/>
      <c r="B46" s="131">
        <f>IF(DATA!B43="","",DATA!B43)</f>
        <v>39</v>
      </c>
      <c r="C46" s="131" t="str">
        <f>IF(DATA!C43="","",DATA!C43)</f>
        <v/>
      </c>
      <c r="D46" s="131" t="str">
        <f>IF(DATA!D43="","",DATA!D43)</f>
        <v/>
      </c>
      <c r="E46" s="447" t="str">
        <f>IF(DATA!E43="","",DATA!E43)</f>
        <v/>
      </c>
      <c r="F46" s="447" t="str">
        <f>IF(DATA!F43="","",DATA!F43)</f>
        <v/>
      </c>
      <c r="G46" s="132" t="str">
        <f>IF(DATA!G43="","",DATA!G43)</f>
        <v/>
      </c>
      <c r="H46" s="133" t="str">
        <f>IF(DATA!H43="","",DATA!H43)</f>
        <v/>
      </c>
      <c r="I46" s="132" t="str">
        <f>IF(DATA!I43="","",DATA!I43)</f>
        <v/>
      </c>
      <c r="J46" s="132" t="str">
        <f>IF(DATA!J43="","",DATA!J43)</f>
        <v/>
      </c>
      <c r="K46" s="132" t="str">
        <f>IF(DATA!K43="","",DATA!K43)</f>
        <v/>
      </c>
      <c r="L46" s="134" t="str">
        <f>IF(ENGLISH!E45="","",ENGLISH!E45)</f>
        <v/>
      </c>
      <c r="M46" s="135" t="str">
        <f t="shared" si="98"/>
        <v/>
      </c>
      <c r="N46" s="134" t="str">
        <f>IF(ENGLISH!F45="","",ENGLISH!F45)</f>
        <v/>
      </c>
      <c r="O46" s="135" t="str">
        <f t="shared" si="99"/>
        <v/>
      </c>
      <c r="P46" s="134" t="str">
        <f>IF(ENGLISH!G45="","",ENGLISH!G45)</f>
        <v/>
      </c>
      <c r="Q46" s="134" t="str">
        <f t="shared" si="100"/>
        <v/>
      </c>
      <c r="R46" s="135" t="str">
        <f>IFERROR(LARGE((M46,O46,Q46),1),"")</f>
        <v/>
      </c>
      <c r="S46" s="135" t="str">
        <f>IFERROR(LARGE((M46,O46,Q46),2),"")</f>
        <v/>
      </c>
      <c r="T46" s="134" t="str">
        <f t="shared" si="101"/>
        <v/>
      </c>
      <c r="U46" s="135" t="str">
        <f>IF(ENGLISH!H45="","",ENGLISH!H45)</f>
        <v/>
      </c>
      <c r="V46" s="134" t="str">
        <f>IF(ENGLISH!I45="","",ENGLISH!I45)</f>
        <v/>
      </c>
      <c r="W46" s="134" t="str">
        <f>IF(ENGLISH!J45="","",ENGLISH!J45)</f>
        <v/>
      </c>
      <c r="X46" s="134" t="str">
        <f t="shared" si="102"/>
        <v/>
      </c>
      <c r="Y46" s="135" t="str">
        <f>IF(ENGLISH!K45="","",ENGLISH!K45)</f>
        <v/>
      </c>
      <c r="Z46" s="135" t="str">
        <f t="shared" si="103"/>
        <v/>
      </c>
      <c r="AA46" s="136" t="str">
        <f t="shared" si="104"/>
        <v/>
      </c>
      <c r="AB46" s="134" t="str">
        <f t="shared" si="105"/>
        <v/>
      </c>
      <c r="AC46" s="134" t="str">
        <f>IF(ENGLISH!O45="","",ENGLISH!O45)</f>
        <v/>
      </c>
      <c r="AD46" s="134" t="str">
        <f t="shared" si="106"/>
        <v/>
      </c>
      <c r="AE46" s="134" t="str">
        <f t="shared" si="107"/>
        <v/>
      </c>
      <c r="AF46" s="134" t="str">
        <f t="shared" si="108"/>
        <v/>
      </c>
      <c r="AG46" s="137" t="str">
        <f>IF('HINDI-SKT'!E45="","",'HINDI-SKT'!E45)</f>
        <v/>
      </c>
      <c r="AH46" s="138" t="str">
        <f t="shared" si="109"/>
        <v/>
      </c>
      <c r="AI46" s="137" t="str">
        <f>IF('HINDI-SKT'!F45="","",'HINDI-SKT'!F45)</f>
        <v/>
      </c>
      <c r="AJ46" s="138" t="str">
        <f t="shared" si="110"/>
        <v/>
      </c>
      <c r="AK46" s="137" t="str">
        <f>IF('HINDI-SKT'!G45="","",'HINDI-SKT'!G45)</f>
        <v/>
      </c>
      <c r="AL46" s="137" t="str">
        <f t="shared" si="111"/>
        <v/>
      </c>
      <c r="AM46" s="138" t="str">
        <f>IFERROR(LARGE((AH46,AJ46,AL46),1),"")</f>
        <v/>
      </c>
      <c r="AN46" s="138" t="str">
        <f>IFERROR(LARGE((AH46,AJ46,AL46),2),"")</f>
        <v/>
      </c>
      <c r="AO46" s="137" t="str">
        <f t="shared" si="112"/>
        <v/>
      </c>
      <c r="AP46" s="138" t="str">
        <f>IF('HINDI-SKT'!H45="","",'HINDI-SKT'!H45)</f>
        <v/>
      </c>
      <c r="AQ46" s="137" t="str">
        <f>IF('HINDI-SKT'!I45="","",'HINDI-SKT'!I45)</f>
        <v/>
      </c>
      <c r="AR46" s="137" t="str">
        <f>IF('HINDI-SKT'!J45="","",'HINDI-SKT'!J45)</f>
        <v/>
      </c>
      <c r="AS46" s="137" t="str">
        <f t="shared" si="113"/>
        <v/>
      </c>
      <c r="AT46" s="137" t="str">
        <f>IF('HINDI-SKT'!K45="","",'HINDI-SKT'!K45)</f>
        <v/>
      </c>
      <c r="AU46" s="138" t="str">
        <f t="shared" si="114"/>
        <v/>
      </c>
      <c r="AV46" s="137" t="str">
        <f t="shared" si="115"/>
        <v/>
      </c>
      <c r="AW46" s="137" t="str">
        <f t="shared" si="116"/>
        <v/>
      </c>
      <c r="AX46" s="137" t="str">
        <f>IF('HINDI-SKT'!O45="","",'HINDI-SKT'!O45)</f>
        <v/>
      </c>
      <c r="AY46" s="137" t="str">
        <f t="shared" si="117"/>
        <v/>
      </c>
      <c r="AZ46" s="137" t="str">
        <f t="shared" si="118"/>
        <v/>
      </c>
      <c r="BA46" s="137" t="str">
        <f t="shared" si="119"/>
        <v/>
      </c>
      <c r="BB46" s="134" t="str">
        <f>IF(MATHS!E45="","",MATHS!E45)</f>
        <v/>
      </c>
      <c r="BC46" s="135" t="str">
        <f t="shared" si="120"/>
        <v/>
      </c>
      <c r="BD46" s="134" t="str">
        <f>IF(MATHS!F45="","",MATHS!F45)</f>
        <v/>
      </c>
      <c r="BE46" s="135" t="str">
        <f t="shared" si="121"/>
        <v/>
      </c>
      <c r="BF46" s="134" t="str">
        <f>IF(MATHS!G45="","",MATHS!G45)</f>
        <v/>
      </c>
      <c r="BG46" s="134" t="str">
        <f t="shared" si="122"/>
        <v/>
      </c>
      <c r="BH46" s="135" t="str">
        <f>IFERROR(LARGE((BC46,BE46,BG46),1),"")</f>
        <v/>
      </c>
      <c r="BI46" s="135" t="str">
        <f>IFERROR(LARGE((BC46,BE46,BG46),2),"")</f>
        <v/>
      </c>
      <c r="BJ46" s="134" t="str">
        <f t="shared" si="123"/>
        <v/>
      </c>
      <c r="BK46" s="135" t="str">
        <f>IF(MATHS!H45="","",MATHS!H45)</f>
        <v/>
      </c>
      <c r="BL46" s="134" t="str">
        <f>IF(MATHS!I45="","",MATHS!I45)</f>
        <v/>
      </c>
      <c r="BM46" s="134" t="str">
        <f>IF(MATHS!J45="","",MATHS!J45)</f>
        <v/>
      </c>
      <c r="BN46" s="134" t="str">
        <f t="shared" si="124"/>
        <v/>
      </c>
      <c r="BO46" s="134" t="str">
        <f>IF(MATHS!K45="","",MATHS!K45)</f>
        <v/>
      </c>
      <c r="BP46" s="135" t="str">
        <f t="shared" si="125"/>
        <v/>
      </c>
      <c r="BQ46" s="134" t="str">
        <f t="shared" si="126"/>
        <v/>
      </c>
      <c r="BR46" s="134" t="str">
        <f t="shared" si="127"/>
        <v/>
      </c>
      <c r="BS46" s="134" t="str">
        <f>IF(MATHS!O45="","",MATHS!O45)</f>
        <v/>
      </c>
      <c r="BT46" s="134" t="str">
        <f t="shared" si="128"/>
        <v/>
      </c>
      <c r="BU46" s="134" t="str">
        <f t="shared" si="129"/>
        <v/>
      </c>
      <c r="BV46" s="134"/>
      <c r="BW46" s="137" t="str">
        <f>IF(SCIENCE!E45="","",SCIENCE!E45)</f>
        <v/>
      </c>
      <c r="BX46" s="138" t="str">
        <f t="shared" si="130"/>
        <v/>
      </c>
      <c r="BY46" s="137" t="str">
        <f>IF(SCIENCE!F45="","",SCIENCE!F45)</f>
        <v/>
      </c>
      <c r="BZ46" s="138" t="str">
        <f t="shared" si="131"/>
        <v/>
      </c>
      <c r="CA46" s="137" t="str">
        <f>IF(SCIENCE!G45="","",SCIENCE!G45)</f>
        <v/>
      </c>
      <c r="CB46" s="137" t="str">
        <f t="shared" si="132"/>
        <v/>
      </c>
      <c r="CC46" s="138" t="str">
        <f>IFERROR(LARGE((BX46,BZ46,CB46),1),"")</f>
        <v/>
      </c>
      <c r="CD46" s="138" t="str">
        <f>IFERROR(LARGE((BX46,BZ46,CB46),2),"")</f>
        <v/>
      </c>
      <c r="CE46" s="137" t="str">
        <f t="shared" si="133"/>
        <v/>
      </c>
      <c r="CF46" s="138" t="str">
        <f>IF(SCIENCE!H45="","",SCIENCE!H45)</f>
        <v/>
      </c>
      <c r="CG46" s="138" t="str">
        <f>IF(SCIENCE!I45="","",SCIENCE!I45)</f>
        <v/>
      </c>
      <c r="CH46" s="138" t="str">
        <f>IF(SCIENCE!J45="","",SCIENCE!J45)</f>
        <v/>
      </c>
      <c r="CI46" s="138" t="str">
        <f t="shared" si="134"/>
        <v/>
      </c>
      <c r="CJ46" s="138" t="str">
        <f>IF(SCIENCE!K45="","",SCIENCE!K45)</f>
        <v/>
      </c>
      <c r="CK46" s="138" t="str">
        <f t="shared" si="135"/>
        <v/>
      </c>
      <c r="CL46" s="137" t="str">
        <f t="shared" si="136"/>
        <v/>
      </c>
      <c r="CM46" s="137" t="str">
        <f t="shared" si="137"/>
        <v/>
      </c>
      <c r="CN46" s="137" t="str">
        <f>IF(SCIENCE!O45="","",SCIENCE!O45)</f>
        <v/>
      </c>
      <c r="CO46" s="137" t="str">
        <f t="shared" si="138"/>
        <v/>
      </c>
      <c r="CP46" s="137" t="str">
        <f t="shared" si="139"/>
        <v/>
      </c>
      <c r="CQ46" s="137" t="str">
        <f t="shared" si="140"/>
        <v/>
      </c>
      <c r="CR46" s="134" t="str">
        <f>IF(SST!E45="","",SST!E45)</f>
        <v/>
      </c>
      <c r="CS46" s="135" t="str">
        <f t="shared" si="141"/>
        <v/>
      </c>
      <c r="CT46" s="134" t="str">
        <f>IF(SST!F45="","",SST!F45)</f>
        <v/>
      </c>
      <c r="CU46" s="135" t="str">
        <f t="shared" si="142"/>
        <v/>
      </c>
      <c r="CV46" s="134" t="str">
        <f>IF(SST!G45="","",SST!G45)</f>
        <v/>
      </c>
      <c r="CW46" s="134" t="str">
        <f t="shared" si="143"/>
        <v/>
      </c>
      <c r="CX46" s="135" t="str">
        <f>IFERROR(LARGE((CS46,CU46,CW46),1),"")</f>
        <v/>
      </c>
      <c r="CY46" s="135" t="str">
        <f>IFERROR(LARGE((CS46,CU46,CW46),2),"")</f>
        <v/>
      </c>
      <c r="CZ46" s="134" t="str">
        <f t="shared" si="144"/>
        <v/>
      </c>
      <c r="DA46" s="135" t="str">
        <f>IF(SST!H45="","",SST!H45)</f>
        <v/>
      </c>
      <c r="DB46" s="135" t="str">
        <f>IF(SST!I45="","",SST!I45)</f>
        <v/>
      </c>
      <c r="DC46" s="135" t="str">
        <f>IF(SST!J45="","",SST!J45)</f>
        <v/>
      </c>
      <c r="DD46" s="135" t="str">
        <f t="shared" si="145"/>
        <v/>
      </c>
      <c r="DE46" s="135" t="str">
        <f>IF(SST!K45="","",SST!K45)</f>
        <v/>
      </c>
      <c r="DF46" s="135" t="str">
        <f t="shared" si="146"/>
        <v/>
      </c>
      <c r="DG46" s="134" t="str">
        <f t="shared" si="147"/>
        <v/>
      </c>
      <c r="DH46" s="134" t="str">
        <f t="shared" si="148"/>
        <v/>
      </c>
      <c r="DI46" s="134" t="str">
        <f>IF(SST!O45="","",SST!O45)</f>
        <v/>
      </c>
      <c r="DJ46" s="134" t="str">
        <f t="shared" si="149"/>
        <v/>
      </c>
      <c r="DK46" s="134" t="str">
        <f t="shared" si="150"/>
        <v/>
      </c>
      <c r="DL46" s="134" t="str">
        <f t="shared" si="151"/>
        <v/>
      </c>
      <c r="DM46" s="139" t="str">
        <f t="shared" si="152"/>
        <v/>
      </c>
      <c r="DN46" s="139" t="str">
        <f t="shared" si="153"/>
        <v/>
      </c>
      <c r="DO46" s="139" t="str">
        <f t="shared" si="154"/>
        <v/>
      </c>
      <c r="DP46" s="139" t="str">
        <f t="shared" si="155"/>
        <v/>
      </c>
      <c r="DQ46" s="139" t="str">
        <f t="shared" si="156"/>
        <v/>
      </c>
      <c r="DR46" s="139" t="str">
        <f t="shared" si="157"/>
        <v/>
      </c>
      <c r="DS46" s="139" t="str">
        <f t="shared" si="158"/>
        <v/>
      </c>
      <c r="DT46" s="139" t="str">
        <f t="shared" si="159"/>
        <v/>
      </c>
      <c r="DU46" s="139" t="str">
        <f t="shared" si="160"/>
        <v/>
      </c>
      <c r="DV46" s="139" t="str">
        <f t="shared" si="161"/>
        <v/>
      </c>
      <c r="DW46" s="140" t="str">
        <f t="shared" si="162"/>
        <v/>
      </c>
      <c r="DX46" s="140" t="str">
        <f t="shared" si="163"/>
        <v/>
      </c>
      <c r="DY46" s="140" t="str">
        <f t="shared" si="164"/>
        <v/>
      </c>
      <c r="DZ46" s="140" t="str">
        <f t="shared" si="165"/>
        <v/>
      </c>
      <c r="EA46" s="140" t="str">
        <f t="shared" si="166"/>
        <v/>
      </c>
      <c r="EB46" s="141" t="str">
        <f t="shared" si="167"/>
        <v/>
      </c>
      <c r="EC46" s="141" t="str">
        <f t="shared" si="168"/>
        <v/>
      </c>
      <c r="ED46" s="141" t="str">
        <f t="shared" si="169"/>
        <v/>
      </c>
      <c r="EE46" s="141" t="str">
        <f t="shared" si="170"/>
        <v/>
      </c>
      <c r="EF46" s="141" t="str">
        <f t="shared" si="171"/>
        <v/>
      </c>
      <c r="EG46" s="127" t="str">
        <f t="shared" si="172"/>
        <v/>
      </c>
      <c r="EH46" s="127" t="str">
        <f t="shared" si="173"/>
        <v/>
      </c>
      <c r="EI46" s="127" t="str">
        <f t="shared" si="174"/>
        <v/>
      </c>
      <c r="EJ46" s="127" t="str">
        <f t="shared" si="175"/>
        <v/>
      </c>
      <c r="EK46" s="127" t="str">
        <f t="shared" si="176"/>
        <v/>
      </c>
      <c r="EL46" s="128" t="str">
        <f t="shared" si="177"/>
        <v/>
      </c>
      <c r="EM46" s="128" t="str">
        <f t="shared" si="178"/>
        <v/>
      </c>
      <c r="EN46" s="128" t="str">
        <f t="shared" si="179"/>
        <v/>
      </c>
      <c r="EO46" s="128" t="str">
        <f t="shared" si="180"/>
        <v/>
      </c>
      <c r="EP46" s="128" t="str">
        <f t="shared" si="181"/>
        <v/>
      </c>
      <c r="EQ46" s="142" t="str">
        <f t="shared" si="182"/>
        <v/>
      </c>
      <c r="ER46" s="142" t="str">
        <f t="shared" si="183"/>
        <v/>
      </c>
      <c r="ES46" s="359" t="str">
        <f t="shared" si="184"/>
        <v/>
      </c>
      <c r="ET46" s="359" t="str">
        <f t="shared" si="185"/>
        <v/>
      </c>
      <c r="EU46" s="359" t="str">
        <f t="shared" si="186"/>
        <v/>
      </c>
      <c r="EV46" s="359" t="str">
        <f t="shared" si="187"/>
        <v/>
      </c>
      <c r="EW46" s="359" t="str">
        <f t="shared" si="188"/>
        <v/>
      </c>
      <c r="EX46" s="359" t="str">
        <f t="shared" si="189"/>
        <v/>
      </c>
      <c r="EY46" s="359" t="str">
        <f t="shared" si="190"/>
        <v/>
      </c>
      <c r="EZ46" s="359" t="str">
        <f t="shared" si="191"/>
        <v/>
      </c>
      <c r="FA46" s="359" t="str">
        <f t="shared" si="192"/>
        <v/>
      </c>
      <c r="FB46" s="359" t="str">
        <f t="shared" si="193"/>
        <v/>
      </c>
      <c r="FC46" s="144" t="str">
        <f t="shared" si="194"/>
        <v/>
      </c>
      <c r="FD46" s="359" t="str">
        <f t="shared" si="46"/>
        <v/>
      </c>
      <c r="FE46" s="145" t="str">
        <f>IF(ATTENDANCE!Q47="","",ATTENDANCE!Q47)</f>
        <v/>
      </c>
      <c r="FF46" s="146" t="str">
        <f>IF(FE46="","",ROUND((FE46*100/$FE$7),0)&amp;" %")</f>
        <v/>
      </c>
      <c r="FG46" s="359" t="str">
        <f t="shared" si="48"/>
        <v/>
      </c>
      <c r="FH46" s="144" t="str">
        <f t="shared" si="96"/>
        <v/>
      </c>
      <c r="FI46" s="359"/>
      <c r="FJ46" s="144"/>
      <c r="FK46" s="144"/>
      <c r="FL46" s="70"/>
    </row>
    <row r="47" spans="1:168" s="267" customFormat="1" ht="22.2" customHeight="1" x14ac:dyDescent="0.25">
      <c r="A47" s="70"/>
      <c r="B47" s="131">
        <f>IF(DATA!B44="","",DATA!B44)</f>
        <v>40</v>
      </c>
      <c r="C47" s="131" t="str">
        <f>IF(DATA!C44="","",DATA!C44)</f>
        <v/>
      </c>
      <c r="D47" s="131" t="str">
        <f>IF(DATA!D44="","",DATA!D44)</f>
        <v/>
      </c>
      <c r="E47" s="447" t="str">
        <f>IF(DATA!E44="","",DATA!E44)</f>
        <v/>
      </c>
      <c r="F47" s="447" t="str">
        <f>IF(DATA!F44="","",DATA!F44)</f>
        <v/>
      </c>
      <c r="G47" s="132" t="str">
        <f>IF(DATA!G44="","",DATA!G44)</f>
        <v/>
      </c>
      <c r="H47" s="133" t="str">
        <f>IF(DATA!H44="","",DATA!H44)</f>
        <v/>
      </c>
      <c r="I47" s="132" t="str">
        <f>IF(DATA!I44="","",DATA!I44)</f>
        <v/>
      </c>
      <c r="J47" s="132" t="str">
        <f>IF(DATA!J44="","",DATA!J44)</f>
        <v/>
      </c>
      <c r="K47" s="132" t="str">
        <f>IF(DATA!K44="","",DATA!K44)</f>
        <v/>
      </c>
      <c r="L47" s="134" t="str">
        <f>IF(ENGLISH!E46="","",ENGLISH!E46)</f>
        <v/>
      </c>
      <c r="M47" s="135" t="str">
        <f t="shared" si="98"/>
        <v/>
      </c>
      <c r="N47" s="134" t="str">
        <f>IF(ENGLISH!F46="","",ENGLISH!F46)</f>
        <v/>
      </c>
      <c r="O47" s="135" t="str">
        <f t="shared" si="99"/>
        <v/>
      </c>
      <c r="P47" s="134" t="str">
        <f>IF(ENGLISH!G46="","",ENGLISH!G46)</f>
        <v/>
      </c>
      <c r="Q47" s="134" t="str">
        <f t="shared" si="100"/>
        <v/>
      </c>
      <c r="R47" s="135" t="str">
        <f>IFERROR(LARGE((M47,O47,Q47),1),"")</f>
        <v/>
      </c>
      <c r="S47" s="135" t="str">
        <f>IFERROR(LARGE((M47,O47,Q47),2),"")</f>
        <v/>
      </c>
      <c r="T47" s="134" t="str">
        <f t="shared" si="101"/>
        <v/>
      </c>
      <c r="U47" s="135" t="str">
        <f>IF(ENGLISH!H46="","",ENGLISH!H46)</f>
        <v/>
      </c>
      <c r="V47" s="134" t="str">
        <f>IF(ENGLISH!I46="","",ENGLISH!I46)</f>
        <v/>
      </c>
      <c r="W47" s="134" t="str">
        <f>IF(ENGLISH!J46="","",ENGLISH!J46)</f>
        <v/>
      </c>
      <c r="X47" s="134" t="str">
        <f t="shared" si="102"/>
        <v/>
      </c>
      <c r="Y47" s="135" t="str">
        <f>IF(ENGLISH!K46="","",ENGLISH!K46)</f>
        <v/>
      </c>
      <c r="Z47" s="135" t="str">
        <f t="shared" si="103"/>
        <v/>
      </c>
      <c r="AA47" s="136" t="str">
        <f t="shared" si="104"/>
        <v/>
      </c>
      <c r="AB47" s="134" t="str">
        <f t="shared" si="105"/>
        <v/>
      </c>
      <c r="AC47" s="134" t="str">
        <f>IF(ENGLISH!O46="","",ENGLISH!O46)</f>
        <v/>
      </c>
      <c r="AD47" s="134" t="str">
        <f t="shared" si="106"/>
        <v/>
      </c>
      <c r="AE47" s="134" t="str">
        <f t="shared" si="107"/>
        <v/>
      </c>
      <c r="AF47" s="134" t="str">
        <f t="shared" si="108"/>
        <v/>
      </c>
      <c r="AG47" s="137" t="str">
        <f>IF('HINDI-SKT'!E46="","",'HINDI-SKT'!E46)</f>
        <v/>
      </c>
      <c r="AH47" s="138" t="str">
        <f t="shared" si="109"/>
        <v/>
      </c>
      <c r="AI47" s="137" t="str">
        <f>IF('HINDI-SKT'!F46="","",'HINDI-SKT'!F46)</f>
        <v/>
      </c>
      <c r="AJ47" s="138" t="str">
        <f t="shared" si="110"/>
        <v/>
      </c>
      <c r="AK47" s="137" t="str">
        <f>IF('HINDI-SKT'!G46="","",'HINDI-SKT'!G46)</f>
        <v/>
      </c>
      <c r="AL47" s="137" t="str">
        <f t="shared" si="111"/>
        <v/>
      </c>
      <c r="AM47" s="138" t="str">
        <f>IFERROR(LARGE((AH47,AJ47,AL47),1),"")</f>
        <v/>
      </c>
      <c r="AN47" s="138" t="str">
        <f>IFERROR(LARGE((AH47,AJ47,AL47),2),"")</f>
        <v/>
      </c>
      <c r="AO47" s="137" t="str">
        <f t="shared" si="112"/>
        <v/>
      </c>
      <c r="AP47" s="138" t="str">
        <f>IF('HINDI-SKT'!H46="","",'HINDI-SKT'!H46)</f>
        <v/>
      </c>
      <c r="AQ47" s="137" t="str">
        <f>IF('HINDI-SKT'!I46="","",'HINDI-SKT'!I46)</f>
        <v/>
      </c>
      <c r="AR47" s="137" t="str">
        <f>IF('HINDI-SKT'!J46="","",'HINDI-SKT'!J46)</f>
        <v/>
      </c>
      <c r="AS47" s="137" t="str">
        <f t="shared" si="113"/>
        <v/>
      </c>
      <c r="AT47" s="137" t="str">
        <f>IF('HINDI-SKT'!K46="","",'HINDI-SKT'!K46)</f>
        <v/>
      </c>
      <c r="AU47" s="138" t="str">
        <f t="shared" si="114"/>
        <v/>
      </c>
      <c r="AV47" s="137" t="str">
        <f t="shared" si="115"/>
        <v/>
      </c>
      <c r="AW47" s="137" t="str">
        <f t="shared" si="116"/>
        <v/>
      </c>
      <c r="AX47" s="137" t="str">
        <f>IF('HINDI-SKT'!O46="","",'HINDI-SKT'!O46)</f>
        <v/>
      </c>
      <c r="AY47" s="137" t="str">
        <f t="shared" si="117"/>
        <v/>
      </c>
      <c r="AZ47" s="137" t="str">
        <f t="shared" si="118"/>
        <v/>
      </c>
      <c r="BA47" s="137" t="str">
        <f t="shared" si="119"/>
        <v/>
      </c>
      <c r="BB47" s="134" t="str">
        <f>IF(MATHS!E46="","",MATHS!E46)</f>
        <v/>
      </c>
      <c r="BC47" s="135" t="str">
        <f t="shared" si="120"/>
        <v/>
      </c>
      <c r="BD47" s="134" t="str">
        <f>IF(MATHS!F46="","",MATHS!F46)</f>
        <v/>
      </c>
      <c r="BE47" s="135" t="str">
        <f t="shared" si="121"/>
        <v/>
      </c>
      <c r="BF47" s="134" t="str">
        <f>IF(MATHS!G46="","",MATHS!G46)</f>
        <v/>
      </c>
      <c r="BG47" s="134" t="str">
        <f t="shared" si="122"/>
        <v/>
      </c>
      <c r="BH47" s="135" t="str">
        <f>IFERROR(LARGE((BC47,BE47,BG47),1),"")</f>
        <v/>
      </c>
      <c r="BI47" s="135" t="str">
        <f>IFERROR(LARGE((BC47,BE47,BG47),2),"")</f>
        <v/>
      </c>
      <c r="BJ47" s="134" t="str">
        <f t="shared" si="123"/>
        <v/>
      </c>
      <c r="BK47" s="135" t="str">
        <f>IF(MATHS!H46="","",MATHS!H46)</f>
        <v/>
      </c>
      <c r="BL47" s="134" t="str">
        <f>IF(MATHS!I46="","",MATHS!I46)</f>
        <v/>
      </c>
      <c r="BM47" s="134" t="str">
        <f>IF(MATHS!J46="","",MATHS!J46)</f>
        <v/>
      </c>
      <c r="BN47" s="134" t="str">
        <f t="shared" si="124"/>
        <v/>
      </c>
      <c r="BO47" s="134" t="str">
        <f>IF(MATHS!K46="","",MATHS!K46)</f>
        <v/>
      </c>
      <c r="BP47" s="135" t="str">
        <f t="shared" si="125"/>
        <v/>
      </c>
      <c r="BQ47" s="134" t="str">
        <f t="shared" si="126"/>
        <v/>
      </c>
      <c r="BR47" s="134" t="str">
        <f t="shared" si="127"/>
        <v/>
      </c>
      <c r="BS47" s="134" t="str">
        <f>IF(MATHS!O46="","",MATHS!O46)</f>
        <v/>
      </c>
      <c r="BT47" s="134" t="str">
        <f t="shared" si="128"/>
        <v/>
      </c>
      <c r="BU47" s="134" t="str">
        <f t="shared" si="129"/>
        <v/>
      </c>
      <c r="BV47" s="134"/>
      <c r="BW47" s="137" t="str">
        <f>IF(SCIENCE!E46="","",SCIENCE!E46)</f>
        <v/>
      </c>
      <c r="BX47" s="138" t="str">
        <f t="shared" si="130"/>
        <v/>
      </c>
      <c r="BY47" s="137" t="str">
        <f>IF(SCIENCE!F46="","",SCIENCE!F46)</f>
        <v/>
      </c>
      <c r="BZ47" s="138" t="str">
        <f t="shared" si="131"/>
        <v/>
      </c>
      <c r="CA47" s="137" t="str">
        <f>IF(SCIENCE!G46="","",SCIENCE!G46)</f>
        <v/>
      </c>
      <c r="CB47" s="137" t="str">
        <f t="shared" si="132"/>
        <v/>
      </c>
      <c r="CC47" s="138" t="str">
        <f>IFERROR(LARGE((BX47,BZ47,CB47),1),"")</f>
        <v/>
      </c>
      <c r="CD47" s="138" t="str">
        <f>IFERROR(LARGE((BX47,BZ47,CB47),2),"")</f>
        <v/>
      </c>
      <c r="CE47" s="137" t="str">
        <f t="shared" si="133"/>
        <v/>
      </c>
      <c r="CF47" s="138" t="str">
        <f>IF(SCIENCE!H46="","",SCIENCE!H46)</f>
        <v/>
      </c>
      <c r="CG47" s="138" t="str">
        <f>IF(SCIENCE!I46="","",SCIENCE!I46)</f>
        <v/>
      </c>
      <c r="CH47" s="138" t="str">
        <f>IF(SCIENCE!J46="","",SCIENCE!J46)</f>
        <v/>
      </c>
      <c r="CI47" s="138" t="str">
        <f t="shared" si="134"/>
        <v/>
      </c>
      <c r="CJ47" s="138" t="str">
        <f>IF(SCIENCE!K46="","",SCIENCE!K46)</f>
        <v/>
      </c>
      <c r="CK47" s="138" t="str">
        <f t="shared" si="135"/>
        <v/>
      </c>
      <c r="CL47" s="137" t="str">
        <f t="shared" si="136"/>
        <v/>
      </c>
      <c r="CM47" s="137" t="str">
        <f t="shared" si="137"/>
        <v/>
      </c>
      <c r="CN47" s="137" t="str">
        <f>IF(SCIENCE!O46="","",SCIENCE!O46)</f>
        <v/>
      </c>
      <c r="CO47" s="137" t="str">
        <f t="shared" si="138"/>
        <v/>
      </c>
      <c r="CP47" s="137" t="str">
        <f t="shared" si="139"/>
        <v/>
      </c>
      <c r="CQ47" s="137" t="str">
        <f t="shared" si="140"/>
        <v/>
      </c>
      <c r="CR47" s="134" t="str">
        <f>IF(SST!E46="","",SST!E46)</f>
        <v/>
      </c>
      <c r="CS47" s="135" t="str">
        <f t="shared" si="141"/>
        <v/>
      </c>
      <c r="CT47" s="134" t="str">
        <f>IF(SST!F46="","",SST!F46)</f>
        <v/>
      </c>
      <c r="CU47" s="135" t="str">
        <f t="shared" si="142"/>
        <v/>
      </c>
      <c r="CV47" s="134" t="str">
        <f>IF(SST!G46="","",SST!G46)</f>
        <v/>
      </c>
      <c r="CW47" s="134" t="str">
        <f t="shared" si="143"/>
        <v/>
      </c>
      <c r="CX47" s="135" t="str">
        <f>IFERROR(LARGE((CS47,CU47,CW47),1),"")</f>
        <v/>
      </c>
      <c r="CY47" s="135" t="str">
        <f>IFERROR(LARGE((CS47,CU47,CW47),2),"")</f>
        <v/>
      </c>
      <c r="CZ47" s="134" t="str">
        <f t="shared" si="144"/>
        <v/>
      </c>
      <c r="DA47" s="135" t="str">
        <f>IF(SST!H46="","",SST!H46)</f>
        <v/>
      </c>
      <c r="DB47" s="135" t="str">
        <f>IF(SST!I46="","",SST!I46)</f>
        <v/>
      </c>
      <c r="DC47" s="135" t="str">
        <f>IF(SST!J46="","",SST!J46)</f>
        <v/>
      </c>
      <c r="DD47" s="135" t="str">
        <f t="shared" si="145"/>
        <v/>
      </c>
      <c r="DE47" s="135" t="str">
        <f>IF(SST!K46="","",SST!K46)</f>
        <v/>
      </c>
      <c r="DF47" s="135" t="str">
        <f t="shared" si="146"/>
        <v/>
      </c>
      <c r="DG47" s="134" t="str">
        <f t="shared" si="147"/>
        <v/>
      </c>
      <c r="DH47" s="134" t="str">
        <f t="shared" si="148"/>
        <v/>
      </c>
      <c r="DI47" s="134" t="str">
        <f>IF(SST!O46="","",SST!O46)</f>
        <v/>
      </c>
      <c r="DJ47" s="134" t="str">
        <f t="shared" si="149"/>
        <v/>
      </c>
      <c r="DK47" s="134" t="str">
        <f t="shared" si="150"/>
        <v/>
      </c>
      <c r="DL47" s="134" t="str">
        <f t="shared" si="151"/>
        <v/>
      </c>
      <c r="DM47" s="139" t="str">
        <f t="shared" si="152"/>
        <v/>
      </c>
      <c r="DN47" s="139" t="str">
        <f t="shared" si="153"/>
        <v/>
      </c>
      <c r="DO47" s="139" t="str">
        <f t="shared" si="154"/>
        <v/>
      </c>
      <c r="DP47" s="139" t="str">
        <f t="shared" si="155"/>
        <v/>
      </c>
      <c r="DQ47" s="139" t="str">
        <f t="shared" si="156"/>
        <v/>
      </c>
      <c r="DR47" s="139" t="str">
        <f t="shared" si="157"/>
        <v/>
      </c>
      <c r="DS47" s="139" t="str">
        <f t="shared" si="158"/>
        <v/>
      </c>
      <c r="DT47" s="139" t="str">
        <f t="shared" si="159"/>
        <v/>
      </c>
      <c r="DU47" s="139" t="str">
        <f t="shared" si="160"/>
        <v/>
      </c>
      <c r="DV47" s="139" t="str">
        <f t="shared" si="161"/>
        <v/>
      </c>
      <c r="DW47" s="140" t="str">
        <f t="shared" si="162"/>
        <v/>
      </c>
      <c r="DX47" s="140" t="str">
        <f t="shared" si="163"/>
        <v/>
      </c>
      <c r="DY47" s="140" t="str">
        <f t="shared" si="164"/>
        <v/>
      </c>
      <c r="DZ47" s="140" t="str">
        <f t="shared" si="165"/>
        <v/>
      </c>
      <c r="EA47" s="140" t="str">
        <f t="shared" si="166"/>
        <v/>
      </c>
      <c r="EB47" s="141" t="str">
        <f t="shared" si="167"/>
        <v/>
      </c>
      <c r="EC47" s="141" t="str">
        <f t="shared" si="168"/>
        <v/>
      </c>
      <c r="ED47" s="141" t="str">
        <f t="shared" si="169"/>
        <v/>
      </c>
      <c r="EE47" s="141" t="str">
        <f t="shared" si="170"/>
        <v/>
      </c>
      <c r="EF47" s="141" t="str">
        <f t="shared" si="171"/>
        <v/>
      </c>
      <c r="EG47" s="127" t="str">
        <f t="shared" si="172"/>
        <v/>
      </c>
      <c r="EH47" s="127" t="str">
        <f t="shared" si="173"/>
        <v/>
      </c>
      <c r="EI47" s="127" t="str">
        <f t="shared" si="174"/>
        <v/>
      </c>
      <c r="EJ47" s="127" t="str">
        <f t="shared" si="175"/>
        <v/>
      </c>
      <c r="EK47" s="127" t="str">
        <f t="shared" si="176"/>
        <v/>
      </c>
      <c r="EL47" s="128" t="str">
        <f t="shared" si="177"/>
        <v/>
      </c>
      <c r="EM47" s="128" t="str">
        <f t="shared" si="178"/>
        <v/>
      </c>
      <c r="EN47" s="128" t="str">
        <f t="shared" si="179"/>
        <v/>
      </c>
      <c r="EO47" s="128" t="str">
        <f t="shared" si="180"/>
        <v/>
      </c>
      <c r="EP47" s="128" t="str">
        <f t="shared" si="181"/>
        <v/>
      </c>
      <c r="EQ47" s="142" t="str">
        <f t="shared" si="182"/>
        <v/>
      </c>
      <c r="ER47" s="142" t="str">
        <f t="shared" si="183"/>
        <v/>
      </c>
      <c r="ES47" s="359" t="str">
        <f t="shared" si="184"/>
        <v/>
      </c>
      <c r="ET47" s="359" t="str">
        <f t="shared" si="185"/>
        <v/>
      </c>
      <c r="EU47" s="359" t="str">
        <f t="shared" si="186"/>
        <v/>
      </c>
      <c r="EV47" s="359" t="str">
        <f t="shared" si="187"/>
        <v/>
      </c>
      <c r="EW47" s="359" t="str">
        <f t="shared" si="188"/>
        <v/>
      </c>
      <c r="EX47" s="359" t="str">
        <f t="shared" si="189"/>
        <v/>
      </c>
      <c r="EY47" s="359" t="str">
        <f t="shared" si="190"/>
        <v/>
      </c>
      <c r="EZ47" s="359" t="str">
        <f t="shared" si="191"/>
        <v/>
      </c>
      <c r="FA47" s="359" t="str">
        <f t="shared" si="192"/>
        <v/>
      </c>
      <c r="FB47" s="359" t="str">
        <f t="shared" si="193"/>
        <v/>
      </c>
      <c r="FC47" s="144" t="str">
        <f t="shared" si="194"/>
        <v/>
      </c>
      <c r="FD47" s="359" t="str">
        <f t="shared" si="46"/>
        <v/>
      </c>
      <c r="FE47" s="145" t="str">
        <f>IF(ATTENDANCE!Q48="","",ATTENDANCE!Q48)</f>
        <v/>
      </c>
      <c r="FF47" s="146" t="str">
        <f t="shared" si="47"/>
        <v/>
      </c>
      <c r="FG47" s="359" t="str">
        <f t="shared" si="48"/>
        <v/>
      </c>
      <c r="FH47" s="144" t="str">
        <f t="shared" si="96"/>
        <v/>
      </c>
      <c r="FI47" s="359"/>
      <c r="FJ47" s="144"/>
      <c r="FK47" s="144"/>
      <c r="FL47" s="70"/>
    </row>
    <row r="48" spans="1:168" s="267" customFormat="1" ht="22.2" customHeight="1" x14ac:dyDescent="0.25">
      <c r="A48" s="70"/>
      <c r="B48" s="131">
        <f>IF(DATA!B45="","",DATA!B45)</f>
        <v>41</v>
      </c>
      <c r="C48" s="131" t="str">
        <f>IF(DATA!C45="","",DATA!C45)</f>
        <v/>
      </c>
      <c r="D48" s="131" t="str">
        <f>IF(DATA!D45="","",DATA!D45)</f>
        <v/>
      </c>
      <c r="E48" s="447" t="str">
        <f>IF(DATA!E45="","",DATA!E45)</f>
        <v/>
      </c>
      <c r="F48" s="447" t="str">
        <f>IF(DATA!F45="","",DATA!F45)</f>
        <v/>
      </c>
      <c r="G48" s="132" t="str">
        <f>IF(DATA!G45="","",DATA!G45)</f>
        <v/>
      </c>
      <c r="H48" s="133" t="str">
        <f>IF(DATA!H45="","",DATA!H45)</f>
        <v/>
      </c>
      <c r="I48" s="132" t="str">
        <f>IF(DATA!I45="","",DATA!I45)</f>
        <v/>
      </c>
      <c r="J48" s="132" t="str">
        <f>IF(DATA!J45="","",DATA!J45)</f>
        <v/>
      </c>
      <c r="K48" s="132" t="str">
        <f>IF(DATA!K45="","",DATA!K45)</f>
        <v/>
      </c>
      <c r="L48" s="134" t="str">
        <f>IF(ENGLISH!E47="","",ENGLISH!E47)</f>
        <v/>
      </c>
      <c r="M48" s="135" t="str">
        <f t="shared" si="98"/>
        <v/>
      </c>
      <c r="N48" s="134" t="str">
        <f>IF(ENGLISH!F47="","",ENGLISH!F47)</f>
        <v/>
      </c>
      <c r="O48" s="135" t="str">
        <f t="shared" si="99"/>
        <v/>
      </c>
      <c r="P48" s="134" t="str">
        <f>IF(ENGLISH!G47="","",ENGLISH!G47)</f>
        <v/>
      </c>
      <c r="Q48" s="134" t="str">
        <f t="shared" si="100"/>
        <v/>
      </c>
      <c r="R48" s="135" t="str">
        <f>IFERROR(LARGE((M48,O48,Q48),1),"")</f>
        <v/>
      </c>
      <c r="S48" s="135" t="str">
        <f>IFERROR(LARGE((M48,O48,Q48),2),"")</f>
        <v/>
      </c>
      <c r="T48" s="134" t="str">
        <f t="shared" si="101"/>
        <v/>
      </c>
      <c r="U48" s="135" t="str">
        <f>IF(ENGLISH!H47="","",ENGLISH!H47)</f>
        <v/>
      </c>
      <c r="V48" s="134" t="str">
        <f>IF(ENGLISH!I47="","",ENGLISH!I47)</f>
        <v/>
      </c>
      <c r="W48" s="134" t="str">
        <f>IF(ENGLISH!J47="","",ENGLISH!J47)</f>
        <v/>
      </c>
      <c r="X48" s="134" t="str">
        <f t="shared" si="102"/>
        <v/>
      </c>
      <c r="Y48" s="135" t="str">
        <f>IF(ENGLISH!K47="","",ENGLISH!K47)</f>
        <v/>
      </c>
      <c r="Z48" s="135" t="str">
        <f t="shared" si="103"/>
        <v/>
      </c>
      <c r="AA48" s="136" t="str">
        <f t="shared" si="104"/>
        <v/>
      </c>
      <c r="AB48" s="134" t="str">
        <f t="shared" si="105"/>
        <v/>
      </c>
      <c r="AC48" s="134" t="str">
        <f>IF(ENGLISH!O47="","",ENGLISH!O47)</f>
        <v/>
      </c>
      <c r="AD48" s="134" t="str">
        <f t="shared" si="106"/>
        <v/>
      </c>
      <c r="AE48" s="134" t="str">
        <f t="shared" si="107"/>
        <v/>
      </c>
      <c r="AF48" s="134" t="str">
        <f t="shared" si="108"/>
        <v/>
      </c>
      <c r="AG48" s="137" t="str">
        <f>IF('HINDI-SKT'!E47="","",'HINDI-SKT'!E47)</f>
        <v/>
      </c>
      <c r="AH48" s="138" t="str">
        <f t="shared" si="109"/>
        <v/>
      </c>
      <c r="AI48" s="137" t="str">
        <f>IF('HINDI-SKT'!F47="","",'HINDI-SKT'!F47)</f>
        <v/>
      </c>
      <c r="AJ48" s="138" t="str">
        <f t="shared" si="110"/>
        <v/>
      </c>
      <c r="AK48" s="137" t="str">
        <f>IF('HINDI-SKT'!G47="","",'HINDI-SKT'!G47)</f>
        <v/>
      </c>
      <c r="AL48" s="137" t="str">
        <f t="shared" si="111"/>
        <v/>
      </c>
      <c r="AM48" s="138" t="str">
        <f>IFERROR(LARGE((AH48,AJ48,AL48),1),"")</f>
        <v/>
      </c>
      <c r="AN48" s="138" t="str">
        <f>IFERROR(LARGE((AH48,AJ48,AL48),2),"")</f>
        <v/>
      </c>
      <c r="AO48" s="137" t="str">
        <f t="shared" si="112"/>
        <v/>
      </c>
      <c r="AP48" s="138" t="str">
        <f>IF('HINDI-SKT'!H47="","",'HINDI-SKT'!H47)</f>
        <v/>
      </c>
      <c r="AQ48" s="137" t="str">
        <f>IF('HINDI-SKT'!I47="","",'HINDI-SKT'!I47)</f>
        <v/>
      </c>
      <c r="AR48" s="137" t="str">
        <f>IF('HINDI-SKT'!J47="","",'HINDI-SKT'!J47)</f>
        <v/>
      </c>
      <c r="AS48" s="137" t="str">
        <f t="shared" si="113"/>
        <v/>
      </c>
      <c r="AT48" s="137" t="str">
        <f>IF('HINDI-SKT'!K47="","",'HINDI-SKT'!K47)</f>
        <v/>
      </c>
      <c r="AU48" s="138" t="str">
        <f t="shared" si="114"/>
        <v/>
      </c>
      <c r="AV48" s="137" t="str">
        <f t="shared" si="115"/>
        <v/>
      </c>
      <c r="AW48" s="137" t="str">
        <f t="shared" si="116"/>
        <v/>
      </c>
      <c r="AX48" s="137" t="str">
        <f>IF('HINDI-SKT'!O47="","",'HINDI-SKT'!O47)</f>
        <v/>
      </c>
      <c r="AY48" s="137" t="str">
        <f t="shared" si="117"/>
        <v/>
      </c>
      <c r="AZ48" s="137" t="str">
        <f t="shared" si="118"/>
        <v/>
      </c>
      <c r="BA48" s="137" t="str">
        <f t="shared" si="119"/>
        <v/>
      </c>
      <c r="BB48" s="134" t="str">
        <f>IF(MATHS!E47="","",MATHS!E47)</f>
        <v/>
      </c>
      <c r="BC48" s="135" t="str">
        <f t="shared" si="120"/>
        <v/>
      </c>
      <c r="BD48" s="134" t="str">
        <f>IF(MATHS!F47="","",MATHS!F47)</f>
        <v/>
      </c>
      <c r="BE48" s="135" t="str">
        <f t="shared" si="121"/>
        <v/>
      </c>
      <c r="BF48" s="134" t="str">
        <f>IF(MATHS!G47="","",MATHS!G47)</f>
        <v/>
      </c>
      <c r="BG48" s="134" t="str">
        <f t="shared" si="122"/>
        <v/>
      </c>
      <c r="BH48" s="135" t="str">
        <f>IFERROR(LARGE((BC48,BE48,BG48),1),"")</f>
        <v/>
      </c>
      <c r="BI48" s="135" t="str">
        <f>IFERROR(LARGE((BC48,BE48,BG48),2),"")</f>
        <v/>
      </c>
      <c r="BJ48" s="134" t="str">
        <f t="shared" si="123"/>
        <v/>
      </c>
      <c r="BK48" s="135" t="str">
        <f>IF(MATHS!H47="","",MATHS!H47)</f>
        <v/>
      </c>
      <c r="BL48" s="134" t="str">
        <f>IF(MATHS!I47="","",MATHS!I47)</f>
        <v/>
      </c>
      <c r="BM48" s="134" t="str">
        <f>IF(MATHS!J47="","",MATHS!J47)</f>
        <v/>
      </c>
      <c r="BN48" s="134" t="str">
        <f t="shared" si="124"/>
        <v/>
      </c>
      <c r="BO48" s="134" t="str">
        <f>IF(MATHS!K47="","",MATHS!K47)</f>
        <v/>
      </c>
      <c r="BP48" s="135" t="str">
        <f t="shared" si="125"/>
        <v/>
      </c>
      <c r="BQ48" s="134" t="str">
        <f t="shared" si="126"/>
        <v/>
      </c>
      <c r="BR48" s="134" t="str">
        <f t="shared" si="127"/>
        <v/>
      </c>
      <c r="BS48" s="134" t="str">
        <f>IF(MATHS!O47="","",MATHS!O47)</f>
        <v/>
      </c>
      <c r="BT48" s="134" t="str">
        <f t="shared" si="128"/>
        <v/>
      </c>
      <c r="BU48" s="134" t="str">
        <f t="shared" si="129"/>
        <v/>
      </c>
      <c r="BV48" s="134"/>
      <c r="BW48" s="137" t="str">
        <f>IF(SCIENCE!E47="","",SCIENCE!E47)</f>
        <v/>
      </c>
      <c r="BX48" s="138" t="str">
        <f t="shared" si="130"/>
        <v/>
      </c>
      <c r="BY48" s="137" t="str">
        <f>IF(SCIENCE!F47="","",SCIENCE!F47)</f>
        <v/>
      </c>
      <c r="BZ48" s="138" t="str">
        <f t="shared" si="131"/>
        <v/>
      </c>
      <c r="CA48" s="137" t="str">
        <f>IF(SCIENCE!G47="","",SCIENCE!G47)</f>
        <v/>
      </c>
      <c r="CB48" s="137" t="str">
        <f t="shared" si="132"/>
        <v/>
      </c>
      <c r="CC48" s="138" t="str">
        <f>IFERROR(LARGE((BX48,BZ48,CB48),1),"")</f>
        <v/>
      </c>
      <c r="CD48" s="138" t="str">
        <f>IFERROR(LARGE((BX48,BZ48,CB48),2),"")</f>
        <v/>
      </c>
      <c r="CE48" s="137" t="str">
        <f t="shared" si="133"/>
        <v/>
      </c>
      <c r="CF48" s="138" t="str">
        <f>IF(SCIENCE!H47="","",SCIENCE!H47)</f>
        <v/>
      </c>
      <c r="CG48" s="138" t="str">
        <f>IF(SCIENCE!I47="","",SCIENCE!I47)</f>
        <v/>
      </c>
      <c r="CH48" s="138" t="str">
        <f>IF(SCIENCE!J47="","",SCIENCE!J47)</f>
        <v/>
      </c>
      <c r="CI48" s="138" t="str">
        <f t="shared" si="134"/>
        <v/>
      </c>
      <c r="CJ48" s="138" t="str">
        <f>IF(SCIENCE!K47="","",SCIENCE!K47)</f>
        <v/>
      </c>
      <c r="CK48" s="138" t="str">
        <f t="shared" si="135"/>
        <v/>
      </c>
      <c r="CL48" s="137" t="str">
        <f t="shared" si="136"/>
        <v/>
      </c>
      <c r="CM48" s="137" t="str">
        <f t="shared" si="137"/>
        <v/>
      </c>
      <c r="CN48" s="137" t="str">
        <f>IF(SCIENCE!O47="","",SCIENCE!O47)</f>
        <v/>
      </c>
      <c r="CO48" s="137" t="str">
        <f t="shared" si="138"/>
        <v/>
      </c>
      <c r="CP48" s="137" t="str">
        <f t="shared" si="139"/>
        <v/>
      </c>
      <c r="CQ48" s="137" t="str">
        <f t="shared" si="140"/>
        <v/>
      </c>
      <c r="CR48" s="134" t="str">
        <f>IF(SST!E47="","",SST!E47)</f>
        <v/>
      </c>
      <c r="CS48" s="135" t="str">
        <f t="shared" si="141"/>
        <v/>
      </c>
      <c r="CT48" s="134" t="str">
        <f>IF(SST!F47="","",SST!F47)</f>
        <v/>
      </c>
      <c r="CU48" s="135" t="str">
        <f t="shared" si="142"/>
        <v/>
      </c>
      <c r="CV48" s="134" t="str">
        <f>IF(SST!G47="","",SST!G47)</f>
        <v/>
      </c>
      <c r="CW48" s="134" t="str">
        <f t="shared" si="143"/>
        <v/>
      </c>
      <c r="CX48" s="135" t="str">
        <f>IFERROR(LARGE((CS48,CU48,CW48),1),"")</f>
        <v/>
      </c>
      <c r="CY48" s="135" t="str">
        <f>IFERROR(LARGE((CS48,CU48,CW48),2),"")</f>
        <v/>
      </c>
      <c r="CZ48" s="134" t="str">
        <f t="shared" si="144"/>
        <v/>
      </c>
      <c r="DA48" s="135" t="str">
        <f>IF(SST!H47="","",SST!H47)</f>
        <v/>
      </c>
      <c r="DB48" s="135" t="str">
        <f>IF(SST!I47="","",SST!I47)</f>
        <v/>
      </c>
      <c r="DC48" s="135" t="str">
        <f>IF(SST!J47="","",SST!J47)</f>
        <v/>
      </c>
      <c r="DD48" s="135" t="str">
        <f t="shared" si="145"/>
        <v/>
      </c>
      <c r="DE48" s="135" t="str">
        <f>IF(SST!K47="","",SST!K47)</f>
        <v/>
      </c>
      <c r="DF48" s="135" t="str">
        <f t="shared" si="146"/>
        <v/>
      </c>
      <c r="DG48" s="134" t="str">
        <f t="shared" si="147"/>
        <v/>
      </c>
      <c r="DH48" s="134" t="str">
        <f t="shared" si="148"/>
        <v/>
      </c>
      <c r="DI48" s="134" t="str">
        <f>IF(SST!O47="","",SST!O47)</f>
        <v/>
      </c>
      <c r="DJ48" s="134" t="str">
        <f t="shared" si="149"/>
        <v/>
      </c>
      <c r="DK48" s="134" t="str">
        <f t="shared" si="150"/>
        <v/>
      </c>
      <c r="DL48" s="134" t="str">
        <f t="shared" si="151"/>
        <v/>
      </c>
      <c r="DM48" s="139" t="str">
        <f t="shared" si="152"/>
        <v/>
      </c>
      <c r="DN48" s="139" t="str">
        <f t="shared" si="153"/>
        <v/>
      </c>
      <c r="DO48" s="139" t="str">
        <f t="shared" si="154"/>
        <v/>
      </c>
      <c r="DP48" s="139" t="str">
        <f t="shared" si="155"/>
        <v/>
      </c>
      <c r="DQ48" s="139" t="str">
        <f t="shared" si="156"/>
        <v/>
      </c>
      <c r="DR48" s="139" t="str">
        <f t="shared" si="157"/>
        <v/>
      </c>
      <c r="DS48" s="139" t="str">
        <f t="shared" si="158"/>
        <v/>
      </c>
      <c r="DT48" s="139" t="str">
        <f t="shared" si="159"/>
        <v/>
      </c>
      <c r="DU48" s="139" t="str">
        <f t="shared" si="160"/>
        <v/>
      </c>
      <c r="DV48" s="139" t="str">
        <f t="shared" si="161"/>
        <v/>
      </c>
      <c r="DW48" s="140" t="str">
        <f t="shared" si="162"/>
        <v/>
      </c>
      <c r="DX48" s="140" t="str">
        <f t="shared" si="163"/>
        <v/>
      </c>
      <c r="DY48" s="140" t="str">
        <f t="shared" si="164"/>
        <v/>
      </c>
      <c r="DZ48" s="140" t="str">
        <f t="shared" si="165"/>
        <v/>
      </c>
      <c r="EA48" s="140" t="str">
        <f t="shared" si="166"/>
        <v/>
      </c>
      <c r="EB48" s="141" t="str">
        <f t="shared" si="167"/>
        <v/>
      </c>
      <c r="EC48" s="141" t="str">
        <f t="shared" si="168"/>
        <v/>
      </c>
      <c r="ED48" s="141" t="str">
        <f t="shared" si="169"/>
        <v/>
      </c>
      <c r="EE48" s="141" t="str">
        <f t="shared" si="170"/>
        <v/>
      </c>
      <c r="EF48" s="141" t="str">
        <f t="shared" si="171"/>
        <v/>
      </c>
      <c r="EG48" s="127" t="str">
        <f t="shared" si="172"/>
        <v/>
      </c>
      <c r="EH48" s="127" t="str">
        <f t="shared" si="173"/>
        <v/>
      </c>
      <c r="EI48" s="127" t="str">
        <f t="shared" si="174"/>
        <v/>
      </c>
      <c r="EJ48" s="127" t="str">
        <f t="shared" si="175"/>
        <v/>
      </c>
      <c r="EK48" s="127" t="str">
        <f t="shared" si="176"/>
        <v/>
      </c>
      <c r="EL48" s="128" t="str">
        <f t="shared" si="177"/>
        <v/>
      </c>
      <c r="EM48" s="128" t="str">
        <f t="shared" si="178"/>
        <v/>
      </c>
      <c r="EN48" s="128" t="str">
        <f t="shared" si="179"/>
        <v/>
      </c>
      <c r="EO48" s="128" t="str">
        <f t="shared" si="180"/>
        <v/>
      </c>
      <c r="EP48" s="128" t="str">
        <f t="shared" si="181"/>
        <v/>
      </c>
      <c r="EQ48" s="142" t="str">
        <f t="shared" si="182"/>
        <v/>
      </c>
      <c r="ER48" s="142" t="str">
        <f t="shared" si="183"/>
        <v/>
      </c>
      <c r="ES48" s="359" t="str">
        <f t="shared" si="184"/>
        <v/>
      </c>
      <c r="ET48" s="359" t="str">
        <f t="shared" si="185"/>
        <v/>
      </c>
      <c r="EU48" s="359" t="str">
        <f t="shared" si="186"/>
        <v/>
      </c>
      <c r="EV48" s="359" t="str">
        <f t="shared" si="187"/>
        <v/>
      </c>
      <c r="EW48" s="359" t="str">
        <f t="shared" si="188"/>
        <v/>
      </c>
      <c r="EX48" s="359" t="str">
        <f t="shared" si="189"/>
        <v/>
      </c>
      <c r="EY48" s="359" t="str">
        <f t="shared" si="190"/>
        <v/>
      </c>
      <c r="EZ48" s="359" t="str">
        <f t="shared" si="191"/>
        <v/>
      </c>
      <c r="FA48" s="359" t="str">
        <f t="shared" si="192"/>
        <v/>
      </c>
      <c r="FB48" s="359" t="str">
        <f t="shared" si="193"/>
        <v/>
      </c>
      <c r="FC48" s="144" t="str">
        <f t="shared" si="194"/>
        <v/>
      </c>
      <c r="FD48" s="359" t="str">
        <f t="shared" si="46"/>
        <v/>
      </c>
      <c r="FE48" s="145" t="str">
        <f>IF(ATTENDANCE!Q49="","",ATTENDANCE!Q49)</f>
        <v/>
      </c>
      <c r="FF48" s="146" t="str">
        <f t="shared" si="47"/>
        <v/>
      </c>
      <c r="FG48" s="359" t="str">
        <f t="shared" si="48"/>
        <v/>
      </c>
      <c r="FH48" s="144" t="str">
        <f t="shared" si="96"/>
        <v/>
      </c>
      <c r="FI48" s="359"/>
      <c r="FJ48" s="144"/>
      <c r="FK48" s="144"/>
      <c r="FL48" s="70"/>
    </row>
    <row r="49" spans="1:168" s="267" customFormat="1" ht="22.2" customHeight="1" x14ac:dyDescent="0.25">
      <c r="A49" s="70"/>
      <c r="B49" s="131">
        <f>IF(DATA!B46="","",DATA!B46)</f>
        <v>42</v>
      </c>
      <c r="C49" s="131" t="str">
        <f>IF(DATA!C46="","",DATA!C46)</f>
        <v/>
      </c>
      <c r="D49" s="131" t="str">
        <f>IF(DATA!D46="","",DATA!D46)</f>
        <v/>
      </c>
      <c r="E49" s="447" t="str">
        <f>IF(DATA!E46="","",DATA!E46)</f>
        <v/>
      </c>
      <c r="F49" s="447" t="str">
        <f>IF(DATA!F46="","",DATA!F46)</f>
        <v/>
      </c>
      <c r="G49" s="132" t="str">
        <f>IF(DATA!G46="","",DATA!G46)</f>
        <v/>
      </c>
      <c r="H49" s="133" t="str">
        <f>IF(DATA!H46="","",DATA!H46)</f>
        <v/>
      </c>
      <c r="I49" s="132" t="str">
        <f>IF(DATA!I46="","",DATA!I46)</f>
        <v/>
      </c>
      <c r="J49" s="132" t="str">
        <f>IF(DATA!J46="","",DATA!J46)</f>
        <v/>
      </c>
      <c r="K49" s="132" t="str">
        <f>IF(DATA!K46="","",DATA!K46)</f>
        <v/>
      </c>
      <c r="L49" s="134" t="str">
        <f>IF(ENGLISH!E48="","",ENGLISH!E48)</f>
        <v/>
      </c>
      <c r="M49" s="135" t="str">
        <f t="shared" si="98"/>
        <v/>
      </c>
      <c r="N49" s="134" t="str">
        <f>IF(ENGLISH!F48="","",ENGLISH!F48)</f>
        <v/>
      </c>
      <c r="O49" s="135" t="str">
        <f t="shared" si="99"/>
        <v/>
      </c>
      <c r="P49" s="134" t="str">
        <f>IF(ENGLISH!G48="","",ENGLISH!G48)</f>
        <v/>
      </c>
      <c r="Q49" s="134" t="str">
        <f t="shared" si="100"/>
        <v/>
      </c>
      <c r="R49" s="135" t="str">
        <f>IFERROR(LARGE((M49,O49,Q49),1),"")</f>
        <v/>
      </c>
      <c r="S49" s="135" t="str">
        <f>IFERROR(LARGE((M49,O49,Q49),2),"")</f>
        <v/>
      </c>
      <c r="T49" s="134" t="str">
        <f t="shared" si="101"/>
        <v/>
      </c>
      <c r="U49" s="135" t="str">
        <f>IF(ENGLISH!H48="","",ENGLISH!H48)</f>
        <v/>
      </c>
      <c r="V49" s="134" t="str">
        <f>IF(ENGLISH!I48="","",ENGLISH!I48)</f>
        <v/>
      </c>
      <c r="W49" s="134" t="str">
        <f>IF(ENGLISH!J48="","",ENGLISH!J48)</f>
        <v/>
      </c>
      <c r="X49" s="134" t="str">
        <f t="shared" si="102"/>
        <v/>
      </c>
      <c r="Y49" s="135" t="str">
        <f>IF(ENGLISH!K48="","",ENGLISH!K48)</f>
        <v/>
      </c>
      <c r="Z49" s="135" t="str">
        <f t="shared" si="103"/>
        <v/>
      </c>
      <c r="AA49" s="136" t="str">
        <f t="shared" si="104"/>
        <v/>
      </c>
      <c r="AB49" s="134" t="str">
        <f t="shared" si="105"/>
        <v/>
      </c>
      <c r="AC49" s="134" t="str">
        <f>IF(ENGLISH!O48="","",ENGLISH!O48)</f>
        <v/>
      </c>
      <c r="AD49" s="134" t="str">
        <f t="shared" si="106"/>
        <v/>
      </c>
      <c r="AE49" s="134" t="str">
        <f t="shared" si="107"/>
        <v/>
      </c>
      <c r="AF49" s="134" t="str">
        <f t="shared" si="108"/>
        <v/>
      </c>
      <c r="AG49" s="137" t="str">
        <f>IF('HINDI-SKT'!E48="","",'HINDI-SKT'!E48)</f>
        <v/>
      </c>
      <c r="AH49" s="138" t="str">
        <f t="shared" si="109"/>
        <v/>
      </c>
      <c r="AI49" s="137" t="str">
        <f>IF('HINDI-SKT'!F48="","",'HINDI-SKT'!F48)</f>
        <v/>
      </c>
      <c r="AJ49" s="138" t="str">
        <f t="shared" si="110"/>
        <v/>
      </c>
      <c r="AK49" s="137" t="str">
        <f>IF('HINDI-SKT'!G48="","",'HINDI-SKT'!G48)</f>
        <v/>
      </c>
      <c r="AL49" s="137" t="str">
        <f t="shared" si="111"/>
        <v/>
      </c>
      <c r="AM49" s="138" t="str">
        <f>IFERROR(LARGE((AH49,AJ49,AL49),1),"")</f>
        <v/>
      </c>
      <c r="AN49" s="138" t="str">
        <f>IFERROR(LARGE((AH49,AJ49,AL49),2),"")</f>
        <v/>
      </c>
      <c r="AO49" s="137" t="str">
        <f t="shared" si="112"/>
        <v/>
      </c>
      <c r="AP49" s="138" t="str">
        <f>IF('HINDI-SKT'!H48="","",'HINDI-SKT'!H48)</f>
        <v/>
      </c>
      <c r="AQ49" s="137" t="str">
        <f>IF('HINDI-SKT'!I48="","",'HINDI-SKT'!I48)</f>
        <v/>
      </c>
      <c r="AR49" s="137" t="str">
        <f>IF('HINDI-SKT'!J48="","",'HINDI-SKT'!J48)</f>
        <v/>
      </c>
      <c r="AS49" s="137" t="str">
        <f t="shared" si="113"/>
        <v/>
      </c>
      <c r="AT49" s="137" t="str">
        <f>IF('HINDI-SKT'!K48="","",'HINDI-SKT'!K48)</f>
        <v/>
      </c>
      <c r="AU49" s="138" t="str">
        <f t="shared" si="114"/>
        <v/>
      </c>
      <c r="AV49" s="137" t="str">
        <f t="shared" si="115"/>
        <v/>
      </c>
      <c r="AW49" s="137" t="str">
        <f t="shared" si="116"/>
        <v/>
      </c>
      <c r="AX49" s="137" t="str">
        <f>IF('HINDI-SKT'!O48="","",'HINDI-SKT'!O48)</f>
        <v/>
      </c>
      <c r="AY49" s="137" t="str">
        <f t="shared" si="117"/>
        <v/>
      </c>
      <c r="AZ49" s="137" t="str">
        <f t="shared" si="118"/>
        <v/>
      </c>
      <c r="BA49" s="137" t="str">
        <f t="shared" si="119"/>
        <v/>
      </c>
      <c r="BB49" s="134" t="str">
        <f>IF(MATHS!E48="","",MATHS!E48)</f>
        <v/>
      </c>
      <c r="BC49" s="135" t="str">
        <f t="shared" si="120"/>
        <v/>
      </c>
      <c r="BD49" s="134" t="str">
        <f>IF(MATHS!F48="","",MATHS!F48)</f>
        <v/>
      </c>
      <c r="BE49" s="135" t="str">
        <f t="shared" si="121"/>
        <v/>
      </c>
      <c r="BF49" s="134" t="str">
        <f>IF(MATHS!G48="","",MATHS!G48)</f>
        <v/>
      </c>
      <c r="BG49" s="134" t="str">
        <f t="shared" si="122"/>
        <v/>
      </c>
      <c r="BH49" s="135" t="str">
        <f>IFERROR(LARGE((BC49,BE49,BG49),1),"")</f>
        <v/>
      </c>
      <c r="BI49" s="135" t="str">
        <f>IFERROR(LARGE((BC49,BE49,BG49),2),"")</f>
        <v/>
      </c>
      <c r="BJ49" s="134" t="str">
        <f t="shared" si="123"/>
        <v/>
      </c>
      <c r="BK49" s="135" t="str">
        <f>IF(MATHS!H48="","",MATHS!H48)</f>
        <v/>
      </c>
      <c r="BL49" s="134" t="str">
        <f>IF(MATHS!I48="","",MATHS!I48)</f>
        <v/>
      </c>
      <c r="BM49" s="134" t="str">
        <f>IF(MATHS!J48="","",MATHS!J48)</f>
        <v/>
      </c>
      <c r="BN49" s="134" t="str">
        <f t="shared" si="124"/>
        <v/>
      </c>
      <c r="BO49" s="134" t="str">
        <f>IF(MATHS!K48="","",MATHS!K48)</f>
        <v/>
      </c>
      <c r="BP49" s="135" t="str">
        <f t="shared" si="125"/>
        <v/>
      </c>
      <c r="BQ49" s="134" t="str">
        <f t="shared" si="126"/>
        <v/>
      </c>
      <c r="BR49" s="134" t="str">
        <f t="shared" si="127"/>
        <v/>
      </c>
      <c r="BS49" s="134" t="str">
        <f>IF(MATHS!O48="","",MATHS!O48)</f>
        <v/>
      </c>
      <c r="BT49" s="134" t="str">
        <f t="shared" si="128"/>
        <v/>
      </c>
      <c r="BU49" s="134" t="str">
        <f t="shared" si="129"/>
        <v/>
      </c>
      <c r="BV49" s="134"/>
      <c r="BW49" s="137" t="str">
        <f>IF(SCIENCE!E48="","",SCIENCE!E48)</f>
        <v/>
      </c>
      <c r="BX49" s="138" t="str">
        <f t="shared" si="130"/>
        <v/>
      </c>
      <c r="BY49" s="137" t="str">
        <f>IF(SCIENCE!F48="","",SCIENCE!F48)</f>
        <v/>
      </c>
      <c r="BZ49" s="138" t="str">
        <f t="shared" si="131"/>
        <v/>
      </c>
      <c r="CA49" s="137" t="str">
        <f>IF(SCIENCE!G48="","",SCIENCE!G48)</f>
        <v/>
      </c>
      <c r="CB49" s="137" t="str">
        <f t="shared" si="132"/>
        <v/>
      </c>
      <c r="CC49" s="138" t="str">
        <f>IFERROR(LARGE((BX49,BZ49,CB49),1),"")</f>
        <v/>
      </c>
      <c r="CD49" s="138" t="str">
        <f>IFERROR(LARGE((BX49,BZ49,CB49),2),"")</f>
        <v/>
      </c>
      <c r="CE49" s="137" t="str">
        <f t="shared" si="133"/>
        <v/>
      </c>
      <c r="CF49" s="138" t="str">
        <f>IF(SCIENCE!H48="","",SCIENCE!H48)</f>
        <v/>
      </c>
      <c r="CG49" s="138" t="str">
        <f>IF(SCIENCE!I48="","",SCIENCE!I48)</f>
        <v/>
      </c>
      <c r="CH49" s="138" t="str">
        <f>IF(SCIENCE!J48="","",SCIENCE!J48)</f>
        <v/>
      </c>
      <c r="CI49" s="138" t="str">
        <f t="shared" si="134"/>
        <v/>
      </c>
      <c r="CJ49" s="138" t="str">
        <f>IF(SCIENCE!K48="","",SCIENCE!K48)</f>
        <v/>
      </c>
      <c r="CK49" s="138" t="str">
        <f t="shared" si="135"/>
        <v/>
      </c>
      <c r="CL49" s="137" t="str">
        <f t="shared" si="136"/>
        <v/>
      </c>
      <c r="CM49" s="137" t="str">
        <f t="shared" si="137"/>
        <v/>
      </c>
      <c r="CN49" s="137" t="str">
        <f>IF(SCIENCE!O48="","",SCIENCE!O48)</f>
        <v/>
      </c>
      <c r="CO49" s="137" t="str">
        <f t="shared" si="138"/>
        <v/>
      </c>
      <c r="CP49" s="137" t="str">
        <f t="shared" si="139"/>
        <v/>
      </c>
      <c r="CQ49" s="137" t="str">
        <f t="shared" si="140"/>
        <v/>
      </c>
      <c r="CR49" s="134" t="str">
        <f>IF(SST!E48="","",SST!E48)</f>
        <v/>
      </c>
      <c r="CS49" s="135" t="str">
        <f t="shared" si="141"/>
        <v/>
      </c>
      <c r="CT49" s="134" t="str">
        <f>IF(SST!F48="","",SST!F48)</f>
        <v/>
      </c>
      <c r="CU49" s="135" t="str">
        <f t="shared" si="142"/>
        <v/>
      </c>
      <c r="CV49" s="134" t="str">
        <f>IF(SST!G48="","",SST!G48)</f>
        <v/>
      </c>
      <c r="CW49" s="134" t="str">
        <f t="shared" si="143"/>
        <v/>
      </c>
      <c r="CX49" s="135" t="str">
        <f>IFERROR(LARGE((CS49,CU49,CW49),1),"")</f>
        <v/>
      </c>
      <c r="CY49" s="135" t="str">
        <f>IFERROR(LARGE((CS49,CU49,CW49),2),"")</f>
        <v/>
      </c>
      <c r="CZ49" s="134" t="str">
        <f t="shared" si="144"/>
        <v/>
      </c>
      <c r="DA49" s="135" t="str">
        <f>IF(SST!H48="","",SST!H48)</f>
        <v/>
      </c>
      <c r="DB49" s="135" t="str">
        <f>IF(SST!I48="","",SST!I48)</f>
        <v/>
      </c>
      <c r="DC49" s="135" t="str">
        <f>IF(SST!J48="","",SST!J48)</f>
        <v/>
      </c>
      <c r="DD49" s="135" t="str">
        <f t="shared" si="145"/>
        <v/>
      </c>
      <c r="DE49" s="135" t="str">
        <f>IF(SST!K48="","",SST!K48)</f>
        <v/>
      </c>
      <c r="DF49" s="135" t="str">
        <f t="shared" si="146"/>
        <v/>
      </c>
      <c r="DG49" s="134" t="str">
        <f t="shared" si="147"/>
        <v/>
      </c>
      <c r="DH49" s="134" t="str">
        <f t="shared" si="148"/>
        <v/>
      </c>
      <c r="DI49" s="134" t="str">
        <f>IF(SST!O48="","",SST!O48)</f>
        <v/>
      </c>
      <c r="DJ49" s="134" t="str">
        <f t="shared" si="149"/>
        <v/>
      </c>
      <c r="DK49" s="134" t="str">
        <f t="shared" si="150"/>
        <v/>
      </c>
      <c r="DL49" s="134" t="str">
        <f t="shared" si="151"/>
        <v/>
      </c>
      <c r="DM49" s="139" t="str">
        <f t="shared" si="152"/>
        <v/>
      </c>
      <c r="DN49" s="139" t="str">
        <f t="shared" si="153"/>
        <v/>
      </c>
      <c r="DO49" s="139" t="str">
        <f t="shared" si="154"/>
        <v/>
      </c>
      <c r="DP49" s="139" t="str">
        <f t="shared" si="155"/>
        <v/>
      </c>
      <c r="DQ49" s="139" t="str">
        <f t="shared" si="156"/>
        <v/>
      </c>
      <c r="DR49" s="139" t="str">
        <f t="shared" si="157"/>
        <v/>
      </c>
      <c r="DS49" s="139" t="str">
        <f t="shared" si="158"/>
        <v/>
      </c>
      <c r="DT49" s="139" t="str">
        <f t="shared" si="159"/>
        <v/>
      </c>
      <c r="DU49" s="139" t="str">
        <f t="shared" si="160"/>
        <v/>
      </c>
      <c r="DV49" s="139" t="str">
        <f t="shared" si="161"/>
        <v/>
      </c>
      <c r="DW49" s="140" t="str">
        <f t="shared" si="162"/>
        <v/>
      </c>
      <c r="DX49" s="140" t="str">
        <f t="shared" si="163"/>
        <v/>
      </c>
      <c r="DY49" s="140" t="str">
        <f t="shared" si="164"/>
        <v/>
      </c>
      <c r="DZ49" s="140" t="str">
        <f t="shared" si="165"/>
        <v/>
      </c>
      <c r="EA49" s="140" t="str">
        <f t="shared" si="166"/>
        <v/>
      </c>
      <c r="EB49" s="141" t="str">
        <f t="shared" si="167"/>
        <v/>
      </c>
      <c r="EC49" s="141" t="str">
        <f t="shared" si="168"/>
        <v/>
      </c>
      <c r="ED49" s="141" t="str">
        <f t="shared" si="169"/>
        <v/>
      </c>
      <c r="EE49" s="141" t="str">
        <f t="shared" si="170"/>
        <v/>
      </c>
      <c r="EF49" s="141" t="str">
        <f t="shared" si="171"/>
        <v/>
      </c>
      <c r="EG49" s="127" t="str">
        <f t="shared" si="172"/>
        <v/>
      </c>
      <c r="EH49" s="127" t="str">
        <f t="shared" si="173"/>
        <v/>
      </c>
      <c r="EI49" s="127" t="str">
        <f t="shared" si="174"/>
        <v/>
      </c>
      <c r="EJ49" s="127" t="str">
        <f t="shared" si="175"/>
        <v/>
      </c>
      <c r="EK49" s="127" t="str">
        <f t="shared" si="176"/>
        <v/>
      </c>
      <c r="EL49" s="128" t="str">
        <f t="shared" si="177"/>
        <v/>
      </c>
      <c r="EM49" s="128" t="str">
        <f t="shared" si="178"/>
        <v/>
      </c>
      <c r="EN49" s="128" t="str">
        <f t="shared" si="179"/>
        <v/>
      </c>
      <c r="EO49" s="128" t="str">
        <f t="shared" si="180"/>
        <v/>
      </c>
      <c r="EP49" s="128" t="str">
        <f t="shared" si="181"/>
        <v/>
      </c>
      <c r="EQ49" s="142" t="str">
        <f t="shared" si="182"/>
        <v/>
      </c>
      <c r="ER49" s="142" t="str">
        <f t="shared" si="183"/>
        <v/>
      </c>
      <c r="ES49" s="359" t="str">
        <f t="shared" si="184"/>
        <v/>
      </c>
      <c r="ET49" s="359" t="str">
        <f t="shared" si="185"/>
        <v/>
      </c>
      <c r="EU49" s="359" t="str">
        <f t="shared" si="186"/>
        <v/>
      </c>
      <c r="EV49" s="359" t="str">
        <f t="shared" si="187"/>
        <v/>
      </c>
      <c r="EW49" s="359" t="str">
        <f t="shared" si="188"/>
        <v/>
      </c>
      <c r="EX49" s="359" t="str">
        <f t="shared" si="189"/>
        <v/>
      </c>
      <c r="EY49" s="359" t="str">
        <f t="shared" si="190"/>
        <v/>
      </c>
      <c r="EZ49" s="359" t="str">
        <f t="shared" si="191"/>
        <v/>
      </c>
      <c r="FA49" s="359" t="str">
        <f t="shared" si="192"/>
        <v/>
      </c>
      <c r="FB49" s="359" t="str">
        <f t="shared" si="193"/>
        <v/>
      </c>
      <c r="FC49" s="144" t="str">
        <f t="shared" si="194"/>
        <v/>
      </c>
      <c r="FD49" s="359" t="str">
        <f t="shared" si="46"/>
        <v/>
      </c>
      <c r="FE49" s="145" t="str">
        <f>IF(ATTENDANCE!Q50="","",ATTENDANCE!Q50)</f>
        <v/>
      </c>
      <c r="FF49" s="146" t="str">
        <f t="shared" si="47"/>
        <v/>
      </c>
      <c r="FG49" s="359" t="str">
        <f t="shared" si="48"/>
        <v/>
      </c>
      <c r="FH49" s="144" t="str">
        <f t="shared" si="96"/>
        <v/>
      </c>
      <c r="FI49" s="359"/>
      <c r="FJ49" s="144"/>
      <c r="FK49" s="144"/>
      <c r="FL49" s="70"/>
    </row>
    <row r="50" spans="1:168" s="267" customFormat="1" ht="22.2" customHeight="1" x14ac:dyDescent="0.25">
      <c r="A50" s="70"/>
      <c r="B50" s="131">
        <f>IF(DATA!B47="","",DATA!B47)</f>
        <v>43</v>
      </c>
      <c r="C50" s="131" t="str">
        <f>IF(DATA!C47="","",DATA!C47)</f>
        <v/>
      </c>
      <c r="D50" s="131" t="str">
        <f>IF(DATA!D47="","",DATA!D47)</f>
        <v/>
      </c>
      <c r="E50" s="447" t="str">
        <f>IF(DATA!E47="","",DATA!E47)</f>
        <v/>
      </c>
      <c r="F50" s="447" t="str">
        <f>IF(DATA!F47="","",DATA!F47)</f>
        <v/>
      </c>
      <c r="G50" s="132" t="str">
        <f>IF(DATA!G47="","",DATA!G47)</f>
        <v/>
      </c>
      <c r="H50" s="133" t="str">
        <f>IF(DATA!H47="","",DATA!H47)</f>
        <v/>
      </c>
      <c r="I50" s="132" t="str">
        <f>IF(DATA!I47="","",DATA!I47)</f>
        <v/>
      </c>
      <c r="J50" s="132" t="str">
        <f>IF(DATA!J47="","",DATA!J47)</f>
        <v/>
      </c>
      <c r="K50" s="132" t="str">
        <f>IF(DATA!K47="","",DATA!K47)</f>
        <v/>
      </c>
      <c r="L50" s="134" t="str">
        <f>IF(ENGLISH!E49="","",ENGLISH!E49)</f>
        <v/>
      </c>
      <c r="M50" s="135" t="str">
        <f t="shared" si="98"/>
        <v/>
      </c>
      <c r="N50" s="134" t="str">
        <f>IF(ENGLISH!F49="","",ENGLISH!F49)</f>
        <v/>
      </c>
      <c r="O50" s="135" t="str">
        <f t="shared" si="99"/>
        <v/>
      </c>
      <c r="P50" s="134" t="str">
        <f>IF(ENGLISH!G49="","",ENGLISH!G49)</f>
        <v/>
      </c>
      <c r="Q50" s="134" t="str">
        <f t="shared" si="100"/>
        <v/>
      </c>
      <c r="R50" s="135" t="str">
        <f>IFERROR(LARGE((M50,O50,Q50),1),"")</f>
        <v/>
      </c>
      <c r="S50" s="135" t="str">
        <f>IFERROR(LARGE((M50,O50,Q50),2),"")</f>
        <v/>
      </c>
      <c r="T50" s="134" t="str">
        <f t="shared" si="101"/>
        <v/>
      </c>
      <c r="U50" s="135" t="str">
        <f>IF(ENGLISH!H49="","",ENGLISH!H49)</f>
        <v/>
      </c>
      <c r="V50" s="134" t="str">
        <f>IF(ENGLISH!I49="","",ENGLISH!I49)</f>
        <v/>
      </c>
      <c r="W50" s="134" t="str">
        <f>IF(ENGLISH!J49="","",ENGLISH!J49)</f>
        <v/>
      </c>
      <c r="X50" s="134" t="str">
        <f t="shared" si="102"/>
        <v/>
      </c>
      <c r="Y50" s="135" t="str">
        <f>IF(ENGLISH!K49="","",ENGLISH!K49)</f>
        <v/>
      </c>
      <c r="Z50" s="135" t="str">
        <f t="shared" si="103"/>
        <v/>
      </c>
      <c r="AA50" s="136" t="str">
        <f t="shared" si="104"/>
        <v/>
      </c>
      <c r="AB50" s="134" t="str">
        <f t="shared" si="105"/>
        <v/>
      </c>
      <c r="AC50" s="134" t="str">
        <f>IF(ENGLISH!O49="","",ENGLISH!O49)</f>
        <v/>
      </c>
      <c r="AD50" s="134" t="str">
        <f t="shared" si="106"/>
        <v/>
      </c>
      <c r="AE50" s="134" t="str">
        <f t="shared" si="107"/>
        <v/>
      </c>
      <c r="AF50" s="134" t="str">
        <f t="shared" si="108"/>
        <v/>
      </c>
      <c r="AG50" s="137" t="str">
        <f>IF('HINDI-SKT'!E49="","",'HINDI-SKT'!E49)</f>
        <v/>
      </c>
      <c r="AH50" s="138" t="str">
        <f t="shared" si="109"/>
        <v/>
      </c>
      <c r="AI50" s="137" t="str">
        <f>IF('HINDI-SKT'!F49="","",'HINDI-SKT'!F49)</f>
        <v/>
      </c>
      <c r="AJ50" s="138" t="str">
        <f t="shared" si="110"/>
        <v/>
      </c>
      <c r="AK50" s="137" t="str">
        <f>IF('HINDI-SKT'!G49="","",'HINDI-SKT'!G49)</f>
        <v/>
      </c>
      <c r="AL50" s="137" t="str">
        <f t="shared" si="111"/>
        <v/>
      </c>
      <c r="AM50" s="138" t="str">
        <f>IFERROR(LARGE((AH50,AJ50,AL50),1),"")</f>
        <v/>
      </c>
      <c r="AN50" s="138" t="str">
        <f>IFERROR(LARGE((AH50,AJ50,AL50),2),"")</f>
        <v/>
      </c>
      <c r="AO50" s="137" t="str">
        <f t="shared" si="112"/>
        <v/>
      </c>
      <c r="AP50" s="138" t="str">
        <f>IF('HINDI-SKT'!H49="","",'HINDI-SKT'!H49)</f>
        <v/>
      </c>
      <c r="AQ50" s="137" t="str">
        <f>IF('HINDI-SKT'!I49="","",'HINDI-SKT'!I49)</f>
        <v/>
      </c>
      <c r="AR50" s="137" t="str">
        <f>IF('HINDI-SKT'!J49="","",'HINDI-SKT'!J49)</f>
        <v/>
      </c>
      <c r="AS50" s="137" t="str">
        <f t="shared" si="113"/>
        <v/>
      </c>
      <c r="AT50" s="137" t="str">
        <f>IF('HINDI-SKT'!K49="","",'HINDI-SKT'!K49)</f>
        <v/>
      </c>
      <c r="AU50" s="138" t="str">
        <f t="shared" si="114"/>
        <v/>
      </c>
      <c r="AV50" s="137" t="str">
        <f t="shared" si="115"/>
        <v/>
      </c>
      <c r="AW50" s="137" t="str">
        <f t="shared" si="116"/>
        <v/>
      </c>
      <c r="AX50" s="137" t="str">
        <f>IF('HINDI-SKT'!O49="","",'HINDI-SKT'!O49)</f>
        <v/>
      </c>
      <c r="AY50" s="137" t="str">
        <f t="shared" si="117"/>
        <v/>
      </c>
      <c r="AZ50" s="137" t="str">
        <f t="shared" si="118"/>
        <v/>
      </c>
      <c r="BA50" s="137" t="str">
        <f t="shared" si="119"/>
        <v/>
      </c>
      <c r="BB50" s="134" t="str">
        <f>IF(MATHS!E49="","",MATHS!E49)</f>
        <v/>
      </c>
      <c r="BC50" s="135" t="str">
        <f t="shared" si="120"/>
        <v/>
      </c>
      <c r="BD50" s="134" t="str">
        <f>IF(MATHS!F49="","",MATHS!F49)</f>
        <v/>
      </c>
      <c r="BE50" s="135" t="str">
        <f t="shared" si="121"/>
        <v/>
      </c>
      <c r="BF50" s="134" t="str">
        <f>IF(MATHS!G49="","",MATHS!G49)</f>
        <v/>
      </c>
      <c r="BG50" s="134" t="str">
        <f t="shared" si="122"/>
        <v/>
      </c>
      <c r="BH50" s="135" t="str">
        <f>IFERROR(LARGE((BC50,BE50,BG50),1),"")</f>
        <v/>
      </c>
      <c r="BI50" s="135" t="str">
        <f>IFERROR(LARGE((BC50,BE50,BG50),2),"")</f>
        <v/>
      </c>
      <c r="BJ50" s="134" t="str">
        <f t="shared" si="123"/>
        <v/>
      </c>
      <c r="BK50" s="135" t="str">
        <f>IF(MATHS!H49="","",MATHS!H49)</f>
        <v/>
      </c>
      <c r="BL50" s="134" t="str">
        <f>IF(MATHS!I49="","",MATHS!I49)</f>
        <v/>
      </c>
      <c r="BM50" s="134" t="str">
        <f>IF(MATHS!J49="","",MATHS!J49)</f>
        <v/>
      </c>
      <c r="BN50" s="134" t="str">
        <f t="shared" si="124"/>
        <v/>
      </c>
      <c r="BO50" s="134" t="str">
        <f>IF(MATHS!K49="","",MATHS!K49)</f>
        <v/>
      </c>
      <c r="BP50" s="135" t="str">
        <f t="shared" si="125"/>
        <v/>
      </c>
      <c r="BQ50" s="134" t="str">
        <f t="shared" si="126"/>
        <v/>
      </c>
      <c r="BR50" s="134" t="str">
        <f t="shared" si="127"/>
        <v/>
      </c>
      <c r="BS50" s="134" t="str">
        <f>IF(MATHS!O49="","",MATHS!O49)</f>
        <v/>
      </c>
      <c r="BT50" s="134" t="str">
        <f t="shared" si="128"/>
        <v/>
      </c>
      <c r="BU50" s="134" t="str">
        <f t="shared" si="129"/>
        <v/>
      </c>
      <c r="BV50" s="134"/>
      <c r="BW50" s="137" t="str">
        <f>IF(SCIENCE!E49="","",SCIENCE!E49)</f>
        <v/>
      </c>
      <c r="BX50" s="138" t="str">
        <f t="shared" si="130"/>
        <v/>
      </c>
      <c r="BY50" s="137" t="str">
        <f>IF(SCIENCE!F49="","",SCIENCE!F49)</f>
        <v/>
      </c>
      <c r="BZ50" s="138" t="str">
        <f t="shared" si="131"/>
        <v/>
      </c>
      <c r="CA50" s="137" t="str">
        <f>IF(SCIENCE!G49="","",SCIENCE!G49)</f>
        <v/>
      </c>
      <c r="CB50" s="137" t="str">
        <f t="shared" si="132"/>
        <v/>
      </c>
      <c r="CC50" s="138" t="str">
        <f>IFERROR(LARGE((BX50,BZ50,CB50),1),"")</f>
        <v/>
      </c>
      <c r="CD50" s="138" t="str">
        <f>IFERROR(LARGE((BX50,BZ50,CB50),2),"")</f>
        <v/>
      </c>
      <c r="CE50" s="137" t="str">
        <f t="shared" si="133"/>
        <v/>
      </c>
      <c r="CF50" s="138" t="str">
        <f>IF(SCIENCE!H49="","",SCIENCE!H49)</f>
        <v/>
      </c>
      <c r="CG50" s="138" t="str">
        <f>IF(SCIENCE!I49="","",SCIENCE!I49)</f>
        <v/>
      </c>
      <c r="CH50" s="138" t="str">
        <f>IF(SCIENCE!J49="","",SCIENCE!J49)</f>
        <v/>
      </c>
      <c r="CI50" s="138" t="str">
        <f t="shared" si="134"/>
        <v/>
      </c>
      <c r="CJ50" s="138" t="str">
        <f>IF(SCIENCE!K49="","",SCIENCE!K49)</f>
        <v/>
      </c>
      <c r="CK50" s="138" t="str">
        <f t="shared" si="135"/>
        <v/>
      </c>
      <c r="CL50" s="137" t="str">
        <f t="shared" si="136"/>
        <v/>
      </c>
      <c r="CM50" s="137" t="str">
        <f t="shared" si="137"/>
        <v/>
      </c>
      <c r="CN50" s="137" t="str">
        <f>IF(SCIENCE!O49="","",SCIENCE!O49)</f>
        <v/>
      </c>
      <c r="CO50" s="137" t="str">
        <f t="shared" si="138"/>
        <v/>
      </c>
      <c r="CP50" s="137" t="str">
        <f t="shared" si="139"/>
        <v/>
      </c>
      <c r="CQ50" s="137" t="str">
        <f t="shared" si="140"/>
        <v/>
      </c>
      <c r="CR50" s="134" t="str">
        <f>IF(SST!E49="","",SST!E49)</f>
        <v/>
      </c>
      <c r="CS50" s="135" t="str">
        <f t="shared" si="141"/>
        <v/>
      </c>
      <c r="CT50" s="134" t="str">
        <f>IF(SST!F49="","",SST!F49)</f>
        <v/>
      </c>
      <c r="CU50" s="135" t="str">
        <f t="shared" si="142"/>
        <v/>
      </c>
      <c r="CV50" s="134" t="str">
        <f>IF(SST!G49="","",SST!G49)</f>
        <v/>
      </c>
      <c r="CW50" s="134" t="str">
        <f t="shared" si="143"/>
        <v/>
      </c>
      <c r="CX50" s="135" t="str">
        <f>IFERROR(LARGE((CS50,CU50,CW50),1),"")</f>
        <v/>
      </c>
      <c r="CY50" s="135" t="str">
        <f>IFERROR(LARGE((CS50,CU50,CW50),2),"")</f>
        <v/>
      </c>
      <c r="CZ50" s="134" t="str">
        <f t="shared" si="144"/>
        <v/>
      </c>
      <c r="DA50" s="135" t="str">
        <f>IF(SST!H49="","",SST!H49)</f>
        <v/>
      </c>
      <c r="DB50" s="135" t="str">
        <f>IF(SST!I49="","",SST!I49)</f>
        <v/>
      </c>
      <c r="DC50" s="135" t="str">
        <f>IF(SST!J49="","",SST!J49)</f>
        <v/>
      </c>
      <c r="DD50" s="135" t="str">
        <f t="shared" si="145"/>
        <v/>
      </c>
      <c r="DE50" s="135" t="str">
        <f>IF(SST!K49="","",SST!K49)</f>
        <v/>
      </c>
      <c r="DF50" s="135" t="str">
        <f t="shared" si="146"/>
        <v/>
      </c>
      <c r="DG50" s="134" t="str">
        <f t="shared" si="147"/>
        <v/>
      </c>
      <c r="DH50" s="134" t="str">
        <f t="shared" si="148"/>
        <v/>
      </c>
      <c r="DI50" s="134" t="str">
        <f>IF(SST!O49="","",SST!O49)</f>
        <v/>
      </c>
      <c r="DJ50" s="134" t="str">
        <f t="shared" si="149"/>
        <v/>
      </c>
      <c r="DK50" s="134" t="str">
        <f t="shared" si="150"/>
        <v/>
      </c>
      <c r="DL50" s="134" t="str">
        <f t="shared" si="151"/>
        <v/>
      </c>
      <c r="DM50" s="139" t="str">
        <f t="shared" si="152"/>
        <v/>
      </c>
      <c r="DN50" s="139" t="str">
        <f t="shared" si="153"/>
        <v/>
      </c>
      <c r="DO50" s="139" t="str">
        <f t="shared" si="154"/>
        <v/>
      </c>
      <c r="DP50" s="139" t="str">
        <f t="shared" si="155"/>
        <v/>
      </c>
      <c r="DQ50" s="139" t="str">
        <f t="shared" si="156"/>
        <v/>
      </c>
      <c r="DR50" s="139" t="str">
        <f t="shared" si="157"/>
        <v/>
      </c>
      <c r="DS50" s="139" t="str">
        <f t="shared" si="158"/>
        <v/>
      </c>
      <c r="DT50" s="139" t="str">
        <f t="shared" si="159"/>
        <v/>
      </c>
      <c r="DU50" s="139" t="str">
        <f t="shared" si="160"/>
        <v/>
      </c>
      <c r="DV50" s="139" t="str">
        <f t="shared" si="161"/>
        <v/>
      </c>
      <c r="DW50" s="140" t="str">
        <f t="shared" si="162"/>
        <v/>
      </c>
      <c r="DX50" s="140" t="str">
        <f t="shared" si="163"/>
        <v/>
      </c>
      <c r="DY50" s="140" t="str">
        <f t="shared" si="164"/>
        <v/>
      </c>
      <c r="DZ50" s="140" t="str">
        <f t="shared" si="165"/>
        <v/>
      </c>
      <c r="EA50" s="140" t="str">
        <f t="shared" si="166"/>
        <v/>
      </c>
      <c r="EB50" s="141" t="str">
        <f t="shared" si="167"/>
        <v/>
      </c>
      <c r="EC50" s="141" t="str">
        <f t="shared" si="168"/>
        <v/>
      </c>
      <c r="ED50" s="141" t="str">
        <f t="shared" si="169"/>
        <v/>
      </c>
      <c r="EE50" s="141" t="str">
        <f t="shared" si="170"/>
        <v/>
      </c>
      <c r="EF50" s="141" t="str">
        <f t="shared" si="171"/>
        <v/>
      </c>
      <c r="EG50" s="127" t="str">
        <f t="shared" si="172"/>
        <v/>
      </c>
      <c r="EH50" s="127" t="str">
        <f t="shared" si="173"/>
        <v/>
      </c>
      <c r="EI50" s="127" t="str">
        <f t="shared" si="174"/>
        <v/>
      </c>
      <c r="EJ50" s="127" t="str">
        <f t="shared" si="175"/>
        <v/>
      </c>
      <c r="EK50" s="127" t="str">
        <f t="shared" si="176"/>
        <v/>
      </c>
      <c r="EL50" s="128" t="str">
        <f t="shared" si="177"/>
        <v/>
      </c>
      <c r="EM50" s="128" t="str">
        <f t="shared" si="178"/>
        <v/>
      </c>
      <c r="EN50" s="128" t="str">
        <f t="shared" si="179"/>
        <v/>
      </c>
      <c r="EO50" s="128" t="str">
        <f t="shared" si="180"/>
        <v/>
      </c>
      <c r="EP50" s="128" t="str">
        <f t="shared" si="181"/>
        <v/>
      </c>
      <c r="EQ50" s="142" t="str">
        <f t="shared" si="182"/>
        <v/>
      </c>
      <c r="ER50" s="142" t="str">
        <f t="shared" si="183"/>
        <v/>
      </c>
      <c r="ES50" s="359" t="str">
        <f t="shared" si="184"/>
        <v/>
      </c>
      <c r="ET50" s="359" t="str">
        <f t="shared" si="185"/>
        <v/>
      </c>
      <c r="EU50" s="359" t="str">
        <f t="shared" si="186"/>
        <v/>
      </c>
      <c r="EV50" s="359" t="str">
        <f t="shared" si="187"/>
        <v/>
      </c>
      <c r="EW50" s="359" t="str">
        <f t="shared" si="188"/>
        <v/>
      </c>
      <c r="EX50" s="359" t="str">
        <f t="shared" si="189"/>
        <v/>
      </c>
      <c r="EY50" s="359" t="str">
        <f t="shared" si="190"/>
        <v/>
      </c>
      <c r="EZ50" s="359" t="str">
        <f t="shared" si="191"/>
        <v/>
      </c>
      <c r="FA50" s="359" t="str">
        <f t="shared" si="192"/>
        <v/>
      </c>
      <c r="FB50" s="359" t="str">
        <f t="shared" si="193"/>
        <v/>
      </c>
      <c r="FC50" s="144" t="str">
        <f t="shared" si="194"/>
        <v/>
      </c>
      <c r="FD50" s="359" t="str">
        <f t="shared" si="46"/>
        <v/>
      </c>
      <c r="FE50" s="145" t="str">
        <f>IF(ATTENDANCE!Q51="","",ATTENDANCE!Q51)</f>
        <v/>
      </c>
      <c r="FF50" s="146" t="str">
        <f t="shared" si="47"/>
        <v/>
      </c>
      <c r="FG50" s="359" t="str">
        <f t="shared" si="48"/>
        <v/>
      </c>
      <c r="FH50" s="144" t="str">
        <f t="shared" si="96"/>
        <v/>
      </c>
      <c r="FI50" s="359"/>
      <c r="FJ50" s="144"/>
      <c r="FK50" s="144"/>
      <c r="FL50" s="70"/>
    </row>
    <row r="51" spans="1:168" s="267" customFormat="1" ht="22.2" customHeight="1" x14ac:dyDescent="0.25">
      <c r="A51" s="70"/>
      <c r="B51" s="131">
        <f>IF(DATA!B48="","",DATA!B48)</f>
        <v>44</v>
      </c>
      <c r="C51" s="131" t="str">
        <f>IF(DATA!C48="","",DATA!C48)</f>
        <v/>
      </c>
      <c r="D51" s="131" t="str">
        <f>IF(DATA!D48="","",DATA!D48)</f>
        <v/>
      </c>
      <c r="E51" s="447" t="str">
        <f>IF(DATA!E48="","",DATA!E48)</f>
        <v/>
      </c>
      <c r="F51" s="447" t="str">
        <f>IF(DATA!F48="","",DATA!F48)</f>
        <v/>
      </c>
      <c r="G51" s="132" t="str">
        <f>IF(DATA!G48="","",DATA!G48)</f>
        <v/>
      </c>
      <c r="H51" s="133" t="str">
        <f>IF(DATA!H48="","",DATA!H48)</f>
        <v/>
      </c>
      <c r="I51" s="132" t="str">
        <f>IF(DATA!I48="","",DATA!I48)</f>
        <v/>
      </c>
      <c r="J51" s="132" t="str">
        <f>IF(DATA!J48="","",DATA!J48)</f>
        <v/>
      </c>
      <c r="K51" s="132" t="str">
        <f>IF(DATA!K48="","",DATA!K48)</f>
        <v/>
      </c>
      <c r="L51" s="134" t="str">
        <f>IF(ENGLISH!E50="","",ENGLISH!E50)</f>
        <v/>
      </c>
      <c r="M51" s="135" t="str">
        <f t="shared" si="98"/>
        <v/>
      </c>
      <c r="N51" s="134" t="str">
        <f>IF(ENGLISH!F50="","",ENGLISH!F50)</f>
        <v/>
      </c>
      <c r="O51" s="135" t="str">
        <f t="shared" si="99"/>
        <v/>
      </c>
      <c r="P51" s="134" t="str">
        <f>IF(ENGLISH!G50="","",ENGLISH!G50)</f>
        <v/>
      </c>
      <c r="Q51" s="134" t="str">
        <f t="shared" si="100"/>
        <v/>
      </c>
      <c r="R51" s="135" t="str">
        <f>IFERROR(LARGE((M51,O51,Q51),1),"")</f>
        <v/>
      </c>
      <c r="S51" s="135" t="str">
        <f>IFERROR(LARGE((M51,O51,Q51),2),"")</f>
        <v/>
      </c>
      <c r="T51" s="134" t="str">
        <f t="shared" si="101"/>
        <v/>
      </c>
      <c r="U51" s="135" t="str">
        <f>IF(ENGLISH!H50="","",ENGLISH!H50)</f>
        <v/>
      </c>
      <c r="V51" s="134" t="str">
        <f>IF(ENGLISH!I50="","",ENGLISH!I50)</f>
        <v/>
      </c>
      <c r="W51" s="134" t="str">
        <f>IF(ENGLISH!J50="","",ENGLISH!J50)</f>
        <v/>
      </c>
      <c r="X51" s="134" t="str">
        <f t="shared" si="102"/>
        <v/>
      </c>
      <c r="Y51" s="135" t="str">
        <f>IF(ENGLISH!K50="","",ENGLISH!K50)</f>
        <v/>
      </c>
      <c r="Z51" s="135" t="str">
        <f t="shared" si="103"/>
        <v/>
      </c>
      <c r="AA51" s="136" t="str">
        <f t="shared" si="104"/>
        <v/>
      </c>
      <c r="AB51" s="134" t="str">
        <f t="shared" si="105"/>
        <v/>
      </c>
      <c r="AC51" s="134" t="str">
        <f>IF(ENGLISH!O50="","",ENGLISH!O50)</f>
        <v/>
      </c>
      <c r="AD51" s="134" t="str">
        <f t="shared" si="106"/>
        <v/>
      </c>
      <c r="AE51" s="134" t="str">
        <f t="shared" si="107"/>
        <v/>
      </c>
      <c r="AF51" s="134" t="str">
        <f t="shared" si="108"/>
        <v/>
      </c>
      <c r="AG51" s="137" t="str">
        <f>IF('HINDI-SKT'!E50="","",'HINDI-SKT'!E50)</f>
        <v/>
      </c>
      <c r="AH51" s="138" t="str">
        <f t="shared" si="109"/>
        <v/>
      </c>
      <c r="AI51" s="137" t="str">
        <f>IF('HINDI-SKT'!F50="","",'HINDI-SKT'!F50)</f>
        <v/>
      </c>
      <c r="AJ51" s="138" t="str">
        <f t="shared" si="110"/>
        <v/>
      </c>
      <c r="AK51" s="137" t="str">
        <f>IF('HINDI-SKT'!G50="","",'HINDI-SKT'!G50)</f>
        <v/>
      </c>
      <c r="AL51" s="137" t="str">
        <f t="shared" si="111"/>
        <v/>
      </c>
      <c r="AM51" s="138" t="str">
        <f>IFERROR(LARGE((AH51,AJ51,AL51),1),"")</f>
        <v/>
      </c>
      <c r="AN51" s="138" t="str">
        <f>IFERROR(LARGE((AH51,AJ51,AL51),2),"")</f>
        <v/>
      </c>
      <c r="AO51" s="137" t="str">
        <f t="shared" si="112"/>
        <v/>
      </c>
      <c r="AP51" s="138" t="str">
        <f>IF('HINDI-SKT'!H50="","",'HINDI-SKT'!H50)</f>
        <v/>
      </c>
      <c r="AQ51" s="137" t="str">
        <f>IF('HINDI-SKT'!I50="","",'HINDI-SKT'!I50)</f>
        <v/>
      </c>
      <c r="AR51" s="137" t="str">
        <f>IF('HINDI-SKT'!J50="","",'HINDI-SKT'!J50)</f>
        <v/>
      </c>
      <c r="AS51" s="137" t="str">
        <f t="shared" si="113"/>
        <v/>
      </c>
      <c r="AT51" s="137" t="str">
        <f>IF('HINDI-SKT'!K50="","",'HINDI-SKT'!K50)</f>
        <v/>
      </c>
      <c r="AU51" s="138" t="str">
        <f t="shared" si="114"/>
        <v/>
      </c>
      <c r="AV51" s="137" t="str">
        <f t="shared" si="115"/>
        <v/>
      </c>
      <c r="AW51" s="137" t="str">
        <f t="shared" si="116"/>
        <v/>
      </c>
      <c r="AX51" s="137" t="str">
        <f>IF('HINDI-SKT'!O50="","",'HINDI-SKT'!O50)</f>
        <v/>
      </c>
      <c r="AY51" s="137" t="str">
        <f t="shared" si="117"/>
        <v/>
      </c>
      <c r="AZ51" s="137" t="str">
        <f t="shared" si="118"/>
        <v/>
      </c>
      <c r="BA51" s="137" t="str">
        <f t="shared" si="119"/>
        <v/>
      </c>
      <c r="BB51" s="134" t="str">
        <f>IF(MATHS!E50="","",MATHS!E50)</f>
        <v/>
      </c>
      <c r="BC51" s="135" t="str">
        <f t="shared" si="120"/>
        <v/>
      </c>
      <c r="BD51" s="134" t="str">
        <f>IF(MATHS!F50="","",MATHS!F50)</f>
        <v/>
      </c>
      <c r="BE51" s="135" t="str">
        <f t="shared" si="121"/>
        <v/>
      </c>
      <c r="BF51" s="134" t="str">
        <f>IF(MATHS!G50="","",MATHS!G50)</f>
        <v/>
      </c>
      <c r="BG51" s="134" t="str">
        <f t="shared" si="122"/>
        <v/>
      </c>
      <c r="BH51" s="135" t="str">
        <f>IFERROR(LARGE((BC51,BE51,BG51),1),"")</f>
        <v/>
      </c>
      <c r="BI51" s="135" t="str">
        <f>IFERROR(LARGE((BC51,BE51,BG51),2),"")</f>
        <v/>
      </c>
      <c r="BJ51" s="134" t="str">
        <f t="shared" si="123"/>
        <v/>
      </c>
      <c r="BK51" s="135" t="str">
        <f>IF(MATHS!H50="","",MATHS!H50)</f>
        <v/>
      </c>
      <c r="BL51" s="134" t="str">
        <f>IF(MATHS!I50="","",MATHS!I50)</f>
        <v/>
      </c>
      <c r="BM51" s="134" t="str">
        <f>IF(MATHS!J50="","",MATHS!J50)</f>
        <v/>
      </c>
      <c r="BN51" s="134" t="str">
        <f t="shared" si="124"/>
        <v/>
      </c>
      <c r="BO51" s="134" t="str">
        <f>IF(MATHS!K50="","",MATHS!K50)</f>
        <v/>
      </c>
      <c r="BP51" s="135" t="str">
        <f t="shared" si="125"/>
        <v/>
      </c>
      <c r="BQ51" s="134" t="str">
        <f t="shared" si="126"/>
        <v/>
      </c>
      <c r="BR51" s="134" t="str">
        <f t="shared" si="127"/>
        <v/>
      </c>
      <c r="BS51" s="134" t="str">
        <f>IF(MATHS!O50="","",MATHS!O50)</f>
        <v/>
      </c>
      <c r="BT51" s="134" t="str">
        <f t="shared" si="128"/>
        <v/>
      </c>
      <c r="BU51" s="134" t="str">
        <f t="shared" si="129"/>
        <v/>
      </c>
      <c r="BV51" s="134"/>
      <c r="BW51" s="137" t="str">
        <f>IF(SCIENCE!E50="","",SCIENCE!E50)</f>
        <v/>
      </c>
      <c r="BX51" s="138" t="str">
        <f t="shared" si="130"/>
        <v/>
      </c>
      <c r="BY51" s="137" t="str">
        <f>IF(SCIENCE!F50="","",SCIENCE!F50)</f>
        <v/>
      </c>
      <c r="BZ51" s="138" t="str">
        <f t="shared" si="131"/>
        <v/>
      </c>
      <c r="CA51" s="137" t="str">
        <f>IF(SCIENCE!G50="","",SCIENCE!G50)</f>
        <v/>
      </c>
      <c r="CB51" s="137" t="str">
        <f t="shared" si="132"/>
        <v/>
      </c>
      <c r="CC51" s="138" t="str">
        <f>IFERROR(LARGE((BX51,BZ51,CB51),1),"")</f>
        <v/>
      </c>
      <c r="CD51" s="138" t="str">
        <f>IFERROR(LARGE((BX51,BZ51,CB51),2),"")</f>
        <v/>
      </c>
      <c r="CE51" s="137" t="str">
        <f t="shared" si="133"/>
        <v/>
      </c>
      <c r="CF51" s="138" t="str">
        <f>IF(SCIENCE!H50="","",SCIENCE!H50)</f>
        <v/>
      </c>
      <c r="CG51" s="138" t="str">
        <f>IF(SCIENCE!I50="","",SCIENCE!I50)</f>
        <v/>
      </c>
      <c r="CH51" s="138" t="str">
        <f>IF(SCIENCE!J50="","",SCIENCE!J50)</f>
        <v/>
      </c>
      <c r="CI51" s="138" t="str">
        <f t="shared" si="134"/>
        <v/>
      </c>
      <c r="CJ51" s="138" t="str">
        <f>IF(SCIENCE!K50="","",SCIENCE!K50)</f>
        <v/>
      </c>
      <c r="CK51" s="138" t="str">
        <f t="shared" si="135"/>
        <v/>
      </c>
      <c r="CL51" s="137" t="str">
        <f t="shared" si="136"/>
        <v/>
      </c>
      <c r="CM51" s="137" t="str">
        <f t="shared" si="137"/>
        <v/>
      </c>
      <c r="CN51" s="137" t="str">
        <f>IF(SCIENCE!O50="","",SCIENCE!O50)</f>
        <v/>
      </c>
      <c r="CO51" s="137" t="str">
        <f t="shared" si="138"/>
        <v/>
      </c>
      <c r="CP51" s="137" t="str">
        <f t="shared" si="139"/>
        <v/>
      </c>
      <c r="CQ51" s="137" t="str">
        <f t="shared" si="140"/>
        <v/>
      </c>
      <c r="CR51" s="134" t="str">
        <f>IF(SST!E50="","",SST!E50)</f>
        <v/>
      </c>
      <c r="CS51" s="135" t="str">
        <f t="shared" si="141"/>
        <v/>
      </c>
      <c r="CT51" s="134" t="str">
        <f>IF(SST!F50="","",SST!F50)</f>
        <v/>
      </c>
      <c r="CU51" s="135" t="str">
        <f t="shared" si="142"/>
        <v/>
      </c>
      <c r="CV51" s="134" t="str">
        <f>IF(SST!G50="","",SST!G50)</f>
        <v/>
      </c>
      <c r="CW51" s="134" t="str">
        <f t="shared" si="143"/>
        <v/>
      </c>
      <c r="CX51" s="135" t="str">
        <f>IFERROR(LARGE((CS51,CU51,CW51),1),"")</f>
        <v/>
      </c>
      <c r="CY51" s="135" t="str">
        <f>IFERROR(LARGE((CS51,CU51,CW51),2),"")</f>
        <v/>
      </c>
      <c r="CZ51" s="134" t="str">
        <f t="shared" si="144"/>
        <v/>
      </c>
      <c r="DA51" s="135" t="str">
        <f>IF(SST!H50="","",SST!H50)</f>
        <v/>
      </c>
      <c r="DB51" s="135" t="str">
        <f>IF(SST!I50="","",SST!I50)</f>
        <v/>
      </c>
      <c r="DC51" s="135" t="str">
        <f>IF(SST!J50="","",SST!J50)</f>
        <v/>
      </c>
      <c r="DD51" s="135" t="str">
        <f t="shared" si="145"/>
        <v/>
      </c>
      <c r="DE51" s="135" t="str">
        <f>IF(SST!K50="","",SST!K50)</f>
        <v/>
      </c>
      <c r="DF51" s="135" t="str">
        <f t="shared" si="146"/>
        <v/>
      </c>
      <c r="DG51" s="134" t="str">
        <f t="shared" si="147"/>
        <v/>
      </c>
      <c r="DH51" s="134" t="str">
        <f t="shared" si="148"/>
        <v/>
      </c>
      <c r="DI51" s="134" t="str">
        <f>IF(SST!O50="","",SST!O50)</f>
        <v/>
      </c>
      <c r="DJ51" s="134" t="str">
        <f t="shared" si="149"/>
        <v/>
      </c>
      <c r="DK51" s="134" t="str">
        <f t="shared" si="150"/>
        <v/>
      </c>
      <c r="DL51" s="134" t="str">
        <f t="shared" si="151"/>
        <v/>
      </c>
      <c r="DM51" s="139" t="str">
        <f t="shared" si="152"/>
        <v/>
      </c>
      <c r="DN51" s="139" t="str">
        <f t="shared" si="153"/>
        <v/>
      </c>
      <c r="DO51" s="139" t="str">
        <f t="shared" si="154"/>
        <v/>
      </c>
      <c r="DP51" s="139" t="str">
        <f t="shared" si="155"/>
        <v/>
      </c>
      <c r="DQ51" s="139" t="str">
        <f t="shared" si="156"/>
        <v/>
      </c>
      <c r="DR51" s="139" t="str">
        <f t="shared" si="157"/>
        <v/>
      </c>
      <c r="DS51" s="139" t="str">
        <f t="shared" si="158"/>
        <v/>
      </c>
      <c r="DT51" s="139" t="str">
        <f t="shared" si="159"/>
        <v/>
      </c>
      <c r="DU51" s="139" t="str">
        <f t="shared" si="160"/>
        <v/>
      </c>
      <c r="DV51" s="139" t="str">
        <f t="shared" si="161"/>
        <v/>
      </c>
      <c r="DW51" s="140" t="str">
        <f t="shared" si="162"/>
        <v/>
      </c>
      <c r="DX51" s="140" t="str">
        <f t="shared" si="163"/>
        <v/>
      </c>
      <c r="DY51" s="140" t="str">
        <f t="shared" si="164"/>
        <v/>
      </c>
      <c r="DZ51" s="140" t="str">
        <f t="shared" si="165"/>
        <v/>
      </c>
      <c r="EA51" s="140" t="str">
        <f t="shared" si="166"/>
        <v/>
      </c>
      <c r="EB51" s="141" t="str">
        <f t="shared" si="167"/>
        <v/>
      </c>
      <c r="EC51" s="141" t="str">
        <f t="shared" si="168"/>
        <v/>
      </c>
      <c r="ED51" s="141" t="str">
        <f t="shared" si="169"/>
        <v/>
      </c>
      <c r="EE51" s="141" t="str">
        <f t="shared" si="170"/>
        <v/>
      </c>
      <c r="EF51" s="141" t="str">
        <f t="shared" si="171"/>
        <v/>
      </c>
      <c r="EG51" s="127" t="str">
        <f t="shared" si="172"/>
        <v/>
      </c>
      <c r="EH51" s="127" t="str">
        <f t="shared" si="173"/>
        <v/>
      </c>
      <c r="EI51" s="127" t="str">
        <f t="shared" si="174"/>
        <v/>
      </c>
      <c r="EJ51" s="127" t="str">
        <f t="shared" si="175"/>
        <v/>
      </c>
      <c r="EK51" s="127" t="str">
        <f t="shared" si="176"/>
        <v/>
      </c>
      <c r="EL51" s="128" t="str">
        <f t="shared" si="177"/>
        <v/>
      </c>
      <c r="EM51" s="128" t="str">
        <f t="shared" si="178"/>
        <v/>
      </c>
      <c r="EN51" s="128" t="str">
        <f t="shared" si="179"/>
        <v/>
      </c>
      <c r="EO51" s="128" t="str">
        <f t="shared" si="180"/>
        <v/>
      </c>
      <c r="EP51" s="128" t="str">
        <f t="shared" si="181"/>
        <v/>
      </c>
      <c r="EQ51" s="142" t="str">
        <f t="shared" si="182"/>
        <v/>
      </c>
      <c r="ER51" s="142" t="str">
        <f t="shared" si="183"/>
        <v/>
      </c>
      <c r="ES51" s="359" t="str">
        <f t="shared" si="184"/>
        <v/>
      </c>
      <c r="ET51" s="359" t="str">
        <f t="shared" si="185"/>
        <v/>
      </c>
      <c r="EU51" s="359" t="str">
        <f t="shared" si="186"/>
        <v/>
      </c>
      <c r="EV51" s="359" t="str">
        <f t="shared" si="187"/>
        <v/>
      </c>
      <c r="EW51" s="359" t="str">
        <f t="shared" si="188"/>
        <v/>
      </c>
      <c r="EX51" s="359" t="str">
        <f t="shared" si="189"/>
        <v/>
      </c>
      <c r="EY51" s="359" t="str">
        <f t="shared" si="190"/>
        <v/>
      </c>
      <c r="EZ51" s="359" t="str">
        <f t="shared" si="191"/>
        <v/>
      </c>
      <c r="FA51" s="359" t="str">
        <f t="shared" si="192"/>
        <v/>
      </c>
      <c r="FB51" s="359" t="str">
        <f t="shared" si="193"/>
        <v/>
      </c>
      <c r="FC51" s="144" t="str">
        <f t="shared" si="194"/>
        <v/>
      </c>
      <c r="FD51" s="359" t="str">
        <f t="shared" si="46"/>
        <v/>
      </c>
      <c r="FE51" s="145" t="str">
        <f>IF(ATTENDANCE!Q52="","",ATTENDANCE!Q52)</f>
        <v/>
      </c>
      <c r="FF51" s="146" t="str">
        <f t="shared" si="47"/>
        <v/>
      </c>
      <c r="FG51" s="359" t="str">
        <f t="shared" si="48"/>
        <v/>
      </c>
      <c r="FH51" s="144" t="str">
        <f t="shared" si="96"/>
        <v/>
      </c>
      <c r="FI51" s="359"/>
      <c r="FJ51" s="144"/>
      <c r="FK51" s="144"/>
      <c r="FL51" s="70"/>
    </row>
    <row r="52" spans="1:168" ht="75.75" customHeight="1" x14ac:dyDescent="0.3">
      <c r="A52" s="70"/>
      <c r="B52" s="826" t="s">
        <v>240</v>
      </c>
      <c r="C52" s="827"/>
      <c r="D52" s="827"/>
      <c r="E52" s="828"/>
      <c r="F52" s="829" t="s">
        <v>241</v>
      </c>
      <c r="G52" s="830"/>
      <c r="H52" s="830"/>
      <c r="I52" s="830"/>
      <c r="J52" s="830"/>
      <c r="K52" s="830"/>
      <c r="L52" s="830"/>
      <c r="M52" s="830"/>
      <c r="N52" s="830"/>
      <c r="O52" s="830"/>
      <c r="P52" s="830"/>
      <c r="Q52" s="830"/>
      <c r="R52" s="830"/>
      <c r="S52" s="830"/>
      <c r="T52" s="830"/>
      <c r="U52" s="830"/>
      <c r="V52" s="830"/>
      <c r="W52" s="830"/>
      <c r="X52" s="830"/>
      <c r="Y52" s="830"/>
      <c r="Z52" s="830"/>
      <c r="AA52" s="830"/>
      <c r="AB52" s="830"/>
      <c r="AC52" s="830"/>
      <c r="AD52" s="830"/>
      <c r="AE52" s="830"/>
      <c r="AF52" s="830"/>
      <c r="AG52" s="830"/>
      <c r="AH52" s="830"/>
      <c r="AI52" s="830"/>
      <c r="AJ52" s="830"/>
      <c r="AK52" s="830"/>
      <c r="AL52" s="830"/>
      <c r="AM52" s="830"/>
      <c r="AN52" s="830"/>
      <c r="AO52" s="830"/>
      <c r="AP52" s="830"/>
      <c r="AQ52" s="830"/>
      <c r="AR52" s="830"/>
      <c r="AS52" s="830"/>
      <c r="AT52" s="830"/>
      <c r="AU52" s="830"/>
      <c r="AV52" s="830"/>
      <c r="AW52" s="830"/>
      <c r="AX52" s="830"/>
      <c r="AY52" s="830"/>
      <c r="AZ52" s="830"/>
      <c r="BA52" s="830"/>
      <c r="BB52" s="830"/>
      <c r="BC52" s="830"/>
      <c r="BD52" s="830"/>
      <c r="BE52" s="830"/>
      <c r="BF52" s="830"/>
      <c r="BG52" s="830"/>
      <c r="BH52" s="830"/>
      <c r="BI52" s="830"/>
      <c r="BJ52" s="830"/>
      <c r="BK52" s="830"/>
      <c r="BL52" s="830"/>
      <c r="BM52" s="830"/>
      <c r="BN52" s="830"/>
      <c r="BO52" s="830"/>
      <c r="BP52" s="830"/>
      <c r="BQ52" s="830"/>
      <c r="BR52" s="830"/>
      <c r="BS52" s="830"/>
      <c r="BT52" s="830"/>
      <c r="BU52" s="830"/>
      <c r="BV52" s="830"/>
      <c r="BW52" s="830"/>
      <c r="BX52" s="830"/>
      <c r="BY52" s="830"/>
      <c r="BZ52" s="830"/>
      <c r="CA52" s="830"/>
      <c r="CB52" s="830"/>
      <c r="CC52" s="830"/>
      <c r="CD52" s="830"/>
      <c r="CE52" s="830"/>
      <c r="CF52" s="830"/>
      <c r="CG52" s="830"/>
      <c r="CH52" s="830"/>
      <c r="CI52" s="830"/>
      <c r="CJ52" s="830"/>
      <c r="CK52" s="830"/>
      <c r="CL52" s="830"/>
      <c r="CM52" s="830"/>
      <c r="CN52" s="830"/>
      <c r="CO52" s="830"/>
      <c r="CP52" s="830"/>
      <c r="CQ52" s="830"/>
      <c r="CR52" s="830"/>
      <c r="CS52" s="830"/>
      <c r="CT52" s="830"/>
      <c r="CU52" s="830"/>
      <c r="CV52" s="830"/>
      <c r="CW52" s="830"/>
      <c r="CX52" s="830"/>
      <c r="CY52" s="830"/>
      <c r="CZ52" s="830"/>
      <c r="DA52" s="830"/>
      <c r="DB52" s="830"/>
      <c r="DC52" s="830"/>
      <c r="DD52" s="830"/>
      <c r="DE52" s="830"/>
      <c r="DF52" s="830"/>
      <c r="DG52" s="830"/>
      <c r="DH52" s="830"/>
      <c r="DI52" s="830"/>
      <c r="DJ52" s="830"/>
      <c r="DK52" s="830"/>
      <c r="DL52" s="830"/>
      <c r="DM52" s="830"/>
      <c r="DN52" s="830"/>
      <c r="DO52" s="830"/>
      <c r="DP52" s="830"/>
      <c r="DQ52" s="830"/>
      <c r="DR52" s="830"/>
      <c r="DS52" s="830"/>
      <c r="DT52" s="830"/>
      <c r="DU52" s="830"/>
      <c r="DV52" s="830"/>
      <c r="DW52" s="830"/>
      <c r="DX52" s="830"/>
      <c r="DY52" s="830"/>
      <c r="DZ52" s="830"/>
      <c r="EA52" s="830"/>
      <c r="EB52" s="830"/>
      <c r="EC52" s="830"/>
      <c r="ED52" s="830"/>
      <c r="EE52" s="830"/>
      <c r="EF52" s="830"/>
      <c r="EG52" s="830"/>
      <c r="EH52" s="830"/>
      <c r="EI52" s="830"/>
      <c r="EJ52" s="830"/>
      <c r="EK52" s="830"/>
      <c r="EL52" s="830"/>
      <c r="EM52" s="830"/>
      <c r="EN52" s="830"/>
      <c r="EO52" s="830"/>
      <c r="EP52" s="830"/>
      <c r="EQ52" s="830"/>
      <c r="ER52" s="830"/>
      <c r="ES52" s="831"/>
      <c r="ET52" s="391"/>
      <c r="EU52" s="832" t="s">
        <v>179</v>
      </c>
      <c r="EV52" s="833"/>
      <c r="EW52" s="833"/>
      <c r="EX52" s="833"/>
      <c r="EY52" s="833"/>
      <c r="EZ52" s="833"/>
      <c r="FA52" s="833"/>
      <c r="FB52" s="833"/>
      <c r="FC52" s="834"/>
      <c r="FD52" s="359" t="str">
        <f t="shared" si="46"/>
        <v/>
      </c>
      <c r="FE52" s="145" t="str">
        <f>IF(ATTENDANCE!Q39="","",ATTENDANCE!Q39)</f>
        <v/>
      </c>
      <c r="FF52" s="146" t="str">
        <f>IF(FE52="","",ROUND((FE52*100/$FE$7),0)&amp;" %")</f>
        <v/>
      </c>
      <c r="FG52" s="359" t="str">
        <f>IF(B52="TC","",IF(EX52="","",IF(EV52="COMPARTMENT","",(EZ52*100/$EZ$7))))</f>
        <v/>
      </c>
      <c r="FH52" s="144" t="str">
        <f>IF(FG52="","",IF(FG52&lt;33,"E",IF(AND(FG52&gt;=33,FG52&lt;41),"D",IF(AND(FG52&gt;=41,FG52&lt;51),"C2",IF(AND(FG52&gt;=51,FG52&lt;61),"C1",IF(AND(FG52&gt;=61,FG52&lt;71),"B2",IF(AND(FG52&gt;=71,FG52&lt;81),"B1",IF(AND(FG52&gt;=81,FG52&lt;91),"A2",IF(AND(FG52&gt;=91,FG52&lt;=100),"A1")))))))))</f>
        <v/>
      </c>
      <c r="FI52" s="359"/>
      <c r="FJ52" s="144"/>
      <c r="FK52" s="144"/>
      <c r="FL52" s="70"/>
    </row>
    <row r="53" spans="1:168" s="285" customFormat="1" ht="16.95" hidden="1" customHeight="1" x14ac:dyDescent="0.3">
      <c r="A53" s="282"/>
      <c r="B53" s="405"/>
      <c r="C53" s="405"/>
      <c r="D53" s="405"/>
      <c r="E53" s="176"/>
      <c r="F53" s="193"/>
      <c r="G53" s="193"/>
      <c r="H53" s="193"/>
      <c r="I53" s="193"/>
      <c r="J53" s="193"/>
      <c r="K53" s="193"/>
      <c r="L53" s="406"/>
      <c r="M53" s="788" t="s">
        <v>185</v>
      </c>
      <c r="N53" s="790"/>
      <c r="O53" s="790"/>
      <c r="P53" s="790"/>
      <c r="Q53" s="789"/>
      <c r="R53" s="788" t="s">
        <v>186</v>
      </c>
      <c r="S53" s="790"/>
      <c r="T53" s="790"/>
      <c r="U53" s="790"/>
      <c r="V53" s="789"/>
      <c r="W53" s="406"/>
      <c r="X53" s="788" t="s">
        <v>58</v>
      </c>
      <c r="Y53" s="790"/>
      <c r="Z53" s="790"/>
      <c r="AA53" s="789"/>
      <c r="AB53" s="788">
        <f>COUNT(DATA!$D$5:$D$50)-COUNTIFS(DATA!$C$5:$C$50,"TC")</f>
        <v>3</v>
      </c>
      <c r="AC53" s="789"/>
      <c r="AD53" s="177"/>
      <c r="AE53" s="178"/>
      <c r="AF53" s="177"/>
      <c r="AG53" s="406"/>
      <c r="AH53" s="788" t="s">
        <v>185</v>
      </c>
      <c r="AI53" s="790"/>
      <c r="AJ53" s="790"/>
      <c r="AK53" s="790"/>
      <c r="AL53" s="789"/>
      <c r="AM53" s="788" t="s">
        <v>186</v>
      </c>
      <c r="AN53" s="790"/>
      <c r="AO53" s="790"/>
      <c r="AP53" s="790"/>
      <c r="AQ53" s="789"/>
      <c r="AR53" s="406"/>
      <c r="AS53" s="788" t="s">
        <v>58</v>
      </c>
      <c r="AT53" s="790"/>
      <c r="AU53" s="790"/>
      <c r="AV53" s="789"/>
      <c r="AW53" s="788">
        <f>COUNT(DATA!$D$5:$D$50)-COUNTIFS(DATA!$C$5:$C$50,"TC")</f>
        <v>3</v>
      </c>
      <c r="AX53" s="789"/>
      <c r="AY53" s="177"/>
      <c r="AZ53" s="178"/>
      <c r="BA53" s="177"/>
      <c r="BB53" s="406"/>
      <c r="BC53" s="788" t="s">
        <v>185</v>
      </c>
      <c r="BD53" s="790"/>
      <c r="BE53" s="790"/>
      <c r="BF53" s="790"/>
      <c r="BG53" s="789"/>
      <c r="BH53" s="788" t="s">
        <v>186</v>
      </c>
      <c r="BI53" s="790"/>
      <c r="BJ53" s="790"/>
      <c r="BK53" s="790"/>
      <c r="BL53" s="789"/>
      <c r="BM53" s="406"/>
      <c r="BN53" s="788" t="s">
        <v>58</v>
      </c>
      <c r="BO53" s="790"/>
      <c r="BP53" s="790"/>
      <c r="BQ53" s="789"/>
      <c r="BR53" s="788">
        <f>COUNT(DATA!$D$5:$D$50)-COUNTIFS(DATA!$C$5:$C$50,"TC")</f>
        <v>3</v>
      </c>
      <c r="BS53" s="789"/>
      <c r="BT53" s="177"/>
      <c r="BU53" s="178"/>
      <c r="BV53" s="177"/>
      <c r="BW53" s="406"/>
      <c r="BX53" s="788" t="s">
        <v>185</v>
      </c>
      <c r="BY53" s="790"/>
      <c r="BZ53" s="790"/>
      <c r="CA53" s="790"/>
      <c r="CB53" s="789"/>
      <c r="CC53" s="788" t="s">
        <v>186</v>
      </c>
      <c r="CD53" s="790"/>
      <c r="CE53" s="790"/>
      <c r="CF53" s="790"/>
      <c r="CG53" s="789"/>
      <c r="CH53" s="406"/>
      <c r="CI53" s="788" t="s">
        <v>58</v>
      </c>
      <c r="CJ53" s="790"/>
      <c r="CK53" s="790"/>
      <c r="CL53" s="789"/>
      <c r="CM53" s="788">
        <f>COUNT(DATA!$D$5:$D$50)-COUNTIFS(DATA!$C$5:$C$50,"TC")</f>
        <v>3</v>
      </c>
      <c r="CN53" s="789"/>
      <c r="CO53" s="177"/>
      <c r="CP53" s="178"/>
      <c r="CQ53" s="177"/>
      <c r="CR53" s="406"/>
      <c r="CS53" s="788" t="s">
        <v>185</v>
      </c>
      <c r="CT53" s="790"/>
      <c r="CU53" s="790"/>
      <c r="CV53" s="790"/>
      <c r="CW53" s="789"/>
      <c r="CX53" s="788" t="s">
        <v>186</v>
      </c>
      <c r="CY53" s="790"/>
      <c r="CZ53" s="790"/>
      <c r="DA53" s="790"/>
      <c r="DB53" s="789"/>
      <c r="DC53" s="406"/>
      <c r="DD53" s="788" t="s">
        <v>58</v>
      </c>
      <c r="DE53" s="790"/>
      <c r="DF53" s="790"/>
      <c r="DG53" s="789"/>
      <c r="DH53" s="788">
        <f>COUNT(DATA!$D$5:$D$50)-COUNTIFS(DATA!$C$5:$C$50,"TC")</f>
        <v>3</v>
      </c>
      <c r="DI53" s="789"/>
      <c r="DJ53" s="177"/>
      <c r="DK53" s="178"/>
      <c r="DL53" s="177"/>
      <c r="DM53" s="284"/>
      <c r="DN53" s="184"/>
      <c r="DO53" s="179"/>
      <c r="DP53" s="179"/>
      <c r="DQ53" s="179"/>
      <c r="DR53" s="179"/>
      <c r="DS53" s="179"/>
      <c r="DT53" s="179"/>
      <c r="DU53" s="179"/>
      <c r="DV53" s="179"/>
      <c r="DW53" s="180"/>
      <c r="DX53" s="180"/>
      <c r="DY53" s="180"/>
      <c r="DZ53" s="180"/>
      <c r="EA53" s="180"/>
      <c r="EB53" s="181"/>
      <c r="EC53" s="181"/>
      <c r="ED53" s="181"/>
      <c r="EE53" s="181"/>
      <c r="EF53" s="181"/>
      <c r="EG53" s="182"/>
      <c r="EH53" s="182"/>
      <c r="EI53" s="182"/>
      <c r="EJ53" s="182"/>
      <c r="EK53" s="182"/>
      <c r="EL53" s="128"/>
      <c r="EM53" s="128"/>
      <c r="EN53" s="128"/>
      <c r="EO53" s="128"/>
      <c r="EP53" s="128"/>
      <c r="EQ53" s="183"/>
      <c r="ER53" s="183"/>
      <c r="ES53" s="706" t="str">
        <f>IF(FE55="0","","SVGMS")</f>
        <v>SVGMS</v>
      </c>
      <c r="ET53" s="707"/>
      <c r="EU53" s="708"/>
      <c r="EV53" s="261"/>
      <c r="EW53" s="185"/>
      <c r="EX53" s="185"/>
      <c r="EY53" s="185"/>
      <c r="EZ53" s="185"/>
      <c r="FA53" s="185"/>
      <c r="FB53" s="185"/>
      <c r="FC53" s="186"/>
      <c r="FD53" s="185"/>
      <c r="FE53" s="185"/>
      <c r="FF53" s="185"/>
      <c r="FG53" s="187"/>
      <c r="FH53" s="188"/>
      <c r="FI53" s="359"/>
      <c r="FJ53" s="144"/>
      <c r="FK53" s="188"/>
      <c r="FL53" s="282"/>
    </row>
    <row r="54" spans="1:168" ht="16.95" hidden="1" customHeight="1" thickBot="1" x14ac:dyDescent="0.35">
      <c r="A54" s="70"/>
      <c r="B54" s="131"/>
      <c r="C54" s="131"/>
      <c r="D54" s="131"/>
      <c r="E54" s="132"/>
      <c r="F54" s="194"/>
      <c r="G54" s="192" t="s">
        <v>206</v>
      </c>
      <c r="H54" s="192" t="s">
        <v>200</v>
      </c>
      <c r="I54" s="192" t="s">
        <v>201</v>
      </c>
      <c r="J54" s="192" t="s">
        <v>57</v>
      </c>
      <c r="K54" s="194"/>
      <c r="L54" s="214"/>
      <c r="M54" s="286" t="s">
        <v>168</v>
      </c>
      <c r="N54" s="286" t="s">
        <v>167</v>
      </c>
      <c r="O54" s="286" t="s">
        <v>169</v>
      </c>
      <c r="P54" s="286" t="s">
        <v>187</v>
      </c>
      <c r="Q54" s="287" t="s">
        <v>57</v>
      </c>
      <c r="R54" s="286" t="s">
        <v>168</v>
      </c>
      <c r="S54" s="286" t="s">
        <v>167</v>
      </c>
      <c r="T54" s="286" t="s">
        <v>169</v>
      </c>
      <c r="U54" s="286" t="s">
        <v>187</v>
      </c>
      <c r="V54" s="287" t="s">
        <v>57</v>
      </c>
      <c r="W54" s="288" t="s">
        <v>188</v>
      </c>
      <c r="X54" s="785" t="s">
        <v>59</v>
      </c>
      <c r="Y54" s="786"/>
      <c r="Z54" s="786"/>
      <c r="AA54" s="787"/>
      <c r="AB54" s="785">
        <f>COUNTIF(AA8:AA51,"&gt;=33")</f>
        <v>3</v>
      </c>
      <c r="AC54" s="787"/>
      <c r="AD54" s="154"/>
      <c r="AE54" s="155"/>
      <c r="AF54" s="154"/>
      <c r="AG54" s="214"/>
      <c r="AH54" s="286" t="s">
        <v>168</v>
      </c>
      <c r="AI54" s="286" t="s">
        <v>167</v>
      </c>
      <c r="AJ54" s="286" t="s">
        <v>169</v>
      </c>
      <c r="AK54" s="286" t="s">
        <v>187</v>
      </c>
      <c r="AL54" s="287" t="s">
        <v>57</v>
      </c>
      <c r="AM54" s="286" t="s">
        <v>168</v>
      </c>
      <c r="AN54" s="286" t="s">
        <v>167</v>
      </c>
      <c r="AO54" s="286" t="s">
        <v>169</v>
      </c>
      <c r="AP54" s="286" t="s">
        <v>187</v>
      </c>
      <c r="AQ54" s="287" t="s">
        <v>57</v>
      </c>
      <c r="AR54" s="288" t="s">
        <v>188</v>
      </c>
      <c r="AS54" s="785" t="s">
        <v>59</v>
      </c>
      <c r="AT54" s="786"/>
      <c r="AU54" s="786"/>
      <c r="AV54" s="787"/>
      <c r="AW54" s="785">
        <f>COUNTIF(AV8:AV51,"&gt;=33")</f>
        <v>3</v>
      </c>
      <c r="AX54" s="787"/>
      <c r="AY54" s="154"/>
      <c r="AZ54" s="155"/>
      <c r="BA54" s="154"/>
      <c r="BB54" s="214"/>
      <c r="BC54" s="286" t="s">
        <v>168</v>
      </c>
      <c r="BD54" s="286" t="s">
        <v>167</v>
      </c>
      <c r="BE54" s="286" t="s">
        <v>169</v>
      </c>
      <c r="BF54" s="286" t="s">
        <v>187</v>
      </c>
      <c r="BG54" s="287" t="s">
        <v>57</v>
      </c>
      <c r="BH54" s="286" t="s">
        <v>168</v>
      </c>
      <c r="BI54" s="286" t="s">
        <v>167</v>
      </c>
      <c r="BJ54" s="286" t="s">
        <v>169</v>
      </c>
      <c r="BK54" s="286" t="s">
        <v>187</v>
      </c>
      <c r="BL54" s="287" t="s">
        <v>57</v>
      </c>
      <c r="BM54" s="288" t="s">
        <v>188</v>
      </c>
      <c r="BN54" s="785" t="s">
        <v>59</v>
      </c>
      <c r="BO54" s="786"/>
      <c r="BP54" s="786"/>
      <c r="BQ54" s="787"/>
      <c r="BR54" s="785">
        <f>COUNTIF(BQ8:BQ51,"&gt;=33")</f>
        <v>2</v>
      </c>
      <c r="BS54" s="787"/>
      <c r="BT54" s="154"/>
      <c r="BU54" s="155"/>
      <c r="BV54" s="154"/>
      <c r="BW54" s="214"/>
      <c r="BX54" s="286" t="s">
        <v>168</v>
      </c>
      <c r="BY54" s="286" t="s">
        <v>167</v>
      </c>
      <c r="BZ54" s="286" t="s">
        <v>169</v>
      </c>
      <c r="CA54" s="286" t="s">
        <v>187</v>
      </c>
      <c r="CB54" s="287" t="s">
        <v>57</v>
      </c>
      <c r="CC54" s="286" t="s">
        <v>168</v>
      </c>
      <c r="CD54" s="286" t="s">
        <v>167</v>
      </c>
      <c r="CE54" s="286" t="s">
        <v>169</v>
      </c>
      <c r="CF54" s="286" t="s">
        <v>187</v>
      </c>
      <c r="CG54" s="287" t="s">
        <v>57</v>
      </c>
      <c r="CH54" s="288" t="s">
        <v>188</v>
      </c>
      <c r="CI54" s="785" t="s">
        <v>59</v>
      </c>
      <c r="CJ54" s="786"/>
      <c r="CK54" s="786"/>
      <c r="CL54" s="787"/>
      <c r="CM54" s="785">
        <f>COUNTIF(CL8:CL51,"&gt;=33")</f>
        <v>3</v>
      </c>
      <c r="CN54" s="787"/>
      <c r="CO54" s="154"/>
      <c r="CP54" s="155"/>
      <c r="CQ54" s="154"/>
      <c r="CR54" s="214"/>
      <c r="CS54" s="286" t="s">
        <v>168</v>
      </c>
      <c r="CT54" s="286" t="s">
        <v>167</v>
      </c>
      <c r="CU54" s="286" t="s">
        <v>169</v>
      </c>
      <c r="CV54" s="286" t="s">
        <v>187</v>
      </c>
      <c r="CW54" s="287" t="s">
        <v>57</v>
      </c>
      <c r="CX54" s="286" t="s">
        <v>168</v>
      </c>
      <c r="CY54" s="286" t="s">
        <v>167</v>
      </c>
      <c r="CZ54" s="286" t="s">
        <v>169</v>
      </c>
      <c r="DA54" s="286" t="s">
        <v>187</v>
      </c>
      <c r="DB54" s="287" t="s">
        <v>57</v>
      </c>
      <c r="DC54" s="288" t="s">
        <v>188</v>
      </c>
      <c r="DD54" s="785" t="s">
        <v>59</v>
      </c>
      <c r="DE54" s="786"/>
      <c r="DF54" s="786"/>
      <c r="DG54" s="787"/>
      <c r="DH54" s="785">
        <f>COUNTIF(DG8:DG51,"&gt;=33")</f>
        <v>3</v>
      </c>
      <c r="DI54" s="787"/>
      <c r="DJ54" s="154"/>
      <c r="DK54" s="155"/>
      <c r="DL54" s="154"/>
      <c r="DM54" s="289"/>
      <c r="DN54" s="290"/>
      <c r="DO54" s="169"/>
      <c r="DP54" s="169"/>
      <c r="DQ54" s="169"/>
      <c r="DR54" s="139"/>
      <c r="DS54" s="139"/>
      <c r="DT54" s="139"/>
      <c r="DU54" s="139"/>
      <c r="DV54" s="139"/>
      <c r="DW54" s="140"/>
      <c r="DX54" s="140"/>
      <c r="DY54" s="140"/>
      <c r="DZ54" s="140"/>
      <c r="EA54" s="140"/>
      <c r="EB54" s="141"/>
      <c r="EC54" s="141"/>
      <c r="ED54" s="141"/>
      <c r="EE54" s="141"/>
      <c r="EF54" s="141"/>
      <c r="EG54" s="127"/>
      <c r="EH54" s="127"/>
      <c r="EI54" s="127"/>
      <c r="EJ54" s="127"/>
      <c r="EK54" s="127"/>
      <c r="EL54" s="128"/>
      <c r="EM54" s="128"/>
      <c r="EN54" s="128"/>
      <c r="EO54" s="128"/>
      <c r="EP54" s="128"/>
      <c r="EQ54" s="142"/>
      <c r="ER54" s="142"/>
      <c r="ES54" s="686"/>
      <c r="ET54" s="687"/>
      <c r="EU54" s="688"/>
      <c r="EV54" s="262"/>
      <c r="EW54" s="156"/>
      <c r="EX54" s="156"/>
      <c r="EY54" s="156"/>
      <c r="EZ54" s="156"/>
      <c r="FA54" s="156"/>
      <c r="FB54" s="156"/>
      <c r="FC54" s="157"/>
      <c r="FD54" s="156"/>
      <c r="FE54" s="175"/>
      <c r="FF54" s="263"/>
      <c r="FG54" s="156"/>
      <c r="FH54" s="157"/>
      <c r="FI54" s="359" t="str">
        <f>IF(ATTENDANCE!Q54="","",ATTENDANCE!Q54)</f>
        <v/>
      </c>
      <c r="FJ54" s="144" t="str">
        <f>IF(ATTENDANCE!Q53="","",ATTENDANCE!$Q$7)</f>
        <v/>
      </c>
      <c r="FK54" s="157"/>
      <c r="FL54" s="70"/>
    </row>
    <row r="55" spans="1:168" ht="16.95" hidden="1" customHeight="1" x14ac:dyDescent="0.3">
      <c r="A55" s="70"/>
      <c r="B55" s="131"/>
      <c r="C55" s="131"/>
      <c r="D55" s="131"/>
      <c r="E55" s="132"/>
      <c r="F55" s="194"/>
      <c r="G55" s="190" t="s">
        <v>168</v>
      </c>
      <c r="H55" s="190">
        <f>COUNTIFS($I$8:$I$51,"BOY",$J$8:$J$51,"GEN")</f>
        <v>1</v>
      </c>
      <c r="I55" s="190">
        <f>COUNTIFS($I$8:$I$51,"GIRL",$J$8:$J$51,"GEN")</f>
        <v>0</v>
      </c>
      <c r="J55" s="190">
        <f>SUM(H55:I55)</f>
        <v>1</v>
      </c>
      <c r="K55" s="194"/>
      <c r="L55" s="292" t="s">
        <v>64</v>
      </c>
      <c r="M55" s="286">
        <f>COUNTIFS($I$8:$I$51,"BOY",$J$8:$J$51,"GEN",AB8:AB51,"E")</f>
        <v>0</v>
      </c>
      <c r="N55" s="286">
        <f>COUNTIFS($I$8:$I$51,"BOY",$J$8:$J$51,"OBC",AB8:AB51,"E")</f>
        <v>0</v>
      </c>
      <c r="O55" s="286">
        <f>COUNTIFS($I$8:$I$51,"BOY",$J$8:$J$51,"SC",AB8:AB51,"E")</f>
        <v>0</v>
      </c>
      <c r="P55" s="286">
        <f>COUNTIFS($I$8:$I$51,"BOY",$J$8:$J$51,"ST",AB8:AB51,"E")</f>
        <v>0</v>
      </c>
      <c r="Q55" s="287">
        <f>SUM(M55:P55)</f>
        <v>0</v>
      </c>
      <c r="R55" s="286">
        <f>COUNTIFS($I$8:$I$51,"GIRL",$J$8:$J$51,"GEN",AB8:AB51,"E")</f>
        <v>0</v>
      </c>
      <c r="S55" s="286">
        <f>COUNTIFS($I$8:$I$51,"GIRL",$J$8:$J$51,"OBC",AB8:AB51,"E")</f>
        <v>0</v>
      </c>
      <c r="T55" s="286">
        <f>COUNTIFS($I$8:$I$51,"GIRL",$J$8:$J$51,"SC",AB8:AB51,"E")</f>
        <v>0</v>
      </c>
      <c r="U55" s="286">
        <f>COUNTIFS($I$8:$I$51,"GIRL",$J$8:$J$51,"ST",AB8:AB51,"E")</f>
        <v>0</v>
      </c>
      <c r="V55" s="287">
        <f>SUM(R55:U55)</f>
        <v>0</v>
      </c>
      <c r="W55" s="293">
        <f>SUM(Q55,V55)</f>
        <v>0</v>
      </c>
      <c r="X55" s="785" t="s">
        <v>60</v>
      </c>
      <c r="Y55" s="786"/>
      <c r="Z55" s="786"/>
      <c r="AA55" s="787"/>
      <c r="AB55" s="785">
        <f>COUNTIF(AA8:AA51,"&lt;33")</f>
        <v>0</v>
      </c>
      <c r="AC55" s="787"/>
      <c r="AD55" s="154"/>
      <c r="AE55" s="155"/>
      <c r="AF55" s="154"/>
      <c r="AG55" s="292" t="s">
        <v>64</v>
      </c>
      <c r="AH55" s="286">
        <f>COUNTIFS($I$8:$I$51,"BOY",$J$8:$J$51,"GEN",AW8:AW51,"E")</f>
        <v>0</v>
      </c>
      <c r="AI55" s="286">
        <f>COUNTIFS($I$8:$I$51,"BOY",$J$8:$J$51,"OBC",AW8:AW51,"E")</f>
        <v>0</v>
      </c>
      <c r="AJ55" s="286">
        <f>COUNTIFS($I$8:$I$51,"BOY",$J$8:$J$51,"SC",AW8:AW51,"E")</f>
        <v>0</v>
      </c>
      <c r="AK55" s="286">
        <f>COUNTIFS($I$8:$I$51,"BOY",$J$8:$J$51,"ST",AW8:AW51,"E")</f>
        <v>0</v>
      </c>
      <c r="AL55" s="287">
        <f>SUM(AH55:AK55)</f>
        <v>0</v>
      </c>
      <c r="AM55" s="286">
        <f>COUNTIFS($I$8:$I$51,"GIRL",$J$8:$J$51,"GEN",AW8:AW51,"E")</f>
        <v>0</v>
      </c>
      <c r="AN55" s="286">
        <f>COUNTIFS($I$8:$I$51,"GIRL",$J$8:$J$51,"OBC",AW8:AW51,"E")</f>
        <v>0</v>
      </c>
      <c r="AO55" s="286">
        <f>COUNTIFS($I$8:$I$51,"GIRL",$J$8:$J$51,"SC",AW8:AW51,"E")</f>
        <v>0</v>
      </c>
      <c r="AP55" s="286">
        <f>COUNTIFS($I$8:$I$51,"GIRL",$J$8:$J$51,"ST",AW8:AW51,"E")</f>
        <v>0</v>
      </c>
      <c r="AQ55" s="287">
        <f>SUM(AM55:AP55)</f>
        <v>0</v>
      </c>
      <c r="AR55" s="293">
        <f>SUM(AL55,AQ55)</f>
        <v>0</v>
      </c>
      <c r="AS55" s="785" t="s">
        <v>60</v>
      </c>
      <c r="AT55" s="786"/>
      <c r="AU55" s="786"/>
      <c r="AV55" s="787"/>
      <c r="AW55" s="785">
        <f>COUNTIF(AV8:AV51,"&lt;33")</f>
        <v>0</v>
      </c>
      <c r="AX55" s="787"/>
      <c r="AY55" s="154"/>
      <c r="AZ55" s="155"/>
      <c r="BA55" s="154"/>
      <c r="BB55" s="292" t="s">
        <v>64</v>
      </c>
      <c r="BC55" s="286">
        <f>COUNTIFS($I$8:$I$51,"BOY",$J$8:$J$51,"GEN",BR8:BR51,"E")</f>
        <v>0</v>
      </c>
      <c r="BD55" s="286">
        <f>COUNTIFS($I$8:$I$51,"BOY",$J$8:$J$51,"OBC",BR8:BR51,"E")</f>
        <v>0</v>
      </c>
      <c r="BE55" s="286">
        <f>COUNTIFS($I$8:$I$51,"BOY",$J$8:$J$51,"SC",BR8:BR51,"E")</f>
        <v>0</v>
      </c>
      <c r="BF55" s="286">
        <f>COUNTIFS($I$8:$I$51,"BOY",$J$8:$J$51,"ST",BR8:BR51,"E")</f>
        <v>0</v>
      </c>
      <c r="BG55" s="287">
        <f>SUM(BC55:BF55)</f>
        <v>0</v>
      </c>
      <c r="BH55" s="286">
        <f>COUNTIFS($I$8:$I$51,"GIRL",$J$8:$J$51,"GEN",BR8:BR51,"E")</f>
        <v>0</v>
      </c>
      <c r="BI55" s="286">
        <f>COUNTIFS($I$8:$I$51,"GIRL",$J$8:$J$51,"OBC",BR8:BR51,"E")</f>
        <v>1</v>
      </c>
      <c r="BJ55" s="286">
        <f>COUNTIFS($I$8:$I$51,"GIRL",$J$8:$J$51,"SC",BR8:BR51,"E")</f>
        <v>0</v>
      </c>
      <c r="BK55" s="286">
        <f>COUNTIFS($I$8:$I$51,"GIRL",$J$8:$J$51,"ST",BR8:BR51,"E")</f>
        <v>0</v>
      </c>
      <c r="BL55" s="287">
        <f>SUM(BH55:BK55)</f>
        <v>1</v>
      </c>
      <c r="BM55" s="293">
        <f>SUM(BG55,BL55)</f>
        <v>1</v>
      </c>
      <c r="BN55" s="785" t="s">
        <v>60</v>
      </c>
      <c r="BO55" s="786"/>
      <c r="BP55" s="786"/>
      <c r="BQ55" s="787"/>
      <c r="BR55" s="785">
        <f>COUNTIF(BQ8:BQ51,"&lt;33")</f>
        <v>1</v>
      </c>
      <c r="BS55" s="787"/>
      <c r="BT55" s="154"/>
      <c r="BU55" s="155"/>
      <c r="BV55" s="154"/>
      <c r="BW55" s="292" t="s">
        <v>64</v>
      </c>
      <c r="BX55" s="286">
        <f>COUNTIFS($I$8:$I$51,"BOY",$J$8:$J$51,"GEN",CM8:CM51,"E")</f>
        <v>0</v>
      </c>
      <c r="BY55" s="286">
        <f>COUNTIFS($I$8:$I$51,"BOY",$J$8:$J$51,"OBC",CM8:CM51,"E")</f>
        <v>0</v>
      </c>
      <c r="BZ55" s="286">
        <f>COUNTIFS($I$8:$I$51,"BOY",$J$8:$J$51,"SC",CM8:CM51,"E")</f>
        <v>0</v>
      </c>
      <c r="CA55" s="286">
        <f>COUNTIFS($I$8:$I$51,"BOY",$J$8:$J$51,"ST",CM8:CM51,"E")</f>
        <v>0</v>
      </c>
      <c r="CB55" s="287">
        <f>SUM(BX55:CA55)</f>
        <v>0</v>
      </c>
      <c r="CC55" s="286">
        <f>COUNTIFS($I$8:$I$51,"GIRL",$J$8:$J$51,"GEN",CM8:CM51,"E")</f>
        <v>0</v>
      </c>
      <c r="CD55" s="286">
        <f>COUNTIFS($I$8:$I$51,"GIRL",$J$8:$J$51,"OBC",CM8:CM51,"E")</f>
        <v>0</v>
      </c>
      <c r="CE55" s="286">
        <f>COUNTIFS($I$8:$I$51,"GIRL",$J$8:$J$51,"SC",CM8:CM51,"E")</f>
        <v>0</v>
      </c>
      <c r="CF55" s="286">
        <f>COUNTIFS($I$8:$I$51,"GIRL",$J$8:$J$51,"ST",CM8:CM51,"E")</f>
        <v>0</v>
      </c>
      <c r="CG55" s="287">
        <f>SUM(CC55:CF55)</f>
        <v>0</v>
      </c>
      <c r="CH55" s="293">
        <f>SUM(CB55,CG55)</f>
        <v>0</v>
      </c>
      <c r="CI55" s="785" t="s">
        <v>60</v>
      </c>
      <c r="CJ55" s="786"/>
      <c r="CK55" s="786"/>
      <c r="CL55" s="787"/>
      <c r="CM55" s="785">
        <f>COUNTIF(CL8:CL51,"&lt;33")</f>
        <v>0</v>
      </c>
      <c r="CN55" s="787"/>
      <c r="CO55" s="154"/>
      <c r="CP55" s="155"/>
      <c r="CQ55" s="154"/>
      <c r="CR55" s="292" t="s">
        <v>64</v>
      </c>
      <c r="CS55" s="286">
        <f>COUNTIFS($I$8:$I$51,"BOY",$J$8:$J$51,"GEN",DH8:DH51,"E")</f>
        <v>0</v>
      </c>
      <c r="CT55" s="286">
        <f>COUNTIFS($I$8:$I$51,"BOY",$J$8:$J$51,"OBC",DH8:DH51,"E")</f>
        <v>0</v>
      </c>
      <c r="CU55" s="286">
        <f>COUNTIFS($I$8:$I$51,"BOY",$J$8:$J$51,"SC",DH8:DH51,"E")</f>
        <v>0</v>
      </c>
      <c r="CV55" s="286">
        <f>COUNTIFS($I$8:$I$51,"BOY",$J$8:$J$51,"ST",DH8:DH51,"E")</f>
        <v>0</v>
      </c>
      <c r="CW55" s="287">
        <f>SUM(CS55:CV55)</f>
        <v>0</v>
      </c>
      <c r="CX55" s="286">
        <f>COUNTIFS($I$8:$I$51,"GIRL",$J$8:$J$51,"GEN",DH8:DH51,"E")</f>
        <v>0</v>
      </c>
      <c r="CY55" s="286">
        <f>COUNTIFS($I$8:$I$51,"GIRL",$J$8:$J$51,"OBC",DH8:DH51,"E")</f>
        <v>0</v>
      </c>
      <c r="CZ55" s="286">
        <f>COUNTIFS($I$8:$I$51,"GIRL",$J$8:$J$51,"SC",DH8:DH51,"E")</f>
        <v>0</v>
      </c>
      <c r="DA55" s="286">
        <f>COUNTIFS($I$8:$I$51,"GIRL",$J$8:$J$51,"ST",DH8:DH51,"E")</f>
        <v>0</v>
      </c>
      <c r="DB55" s="287">
        <f>SUM(CX55:DA55)</f>
        <v>0</v>
      </c>
      <c r="DC55" s="293">
        <f>SUM(CW55,DB55)</f>
        <v>0</v>
      </c>
      <c r="DD55" s="785" t="s">
        <v>60</v>
      </c>
      <c r="DE55" s="786"/>
      <c r="DF55" s="786"/>
      <c r="DG55" s="787"/>
      <c r="DH55" s="785">
        <f>COUNTIF(DG8:DG51,"&lt;33")</f>
        <v>0</v>
      </c>
      <c r="DI55" s="787"/>
      <c r="DJ55" s="154"/>
      <c r="DK55" s="155"/>
      <c r="DL55" s="154"/>
      <c r="DM55" s="289"/>
      <c r="DN55" s="290"/>
      <c r="DO55" s="169"/>
      <c r="DP55" s="169"/>
      <c r="DQ55" s="169"/>
      <c r="DR55" s="139"/>
      <c r="DS55" s="139"/>
      <c r="DT55" s="139"/>
      <c r="DU55" s="139"/>
      <c r="DV55" s="139"/>
      <c r="DW55" s="140"/>
      <c r="DX55" s="140"/>
      <c r="DY55" s="140"/>
      <c r="DZ55" s="140"/>
      <c r="EA55" s="140"/>
      <c r="EB55" s="141"/>
      <c r="EC55" s="141"/>
      <c r="ED55" s="141"/>
      <c r="EE55" s="141"/>
      <c r="EF55" s="141"/>
      <c r="EG55" s="127"/>
      <c r="EH55" s="127"/>
      <c r="EI55" s="127"/>
      <c r="EJ55" s="127"/>
      <c r="EK55" s="127"/>
      <c r="EL55" s="128"/>
      <c r="EM55" s="128"/>
      <c r="EN55" s="128"/>
      <c r="EO55" s="128"/>
      <c r="EP55" s="128"/>
      <c r="EQ55" s="142"/>
      <c r="ER55" s="142"/>
      <c r="ES55" s="686"/>
      <c r="ET55" s="687"/>
      <c r="EU55" s="688"/>
      <c r="EV55" s="812" t="s">
        <v>225</v>
      </c>
      <c r="EW55" s="712" t="str">
        <f>IF('SCHOOL RESULT'!B22="0","",'SCHOOL RESULT'!B22)</f>
        <v>SCHOOL RESULT  SESSION  -  2025-26</v>
      </c>
      <c r="EX55" s="713"/>
      <c r="EY55" s="713"/>
      <c r="EZ55" s="713"/>
      <c r="FA55" s="713"/>
      <c r="FB55" s="713"/>
      <c r="FC55" s="713"/>
      <c r="FD55" s="714"/>
      <c r="FE55" s="670" t="str">
        <f>IF('SCHOOL RESULT'!H22="0","",'SCHOOL RESULT'!H22)</f>
        <v>66.67 %</v>
      </c>
      <c r="FF55" s="671"/>
      <c r="FG55" s="671"/>
      <c r="FH55" s="671"/>
      <c r="FI55" s="671"/>
      <c r="FJ55" s="671"/>
      <c r="FK55" s="672"/>
      <c r="FL55" s="70"/>
    </row>
    <row r="56" spans="1:168" ht="16.95" hidden="1" customHeight="1" x14ac:dyDescent="0.3">
      <c r="A56" s="70"/>
      <c r="B56" s="131"/>
      <c r="C56" s="131"/>
      <c r="D56" s="131"/>
      <c r="E56" s="132"/>
      <c r="F56" s="194"/>
      <c r="G56" s="190" t="s">
        <v>167</v>
      </c>
      <c r="H56" s="190">
        <f>COUNTIFS($I$8:$I$51,"BOY",$J$8:$J$51,"OBC")</f>
        <v>1</v>
      </c>
      <c r="I56" s="190">
        <f>COUNTIFS($I$8:$I$51,"GIRL",$J$8:$J$51,"OBC")</f>
        <v>1</v>
      </c>
      <c r="J56" s="190">
        <f t="shared" ref="J56:J61" si="195">SUM(H56:I56)</f>
        <v>2</v>
      </c>
      <c r="K56" s="194"/>
      <c r="L56" s="292" t="s">
        <v>65</v>
      </c>
      <c r="M56" s="286">
        <f>COUNTIFS($I$8:$I$51,"BOY",$J$8:$J$51,"GEN",AB8:AB51,"D")</f>
        <v>0</v>
      </c>
      <c r="N56" s="286">
        <f>COUNTIFS($I$8:$I$51,"BOY",$J$8:$J$51,"OBC",AB8:AB51,"D")</f>
        <v>0</v>
      </c>
      <c r="O56" s="286">
        <f>COUNTIFS($I$8:$I$51,"BOY",$J$8:$J$51,"SC",AB8:AB51,"D")</f>
        <v>0</v>
      </c>
      <c r="P56" s="286">
        <f>COUNTIFS($I$8:$I$51,"BOY",$J$8:$J$51,"ST",AB8:AB51,"D")</f>
        <v>0</v>
      </c>
      <c r="Q56" s="287">
        <f t="shared" ref="Q56:Q62" si="196">SUM(M56:P56)</f>
        <v>0</v>
      </c>
      <c r="R56" s="286">
        <f>COUNTIFS($I$8:$I$51,"GIRL",$J$8:$J$51,"GEN",AB8:AB51,"D")</f>
        <v>0</v>
      </c>
      <c r="S56" s="286">
        <f>COUNTIFS($I$8:$I$51,"GIRL",$J$8:$J$51,"OBC",AB8:AB51,"D")</f>
        <v>0</v>
      </c>
      <c r="T56" s="286">
        <f>COUNTIFS($I$8:$I$51,"GIRL",$J$8:$J$51,"SC",AB8:AB51,"D")</f>
        <v>0</v>
      </c>
      <c r="U56" s="286">
        <f>COUNTIFS($I$8:$I$51,"GIRL",$J$8:$J$51,"ST",AB8:AB51,"D")</f>
        <v>0</v>
      </c>
      <c r="V56" s="287">
        <f t="shared" ref="V56:V62" si="197">SUM(R56:U56)</f>
        <v>0</v>
      </c>
      <c r="W56" s="293">
        <f t="shared" ref="W56:W62" si="198">SUM(Q56,V56)</f>
        <v>0</v>
      </c>
      <c r="X56" s="785" t="s">
        <v>61</v>
      </c>
      <c r="Y56" s="786"/>
      <c r="Z56" s="786"/>
      <c r="AA56" s="787"/>
      <c r="AB56" s="785">
        <f>ROUNDUP((AB54/AB53)*100,2)</f>
        <v>100</v>
      </c>
      <c r="AC56" s="787"/>
      <c r="AD56" s="154"/>
      <c r="AE56" s="155"/>
      <c r="AF56" s="154"/>
      <c r="AG56" s="292" t="s">
        <v>65</v>
      </c>
      <c r="AH56" s="286">
        <f>COUNTIFS($I$8:$I$51,"BOY",$J$8:$J$51,"GEN",AW8:AW51,"D")</f>
        <v>0</v>
      </c>
      <c r="AI56" s="286">
        <f>COUNTIFS($I$8:$I$51,"BOY",$J$8:$J$51,"OBC",AW8:AW51,"D")</f>
        <v>0</v>
      </c>
      <c r="AJ56" s="286">
        <f>COUNTIFS($I$8:$I$51,"BOY",$J$8:$J$51,"SC",AW8:AW51,"D")</f>
        <v>0</v>
      </c>
      <c r="AK56" s="286">
        <f>COUNTIFS($I$8:$I$51,"BOY",$J$8:$J$51,"ST",AW8:AW51,"D")</f>
        <v>0</v>
      </c>
      <c r="AL56" s="287">
        <f t="shared" ref="AL56:AL62" si="199">SUM(AH56:AK56)</f>
        <v>0</v>
      </c>
      <c r="AM56" s="286">
        <f>COUNTIFS($I$8:$I$51,"GIRL",$J$8:$J$51,"GEN",AW8:AW51,"D")</f>
        <v>0</v>
      </c>
      <c r="AN56" s="286">
        <f>COUNTIFS($I$8:$I$51,"GIRL",$J$8:$J$51,"OBC",AW8:AW51,"D")</f>
        <v>0</v>
      </c>
      <c r="AO56" s="286">
        <f>COUNTIFS($I$8:$I$51,"GIRL",$J$8:$J$51,"SC",AW8:AW51,"D")</f>
        <v>0</v>
      </c>
      <c r="AP56" s="286">
        <f>COUNTIFS($I$8:$I$51,"GIRL",$J$8:$J$51,"ST",AW8:AW51,"D")</f>
        <v>0</v>
      </c>
      <c r="AQ56" s="287">
        <f t="shared" ref="AQ56:AQ62" si="200">SUM(AM56:AP56)</f>
        <v>0</v>
      </c>
      <c r="AR56" s="293">
        <f t="shared" ref="AR56:AR62" si="201">SUM(AL56,AQ56)</f>
        <v>0</v>
      </c>
      <c r="AS56" s="785" t="s">
        <v>61</v>
      </c>
      <c r="AT56" s="786"/>
      <c r="AU56" s="786"/>
      <c r="AV56" s="787"/>
      <c r="AW56" s="785">
        <f>ROUNDUP((AW54/AW53)*100,2)</f>
        <v>100</v>
      </c>
      <c r="AX56" s="787"/>
      <c r="AY56" s="154"/>
      <c r="AZ56" s="155"/>
      <c r="BA56" s="154"/>
      <c r="BB56" s="292" t="s">
        <v>65</v>
      </c>
      <c r="BC56" s="286">
        <f>COUNTIFS($I$8:$I$51,"BOY",$J$8:$J$51,"GEN",BR8:BR51,"D")</f>
        <v>1</v>
      </c>
      <c r="BD56" s="286">
        <f>COUNTIFS($I$8:$I$51,"BOY",$J$8:$J$51,"OBC",BR8:BR51,"D")</f>
        <v>0</v>
      </c>
      <c r="BE56" s="286">
        <f>COUNTIFS($I$8:$I$51,"BOY",$J$8:$J$51,"SC",BR8:BR51,"D")</f>
        <v>0</v>
      </c>
      <c r="BF56" s="286">
        <f>COUNTIFS($I$8:$I$51,"BOY",$J$8:$J$51,"ST",BR8:BR51,"D")</f>
        <v>0</v>
      </c>
      <c r="BG56" s="287">
        <f t="shared" ref="BG56:BG62" si="202">SUM(BC56:BF56)</f>
        <v>1</v>
      </c>
      <c r="BH56" s="286">
        <f>COUNTIFS($I$8:$I$51,"GIRL",$J$8:$J$51,"GEN",BR8:BR51,"D")</f>
        <v>0</v>
      </c>
      <c r="BI56" s="286">
        <f>COUNTIFS($I$8:$I$51,"GIRL",$J$8:$J$51,"OBC",BR8:BR51,"D")</f>
        <v>0</v>
      </c>
      <c r="BJ56" s="286">
        <f>COUNTIFS($I$8:$I$51,"GIRL",$J$8:$J$51,"SC",BR8:BR51,"D")</f>
        <v>0</v>
      </c>
      <c r="BK56" s="286">
        <f>COUNTIFS($I$8:$I$51,"GIRL",$J$8:$J$51,"ST",BR8:BR51,"D")</f>
        <v>0</v>
      </c>
      <c r="BL56" s="287">
        <f t="shared" ref="BL56:BL62" si="203">SUM(BH56:BK56)</f>
        <v>0</v>
      </c>
      <c r="BM56" s="293">
        <f t="shared" ref="BM56:BM62" si="204">SUM(BG56,BL56)</f>
        <v>1</v>
      </c>
      <c r="BN56" s="785" t="s">
        <v>61</v>
      </c>
      <c r="BO56" s="786"/>
      <c r="BP56" s="786"/>
      <c r="BQ56" s="787"/>
      <c r="BR56" s="785">
        <f>ROUNDUP((BR54/BR53)*100,2)</f>
        <v>66.67</v>
      </c>
      <c r="BS56" s="787"/>
      <c r="BT56" s="154"/>
      <c r="BU56" s="155"/>
      <c r="BV56" s="154"/>
      <c r="BW56" s="292" t="s">
        <v>65</v>
      </c>
      <c r="BX56" s="286">
        <f>COUNTIFS($I$8:$I$51,"BOY",$J$8:$J$51,"GEN",CM8:CM51,"D")</f>
        <v>1</v>
      </c>
      <c r="BY56" s="286">
        <f>COUNTIFS($I$8:$I$51,"BOY",$J$8:$J$51,"OBC",CM8:CM51,"D")</f>
        <v>0</v>
      </c>
      <c r="BZ56" s="286">
        <f>COUNTIFS($I$8:$I$51,"BOY",$J$8:$J$51,"SC",CM8:CM51,"D")</f>
        <v>0</v>
      </c>
      <c r="CA56" s="286">
        <f>COUNTIFS($I$8:$I$51,"BOY",$J$8:$J$51,"ST",CM8:CM51,"D")</f>
        <v>0</v>
      </c>
      <c r="CB56" s="287">
        <f t="shared" ref="CB56:CB62" si="205">SUM(BX56:CA56)</f>
        <v>1</v>
      </c>
      <c r="CC56" s="286">
        <f>COUNTIFS($I$8:$I$51,"GIRL",$J$8:$J$51,"GEN",CM8:CM51,"D")</f>
        <v>0</v>
      </c>
      <c r="CD56" s="286">
        <f>COUNTIFS($I$8:$I$51,"GIRL",$J$8:$J$51,"OBC",CM8:CM51,"D")</f>
        <v>1</v>
      </c>
      <c r="CE56" s="286">
        <f>COUNTIFS($I$8:$I$51,"GIRL",$J$8:$J$51,"SC",CM8:CM51,"D")</f>
        <v>0</v>
      </c>
      <c r="CF56" s="286">
        <f>COUNTIFS($I$8:$I$51,"GIRL",$J$8:$J$51,"ST",CM8:CM51,"D")</f>
        <v>0</v>
      </c>
      <c r="CG56" s="287">
        <f t="shared" ref="CG56:CG63" si="206">SUM(CC56:CF56)</f>
        <v>1</v>
      </c>
      <c r="CH56" s="293">
        <f t="shared" ref="CH56:CH62" si="207">SUM(CB56,CG56)</f>
        <v>2</v>
      </c>
      <c r="CI56" s="785" t="s">
        <v>61</v>
      </c>
      <c r="CJ56" s="786"/>
      <c r="CK56" s="786"/>
      <c r="CL56" s="787"/>
      <c r="CM56" s="785">
        <f>ROUNDUP((CM54/CM53)*100,2)</f>
        <v>100</v>
      </c>
      <c r="CN56" s="787"/>
      <c r="CO56" s="154"/>
      <c r="CP56" s="155"/>
      <c r="CQ56" s="154"/>
      <c r="CR56" s="292" t="s">
        <v>65</v>
      </c>
      <c r="CS56" s="286">
        <f>COUNTIFS($I$8:$I$51,"BOY",$J$8:$J$51,"GEN",DH8:DH51,"D")</f>
        <v>1</v>
      </c>
      <c r="CT56" s="286">
        <f>COUNTIFS($I$8:$I$51,"BOY",$J$8:$J$51,"OBC",DH8:DH51,"D")</f>
        <v>0</v>
      </c>
      <c r="CU56" s="286">
        <f>COUNTIFS($I$8:$I$51,"BOY",$J$8:$J$51,"SC",DH8:DH51,"D")</f>
        <v>0</v>
      </c>
      <c r="CV56" s="286">
        <f>COUNTIFS($I$8:$I$51,"BOY",$J$8:$J$51,"ST",DH8:DH51,"D")</f>
        <v>0</v>
      </c>
      <c r="CW56" s="287">
        <f t="shared" ref="CW56:CW62" si="208">SUM(CS56:CV56)</f>
        <v>1</v>
      </c>
      <c r="CX56" s="286">
        <f>COUNTIFS($I$8:$I$51,"GIRL",$J$8:$J$51,"GEN",DH8:DH51,"D")</f>
        <v>0</v>
      </c>
      <c r="CY56" s="286">
        <f>COUNTIFS($I$8:$I$51,"GIRL",$J$8:$J$51,"OBC",DH8:DH51,"D")</f>
        <v>1</v>
      </c>
      <c r="CZ56" s="286">
        <f>COUNTIFS($I$8:$I$51,"GIRL",$J$8:$J$51,"SC",DH8:DH51,"D")</f>
        <v>0</v>
      </c>
      <c r="DA56" s="286">
        <f>COUNTIFS($I$8:$I$51,"GIRL",$J$8:$J$51,"ST",DH8:DH51,"D")</f>
        <v>0</v>
      </c>
      <c r="DB56" s="287">
        <f t="shared" ref="DB56:DB62" si="209">SUM(CX56:DA56)</f>
        <v>1</v>
      </c>
      <c r="DC56" s="293">
        <f t="shared" ref="DC56:DC62" si="210">SUM(CW56,DB56)</f>
        <v>2</v>
      </c>
      <c r="DD56" s="785" t="s">
        <v>61</v>
      </c>
      <c r="DE56" s="786"/>
      <c r="DF56" s="786"/>
      <c r="DG56" s="787"/>
      <c r="DH56" s="785">
        <f>ROUNDUP((DH54/DH53)*100,2)</f>
        <v>100</v>
      </c>
      <c r="DI56" s="787"/>
      <c r="DJ56" s="154"/>
      <c r="DK56" s="155"/>
      <c r="DL56" s="154"/>
      <c r="DM56" s="289"/>
      <c r="DN56" s="290"/>
      <c r="DO56" s="169"/>
      <c r="DP56" s="169"/>
      <c r="DQ56" s="169"/>
      <c r="DR56" s="139"/>
      <c r="DS56" s="139"/>
      <c r="DT56" s="139"/>
      <c r="DU56" s="139"/>
      <c r="DV56" s="139"/>
      <c r="DW56" s="140"/>
      <c r="DX56" s="140"/>
      <c r="DY56" s="140"/>
      <c r="DZ56" s="140"/>
      <c r="EA56" s="140"/>
      <c r="EB56" s="141"/>
      <c r="EC56" s="141"/>
      <c r="ED56" s="141"/>
      <c r="EE56" s="141"/>
      <c r="EF56" s="141"/>
      <c r="EG56" s="127"/>
      <c r="EH56" s="127"/>
      <c r="EI56" s="127"/>
      <c r="EJ56" s="127"/>
      <c r="EK56" s="127"/>
      <c r="EL56" s="128"/>
      <c r="EM56" s="128"/>
      <c r="EN56" s="128"/>
      <c r="EO56" s="128"/>
      <c r="EP56" s="128"/>
      <c r="EQ56" s="142"/>
      <c r="ER56" s="142"/>
      <c r="ES56" s="686"/>
      <c r="ET56" s="687"/>
      <c r="EU56" s="688"/>
      <c r="EV56" s="813"/>
      <c r="EW56" s="715"/>
      <c r="EX56" s="716"/>
      <c r="EY56" s="716"/>
      <c r="EZ56" s="716"/>
      <c r="FA56" s="716"/>
      <c r="FB56" s="716"/>
      <c r="FC56" s="716"/>
      <c r="FD56" s="717"/>
      <c r="FE56" s="673"/>
      <c r="FF56" s="674"/>
      <c r="FG56" s="674"/>
      <c r="FH56" s="674"/>
      <c r="FI56" s="674"/>
      <c r="FJ56" s="674"/>
      <c r="FK56" s="675"/>
      <c r="FL56" s="70"/>
    </row>
    <row r="57" spans="1:168" ht="17.399999999999999" hidden="1" customHeight="1" thickBot="1" x14ac:dyDescent="0.3">
      <c r="A57" s="70"/>
      <c r="B57" s="131"/>
      <c r="C57" s="131"/>
      <c r="D57" s="131"/>
      <c r="E57" s="132"/>
      <c r="F57" s="194"/>
      <c r="G57" s="190" t="s">
        <v>169</v>
      </c>
      <c r="H57" s="190">
        <f>COUNTIFS($I$8:$I$51,"BOY",$J$8:$J$51,"SC")-COUNTIFS($C$8:$C$51,"TC",$C$8:$C$51,"NSO")</f>
        <v>0</v>
      </c>
      <c r="I57" s="190">
        <f>COUNTIFS($I$8:$I$51,"GIRL",$J$8:$J$51,"SC")-COUNTIFS($C$8:$C$51,"TC",$C$8:$C$51,"NSO")</f>
        <v>0</v>
      </c>
      <c r="J57" s="190">
        <f t="shared" si="195"/>
        <v>0</v>
      </c>
      <c r="K57" s="194"/>
      <c r="L57" s="292" t="s">
        <v>194</v>
      </c>
      <c r="M57" s="286">
        <f>COUNTIFS($I$8:$I$51,"BOY",$J$8:$J$51,"GEN",AB8:AB51,"C2")</f>
        <v>1</v>
      </c>
      <c r="N57" s="286">
        <f>COUNTIFS($I$8:$I$51,"BOY",$J$8:$J$51,"OBC",AB8:AB51,"C2")</f>
        <v>0</v>
      </c>
      <c r="O57" s="286">
        <f>COUNTIFS($I$8:$I$51,"BOY",$J$8:$J$51,"SC",AB8:AB51,"C2")</f>
        <v>0</v>
      </c>
      <c r="P57" s="286">
        <f>COUNTIFS($I$8:$I$51,"BOY",$J$8:$J$51,"ST",AB8:AB51,"C2")</f>
        <v>0</v>
      </c>
      <c r="Q57" s="287">
        <f t="shared" si="196"/>
        <v>1</v>
      </c>
      <c r="R57" s="286">
        <f>COUNTIFS($I$8:$I$51,"GIRL",$J$8:$J$51,"GEN",AB8:AB51,"C2")</f>
        <v>0</v>
      </c>
      <c r="S57" s="286">
        <f>COUNTIFS($I$8:$I$51,"GIRL",$J$8:$J$51,"OBC",AB8:AB51,"C2")</f>
        <v>0</v>
      </c>
      <c r="T57" s="286">
        <f>COUNTIFS($I$8:$I$51,"GIRL",$J$8:$J$51,"SC",AB8:AB51,"C2")</f>
        <v>0</v>
      </c>
      <c r="U57" s="286">
        <f>COUNTIFS($I$8:$I$51,"GIRL",$J$8:$J$51,"ST",AB8:AB51,"C2")</f>
        <v>0</v>
      </c>
      <c r="V57" s="287">
        <f t="shared" si="197"/>
        <v>0</v>
      </c>
      <c r="W57" s="293">
        <f t="shared" si="198"/>
        <v>1</v>
      </c>
      <c r="X57" s="818" t="str">
        <f>IF(L3="","",L3)</f>
        <v/>
      </c>
      <c r="Y57" s="819"/>
      <c r="Z57" s="819"/>
      <c r="AA57" s="819"/>
      <c r="AB57" s="819"/>
      <c r="AC57" s="820"/>
      <c r="AD57" s="154"/>
      <c r="AE57" s="155"/>
      <c r="AF57" s="154"/>
      <c r="AG57" s="292" t="s">
        <v>194</v>
      </c>
      <c r="AH57" s="286">
        <f>COUNTIFS($I$8:$I$51,"BOY",$J$8:$J$51,"GEN",AW8:AW51,"C2")</f>
        <v>0</v>
      </c>
      <c r="AI57" s="286">
        <f>COUNTIFS($I$8:$I$51,"BOY",$J$8:$J$51,"OBC",AW8:AW51,"C2")</f>
        <v>0</v>
      </c>
      <c r="AJ57" s="286">
        <f>COUNTIFS($I$8:$I$51,"BOY",$J$8:$J$51,"SC",AW8:AW51,"C2")</f>
        <v>0</v>
      </c>
      <c r="AK57" s="286">
        <f>COUNTIFS($I$8:$I$51,"BOY",$J$8:$J$51,"ST",AW8:AW51,"C2")</f>
        <v>0</v>
      </c>
      <c r="AL57" s="287">
        <f t="shared" si="199"/>
        <v>0</v>
      </c>
      <c r="AM57" s="286">
        <f>COUNTIFS($I$8:$I$51,"GIRL",$J$8:$J$51,"GEN",AW8:AW51,"C2")</f>
        <v>0</v>
      </c>
      <c r="AN57" s="286">
        <f>COUNTIFS($I$8:$I$51,"GIRL",$J$8:$J$51,"OBC",AW8:AW51,"C2")</f>
        <v>0</v>
      </c>
      <c r="AO57" s="286">
        <f>COUNTIFS($I$8:$I$51,"GIRL",$J$8:$J$51,"SC",AW8:AW51,"C2")</f>
        <v>0</v>
      </c>
      <c r="AP57" s="286">
        <f>COUNTIFS($I$8:$I$51,"GIRL",$J$8:$J$51,"ST",AW8:AW51,"C2")</f>
        <v>0</v>
      </c>
      <c r="AQ57" s="287">
        <f t="shared" si="200"/>
        <v>0</v>
      </c>
      <c r="AR57" s="293">
        <f t="shared" si="201"/>
        <v>0</v>
      </c>
      <c r="AS57" s="818" t="str">
        <f>IF(AG3="","",AG3)</f>
        <v/>
      </c>
      <c r="AT57" s="819"/>
      <c r="AU57" s="819"/>
      <c r="AV57" s="819"/>
      <c r="AW57" s="819"/>
      <c r="AX57" s="820"/>
      <c r="AY57" s="154"/>
      <c r="AZ57" s="155"/>
      <c r="BA57" s="154"/>
      <c r="BB57" s="292" t="s">
        <v>194</v>
      </c>
      <c r="BC57" s="286">
        <f>COUNTIFS($I$8:$I$51,"BOY",$J$8:$J$51,"GEN",BR8:BR51,"C2")</f>
        <v>0</v>
      </c>
      <c r="BD57" s="286">
        <f>COUNTIFS($I$8:$I$51,"BOY",$J$8:$J$51,"OBC",BR8:BR51,"C2")</f>
        <v>0</v>
      </c>
      <c r="BE57" s="286">
        <f>COUNTIFS($I$8:$I$51,"BOY",$J$8:$J$51,"SC",BR8:BR51,"C2")</f>
        <v>0</v>
      </c>
      <c r="BF57" s="286">
        <f>COUNTIFS($I$8:$I$51,"BOY",$J$8:$J$51,"ST",BR8:BR51,"C2")</f>
        <v>0</v>
      </c>
      <c r="BG57" s="287">
        <f t="shared" si="202"/>
        <v>0</v>
      </c>
      <c r="BH57" s="286">
        <f>COUNTIFS($I$8:$I$51,"GIRL",$J$8:$J$51,"GEN",BR8:BR51,"C2")</f>
        <v>0</v>
      </c>
      <c r="BI57" s="286">
        <f>COUNTIFS($I$8:$I$51,"GIRL",$J$8:$J$51,"OBC",BR8:BR51,"C2")</f>
        <v>0</v>
      </c>
      <c r="BJ57" s="286">
        <f>COUNTIFS($I$8:$I$51,"GIRL",$J$8:$J$51,"SC",BR8:BR51,"C2")</f>
        <v>0</v>
      </c>
      <c r="BK57" s="286">
        <f>COUNTIFS($I$8:$I$51,"GIRL",$J$8:$J$51,"ST",BR8:BR51,"C2")</f>
        <v>0</v>
      </c>
      <c r="BL57" s="287">
        <f t="shared" si="203"/>
        <v>0</v>
      </c>
      <c r="BM57" s="293">
        <f t="shared" si="204"/>
        <v>0</v>
      </c>
      <c r="BN57" s="818" t="str">
        <f>IF(BB3="","",BB3)</f>
        <v/>
      </c>
      <c r="BO57" s="819"/>
      <c r="BP57" s="819"/>
      <c r="BQ57" s="819"/>
      <c r="BR57" s="819"/>
      <c r="BS57" s="820"/>
      <c r="BT57" s="154"/>
      <c r="BU57" s="155"/>
      <c r="BV57" s="154"/>
      <c r="BW57" s="292" t="s">
        <v>194</v>
      </c>
      <c r="BX57" s="286">
        <f>COUNTIFS($I$8:$I$51,"BOY",$J$8:$J$51,"GEN",CM8:CM51,"C2")</f>
        <v>0</v>
      </c>
      <c r="BY57" s="286">
        <f>COUNTIFS($I$8:$I$51,"BOY",$J$8:$J$51,"OBC",CM8:CM51,"C2")</f>
        <v>1</v>
      </c>
      <c r="BZ57" s="286">
        <f>COUNTIFS($I$8:$I$51,"BOY",$J$8:$J$51,"SC",CM8:CM51,"C2")</f>
        <v>0</v>
      </c>
      <c r="CA57" s="286">
        <f>COUNTIFS($I$8:$I$51,"BOY",$J$8:$J$51,"ST",CM8:CM51,"C2")</f>
        <v>0</v>
      </c>
      <c r="CB57" s="287">
        <f t="shared" si="205"/>
        <v>1</v>
      </c>
      <c r="CC57" s="286">
        <f>COUNTIFS($I$8:$I$51,"GIRL",$J$8:$J$51,"GEN",CM8:CM51,"C2")</f>
        <v>0</v>
      </c>
      <c r="CD57" s="286">
        <f>COUNTIFS($I$8:$I$51,"GIRL",$J$8:$J$51,"OBC",CM8:CM51,"C2")</f>
        <v>0</v>
      </c>
      <c r="CE57" s="286">
        <f>COUNTIFS($I$8:$I$51,"GIRL",$J$8:$J$51,"SC",CM8:CM51,"C2")</f>
        <v>0</v>
      </c>
      <c r="CF57" s="286">
        <f>COUNTIFS($I$8:$I$51,"GIRL",$J$8:$J$51,"ST",CM8:CM51,"C2")</f>
        <v>0</v>
      </c>
      <c r="CG57" s="287">
        <f t="shared" si="206"/>
        <v>0</v>
      </c>
      <c r="CH57" s="293">
        <f t="shared" si="207"/>
        <v>1</v>
      </c>
      <c r="CI57" s="818" t="str">
        <f>IF(BW3="","",BW3)</f>
        <v/>
      </c>
      <c r="CJ57" s="819"/>
      <c r="CK57" s="819"/>
      <c r="CL57" s="819"/>
      <c r="CM57" s="819"/>
      <c r="CN57" s="820"/>
      <c r="CO57" s="154"/>
      <c r="CP57" s="155"/>
      <c r="CQ57" s="154"/>
      <c r="CR57" s="292" t="s">
        <v>194</v>
      </c>
      <c r="CS57" s="286">
        <f>COUNTIFS($I$8:$I$51,"BOY",$J$8:$J$51,"GEN",DH8:DH51,"C2")</f>
        <v>0</v>
      </c>
      <c r="CT57" s="286">
        <f>COUNTIFS($I$8:$I$51,"BOY",$J$8:$J$51,"OBC",DH8:DH51,"C2")</f>
        <v>0</v>
      </c>
      <c r="CU57" s="286">
        <f>COUNTIFS($I$8:$I$51,"BOY",$J$8:$J$51,"SC",DH8:DH51,"C2")</f>
        <v>0</v>
      </c>
      <c r="CV57" s="286">
        <f>COUNTIFS($I$8:$I$51,"BOY",$J$8:$J$51,"ST",DH8:DH51,"C2")</f>
        <v>0</v>
      </c>
      <c r="CW57" s="287">
        <f t="shared" si="208"/>
        <v>0</v>
      </c>
      <c r="CX57" s="286">
        <f>COUNTIFS($I$8:$I$51,"GIRL",$J$8:$J$51,"GEN",DH8:DH51,"C2")</f>
        <v>0</v>
      </c>
      <c r="CY57" s="286">
        <f>COUNTIFS($I$8:$I$51,"GIRL",$J$8:$J$51,"OBC",DH8:DH51,"C2")</f>
        <v>0</v>
      </c>
      <c r="CZ57" s="286">
        <f>COUNTIFS($I$8:$I$51,"GIRL",$J$8:$J$51,"SC",DH8:DH51,"C2")</f>
        <v>0</v>
      </c>
      <c r="DA57" s="286">
        <f>COUNTIFS($I$8:$I$51,"GIRL",$J$8:$J$51,"ST",DH8:DH51,"C2")</f>
        <v>0</v>
      </c>
      <c r="DB57" s="287">
        <f t="shared" si="209"/>
        <v>0</v>
      </c>
      <c r="DC57" s="293">
        <f t="shared" si="210"/>
        <v>0</v>
      </c>
      <c r="DD57" s="818" t="str">
        <f>IF(CR3="","",CR3)</f>
        <v/>
      </c>
      <c r="DE57" s="819"/>
      <c r="DF57" s="819"/>
      <c r="DG57" s="819"/>
      <c r="DH57" s="819"/>
      <c r="DI57" s="820"/>
      <c r="DJ57" s="154"/>
      <c r="DK57" s="155"/>
      <c r="DL57" s="154"/>
      <c r="DM57" s="294"/>
      <c r="DN57" s="295"/>
      <c r="DO57" s="169"/>
      <c r="DP57" s="169"/>
      <c r="DQ57" s="169"/>
      <c r="DR57" s="139"/>
      <c r="DS57" s="139"/>
      <c r="DT57" s="139"/>
      <c r="DU57" s="139"/>
      <c r="DV57" s="139"/>
      <c r="DW57" s="140"/>
      <c r="DX57" s="140"/>
      <c r="DY57" s="140"/>
      <c r="DZ57" s="140"/>
      <c r="EA57" s="140"/>
      <c r="EB57" s="141"/>
      <c r="EC57" s="141"/>
      <c r="ED57" s="141"/>
      <c r="EE57" s="141"/>
      <c r="EF57" s="141"/>
      <c r="EG57" s="127"/>
      <c r="EH57" s="127"/>
      <c r="EI57" s="127"/>
      <c r="EJ57" s="127"/>
      <c r="EK57" s="127"/>
      <c r="EL57" s="128"/>
      <c r="EM57" s="128"/>
      <c r="EN57" s="128"/>
      <c r="EO57" s="128"/>
      <c r="EP57" s="128"/>
      <c r="EQ57" s="142"/>
      <c r="ER57" s="142"/>
      <c r="ES57" s="721" t="str">
        <f>IF(FE55="0","","BLOCK -  "&amp;DASHBOARD!E18)</f>
        <v>BLOCK -  SVGMS, AMET</v>
      </c>
      <c r="ET57" s="722"/>
      <c r="EU57" s="723"/>
      <c r="EV57" s="813"/>
      <c r="EW57" s="718"/>
      <c r="EX57" s="719"/>
      <c r="EY57" s="719"/>
      <c r="EZ57" s="719"/>
      <c r="FA57" s="719"/>
      <c r="FB57" s="719"/>
      <c r="FC57" s="719"/>
      <c r="FD57" s="720"/>
      <c r="FE57" s="815"/>
      <c r="FF57" s="816"/>
      <c r="FG57" s="816"/>
      <c r="FH57" s="816"/>
      <c r="FI57" s="816"/>
      <c r="FJ57" s="816"/>
      <c r="FK57" s="817"/>
      <c r="FL57" s="70"/>
    </row>
    <row r="58" spans="1:168" ht="17.399999999999999" hidden="1" customHeight="1" thickBot="1" x14ac:dyDescent="0.3">
      <c r="A58" s="70"/>
      <c r="B58" s="131"/>
      <c r="C58" s="131"/>
      <c r="D58" s="131"/>
      <c r="E58" s="132"/>
      <c r="F58" s="194"/>
      <c r="G58" s="190" t="s">
        <v>187</v>
      </c>
      <c r="H58" s="190">
        <f>COUNTIFS($I$8:$I$51,"BOY",$J$8:$J$51,"ST")</f>
        <v>0</v>
      </c>
      <c r="I58" s="190">
        <f>COUNTIFS($I$8:$I$51,"GIRL",$J$8:$J$51,"ST")</f>
        <v>0</v>
      </c>
      <c r="J58" s="190">
        <f t="shared" si="195"/>
        <v>0</v>
      </c>
      <c r="K58" s="194"/>
      <c r="L58" s="292" t="s">
        <v>66</v>
      </c>
      <c r="M58" s="286">
        <f>COUNTIFS($I$8:$I$51,"BOY",$J$8:$J$51,"GEN",AB8:AB51,"C1")</f>
        <v>0</v>
      </c>
      <c r="N58" s="286">
        <f>COUNTIFS($I$8:$I$51,"BOY",$J$8:$J$51,"OBC",AB8:AB51,"C1")</f>
        <v>0</v>
      </c>
      <c r="O58" s="286">
        <f>COUNTIFS($I$8:$I$51,"BOY",$J$8:$J$51,"SC",AB8:AB51,"C1")</f>
        <v>0</v>
      </c>
      <c r="P58" s="286">
        <f>COUNTIFS($I$8:$I$51,"BOY",$J$8:$J$51,"ST",AB8:AB51,"C1")</f>
        <v>0</v>
      </c>
      <c r="Q58" s="287">
        <f t="shared" si="196"/>
        <v>0</v>
      </c>
      <c r="R58" s="286">
        <f>COUNTIFS($I$8:$I$51,"GIRL",$J$8:$J$51,"GEN",AB8:AB51,"C1")</f>
        <v>0</v>
      </c>
      <c r="S58" s="286">
        <f>COUNTIFS($I$8:$I$51,"GIRL",$J$8:$J$51,"OBC",AB8:AB51,"C1")</f>
        <v>1</v>
      </c>
      <c r="T58" s="286">
        <f>COUNTIFS($I$8:$I$51,"GIRL",$J$8:$J$51,"SC",AB8:AB51,"C1")</f>
        <v>0</v>
      </c>
      <c r="U58" s="286">
        <f>COUNTIFS($I$8:$I$51,"GIRL",$J$8:$J$51,"ST",AB8:AB51,"C1")</f>
        <v>0</v>
      </c>
      <c r="V58" s="287">
        <f t="shared" si="197"/>
        <v>1</v>
      </c>
      <c r="W58" s="293">
        <f t="shared" si="198"/>
        <v>1</v>
      </c>
      <c r="X58" s="800" t="s">
        <v>64</v>
      </c>
      <c r="Y58" s="801"/>
      <c r="Z58" s="801"/>
      <c r="AA58" s="802"/>
      <c r="AB58" s="800">
        <f>COUNTIFS(AB8:AB51,"E")</f>
        <v>0</v>
      </c>
      <c r="AC58" s="802"/>
      <c r="AD58" s="154"/>
      <c r="AE58" s="155"/>
      <c r="AF58" s="154"/>
      <c r="AG58" s="292" t="s">
        <v>66</v>
      </c>
      <c r="AH58" s="286">
        <f>COUNTIFS($I$8:$I$51,"BOY",$J$8:$J$51,"GEN",AW8:AW51,"C1")</f>
        <v>1</v>
      </c>
      <c r="AI58" s="286">
        <f>COUNTIFS($I$8:$I$51,"BOY",$J$8:$J$51,"OBC",AW8:AW51,"C1")</f>
        <v>1</v>
      </c>
      <c r="AJ58" s="286">
        <f>COUNTIFS($I$8:$I$51,"BOY",$J$8:$J$51,"SC",AW8:AW51,"C1")</f>
        <v>0</v>
      </c>
      <c r="AK58" s="286">
        <f>COUNTIFS($I$8:$I$51,"BOY",$J$8:$J$51,"ST",AW8:AW51,"C1")</f>
        <v>0</v>
      </c>
      <c r="AL58" s="287">
        <f t="shared" si="199"/>
        <v>2</v>
      </c>
      <c r="AM58" s="286">
        <f>COUNTIFS($I$8:$I$51,"GIRL",$J$8:$J$51,"GEN",AW8:AW51,"C1")</f>
        <v>0</v>
      </c>
      <c r="AN58" s="286">
        <f>COUNTIFS($I$8:$I$51,"GIRL",$J$8:$J$51,"OBC",AW8:AW51,"C1")</f>
        <v>1</v>
      </c>
      <c r="AO58" s="286">
        <f>COUNTIFS($I$8:$I$51,"GIRL",$J$8:$J$51,"SC",AW8:AW51,"C1")</f>
        <v>0</v>
      </c>
      <c r="AP58" s="286">
        <f>COUNTIFS($I$8:$I$51,"GIRL",$J$8:$J$51,"ST",AW8:AW51,"C1")</f>
        <v>0</v>
      </c>
      <c r="AQ58" s="287">
        <f t="shared" si="200"/>
        <v>1</v>
      </c>
      <c r="AR58" s="293">
        <f t="shared" si="201"/>
        <v>3</v>
      </c>
      <c r="AS58" s="800" t="s">
        <v>64</v>
      </c>
      <c r="AT58" s="801"/>
      <c r="AU58" s="801"/>
      <c r="AV58" s="802"/>
      <c r="AW58" s="800">
        <f>COUNTIFS(AW8:AW51,"E")</f>
        <v>0</v>
      </c>
      <c r="AX58" s="802"/>
      <c r="AY58" s="154"/>
      <c r="AZ58" s="155"/>
      <c r="BA58" s="154"/>
      <c r="BB58" s="292" t="s">
        <v>66</v>
      </c>
      <c r="BC58" s="286">
        <f>COUNTIFS($I$8:$I$51,"BOY",$J$8:$J$51,"GEN",BR8:BR51,"C1")</f>
        <v>0</v>
      </c>
      <c r="BD58" s="286">
        <f>COUNTIFS($I$8:$I$51,"BOY",$J$8:$J$51,"OBC",BR8:BR51,"C1")</f>
        <v>0</v>
      </c>
      <c r="BE58" s="286">
        <f>COUNTIFS($I$8:$I$51,"BOY",$J$8:$J$51,"SC",BR8:BR51,"C1")</f>
        <v>0</v>
      </c>
      <c r="BF58" s="286">
        <f>COUNTIFS($I$8:$I$51,"BOY",$J$8:$J$51,"ST",BR8:BR51,"C1")</f>
        <v>0</v>
      </c>
      <c r="BG58" s="287">
        <f t="shared" si="202"/>
        <v>0</v>
      </c>
      <c r="BH58" s="286">
        <f>COUNTIFS($I$8:$I$51,"GIRL",$J$8:$J$51,"GEN",BR8:BR51,"C1")</f>
        <v>0</v>
      </c>
      <c r="BI58" s="286">
        <f>COUNTIFS($I$8:$I$51,"GIRL",$J$8:$J$51,"OBC",BR8:BR51,"C1")</f>
        <v>0</v>
      </c>
      <c r="BJ58" s="286">
        <f>COUNTIFS($I$8:$I$51,"GIRL",$J$8:$J$51,"SC",BR8:BR51,"C1")</f>
        <v>0</v>
      </c>
      <c r="BK58" s="286">
        <f>COUNTIFS($I$8:$I$51,"GIRL",$J$8:$J$51,"ST",BR8:BR51,"C1")</f>
        <v>0</v>
      </c>
      <c r="BL58" s="287">
        <f t="shared" si="203"/>
        <v>0</v>
      </c>
      <c r="BM58" s="293">
        <f t="shared" si="204"/>
        <v>0</v>
      </c>
      <c r="BN58" s="800" t="s">
        <v>64</v>
      </c>
      <c r="BO58" s="801"/>
      <c r="BP58" s="801"/>
      <c r="BQ58" s="802"/>
      <c r="BR58" s="800">
        <f>COUNTIFS(BR8:BR51,"E")</f>
        <v>1</v>
      </c>
      <c r="BS58" s="802"/>
      <c r="BT58" s="154"/>
      <c r="BU58" s="155"/>
      <c r="BV58" s="154"/>
      <c r="BW58" s="292" t="s">
        <v>66</v>
      </c>
      <c r="BX58" s="286">
        <f>COUNTIFS($I$8:$I$51,"BOY",$J$8:$J$51,"GEN",CM8:CM51,"C1")</f>
        <v>0</v>
      </c>
      <c r="BY58" s="286">
        <f>COUNTIFS($I$8:$I$51,"BOY",$J$8:$J$51,"OBC",CM8:CM51,"C1")</f>
        <v>0</v>
      </c>
      <c r="BZ58" s="286">
        <f>COUNTIFS($I$8:$I$51,"BOY",$J$8:$J$51,"SC",CM8:CM51,"C1")</f>
        <v>0</v>
      </c>
      <c r="CA58" s="286">
        <f>COUNTIFS($I$8:$I$51,"BOY",$J$8:$J$51,"ST",CM8:CM51,"C1")</f>
        <v>0</v>
      </c>
      <c r="CB58" s="287">
        <f t="shared" si="205"/>
        <v>0</v>
      </c>
      <c r="CC58" s="286">
        <f>COUNTIFS($I$8:$I$51,"GIRL",$J$8:$J$51,"GEN",CM8:CM51,"C1")</f>
        <v>0</v>
      </c>
      <c r="CD58" s="286">
        <f>COUNTIFS($I$8:$I$51,"GIRL",$J$8:$J$51,"OBC",CM8:CM51,"C1")</f>
        <v>0</v>
      </c>
      <c r="CE58" s="286">
        <f>COUNTIFS($I$8:$I$51,"GIRL",$J$8:$J$51,"SC",CM8:CM51,"C1")</f>
        <v>0</v>
      </c>
      <c r="CF58" s="286">
        <f>COUNTIFS($I$8:$I$51,"GIRL",$J$8:$J$51,"ST",CM8:CM51,"C1")</f>
        <v>0</v>
      </c>
      <c r="CG58" s="287">
        <f t="shared" si="206"/>
        <v>0</v>
      </c>
      <c r="CH58" s="293">
        <f t="shared" si="207"/>
        <v>0</v>
      </c>
      <c r="CI58" s="800" t="s">
        <v>64</v>
      </c>
      <c r="CJ58" s="801"/>
      <c r="CK58" s="801"/>
      <c r="CL58" s="802"/>
      <c r="CM58" s="800">
        <f>COUNTIFS(CM8:CM51,"E")</f>
        <v>0</v>
      </c>
      <c r="CN58" s="802"/>
      <c r="CO58" s="154"/>
      <c r="CP58" s="155"/>
      <c r="CQ58" s="154"/>
      <c r="CR58" s="292" t="s">
        <v>66</v>
      </c>
      <c r="CS58" s="286">
        <f>COUNTIFS($I$8:$I$51,"BOY",$J$8:$J$51,"GEN",DH8:DH51,"C1")</f>
        <v>0</v>
      </c>
      <c r="CT58" s="286">
        <f>COUNTIFS($I$8:$I$51,"BOY",$J$8:$J$51,"OBC",DH8:DH51,"C1")</f>
        <v>0</v>
      </c>
      <c r="CU58" s="286">
        <f>COUNTIFS($I$8:$I$51,"BOY",$J$8:$J$51,"SC",DH8:DH51,"C1")</f>
        <v>0</v>
      </c>
      <c r="CV58" s="286">
        <f>COUNTIFS($I$8:$I$51,"BOY",$J$8:$J$51,"ST",DH8:DH51,"C1")</f>
        <v>0</v>
      </c>
      <c r="CW58" s="287">
        <f t="shared" si="208"/>
        <v>0</v>
      </c>
      <c r="CX58" s="286">
        <f>COUNTIFS($I$8:$I$51,"GIRL",$J$8:$J$51,"GEN",DH8:DH51,"C1")</f>
        <v>0</v>
      </c>
      <c r="CY58" s="286">
        <f>COUNTIFS($I$8:$I$51,"GIRL",$J$8:$J$51,"OBC",DH8:DH51,"C1")</f>
        <v>0</v>
      </c>
      <c r="CZ58" s="286">
        <f>COUNTIFS($I$8:$I$51,"GIRL",$J$8:$J$51,"SC",DH8:DH51,"C1")</f>
        <v>0</v>
      </c>
      <c r="DA58" s="286">
        <f>COUNTIFS($I$8:$I$51,"GIRL",$J$8:$J$51,"ST",DH8:DH51,"C1")</f>
        <v>0</v>
      </c>
      <c r="DB58" s="287">
        <f t="shared" si="209"/>
        <v>0</v>
      </c>
      <c r="DC58" s="293">
        <f t="shared" si="210"/>
        <v>0</v>
      </c>
      <c r="DD58" s="800" t="s">
        <v>64</v>
      </c>
      <c r="DE58" s="801"/>
      <c r="DF58" s="801"/>
      <c r="DG58" s="802"/>
      <c r="DH58" s="800">
        <f>COUNTIFS(DH8:DH51,"E")</f>
        <v>0</v>
      </c>
      <c r="DI58" s="802"/>
      <c r="DJ58" s="154"/>
      <c r="DK58" s="155"/>
      <c r="DL58" s="154"/>
      <c r="DM58" s="296"/>
      <c r="DN58" s="295"/>
      <c r="DO58" s="169"/>
      <c r="DP58" s="169"/>
      <c r="DQ58" s="169"/>
      <c r="DR58" s="139"/>
      <c r="DS58" s="139"/>
      <c r="DT58" s="139"/>
      <c r="DU58" s="139"/>
      <c r="DV58" s="139"/>
      <c r="DW58" s="140"/>
      <c r="DX58" s="140"/>
      <c r="DY58" s="140"/>
      <c r="DZ58" s="140"/>
      <c r="EA58" s="140"/>
      <c r="EB58" s="141"/>
      <c r="EC58" s="141"/>
      <c r="ED58" s="141"/>
      <c r="EE58" s="141"/>
      <c r="EF58" s="141"/>
      <c r="EG58" s="127"/>
      <c r="EH58" s="127"/>
      <c r="EI58" s="127"/>
      <c r="EJ58" s="127"/>
      <c r="EK58" s="127"/>
      <c r="EL58" s="128"/>
      <c r="EM58" s="128"/>
      <c r="EN58" s="128"/>
      <c r="EO58" s="128"/>
      <c r="EP58" s="128"/>
      <c r="EQ58" s="142"/>
      <c r="ER58" s="142"/>
      <c r="ES58" s="721"/>
      <c r="ET58" s="722"/>
      <c r="EU58" s="723"/>
      <c r="EV58" s="813"/>
      <c r="EW58" s="809" t="str">
        <f>IF(DASHBOARD!D8="","","PRINCIPAL:-"&amp;DASHBOARD!D8)</f>
        <v>PRINCIPAL:-NILESH KUMAR KHATIK</v>
      </c>
      <c r="EX58" s="810"/>
      <c r="EY58" s="810"/>
      <c r="EZ58" s="810"/>
      <c r="FA58" s="810"/>
      <c r="FB58" s="810"/>
      <c r="FC58" s="810"/>
      <c r="FD58" s="811"/>
      <c r="FE58" s="676"/>
      <c r="FF58" s="677"/>
      <c r="FG58" s="677"/>
      <c r="FH58" s="677"/>
      <c r="FI58" s="677"/>
      <c r="FJ58" s="677"/>
      <c r="FK58" s="385"/>
      <c r="FL58" s="70"/>
    </row>
    <row r="59" spans="1:168" ht="17.399999999999999" hidden="1" customHeight="1" thickBot="1" x14ac:dyDescent="0.3">
      <c r="A59" s="70"/>
      <c r="B59" s="131"/>
      <c r="C59" s="131"/>
      <c r="D59" s="131"/>
      <c r="E59" s="132"/>
      <c r="F59" s="194"/>
      <c r="G59" s="191" t="s">
        <v>209</v>
      </c>
      <c r="H59" s="191">
        <f>SUM(H55:H58)</f>
        <v>2</v>
      </c>
      <c r="I59" s="191">
        <f t="shared" ref="I59" si="211">SUM(I55:I58)</f>
        <v>1</v>
      </c>
      <c r="J59" s="191">
        <f t="shared" si="195"/>
        <v>3</v>
      </c>
      <c r="K59" s="194"/>
      <c r="L59" s="292" t="s">
        <v>67</v>
      </c>
      <c r="M59" s="286">
        <f>COUNTIFS($I$8:$I$51,"BOY",$J$8:$J$51,"GEN",AB8:AB51,"B2")</f>
        <v>0</v>
      </c>
      <c r="N59" s="286">
        <f>COUNTIFS($I$8:$I$51,"BOY",$J$8:$J$51,"OBC",AB8:AB51,"B2")</f>
        <v>1</v>
      </c>
      <c r="O59" s="286">
        <f>COUNTIFS($I$8:$I$51,"BOY",$J$8:$J$51,"SC",AB8:AB51,"B2")</f>
        <v>0</v>
      </c>
      <c r="P59" s="286">
        <f>COUNTIFS($I$8:$I$51,"BOY",$J$8:$J$51,"ST",AB8:AB51,"B2")</f>
        <v>0</v>
      </c>
      <c r="Q59" s="287">
        <f t="shared" si="196"/>
        <v>1</v>
      </c>
      <c r="R59" s="286">
        <f>COUNTIFS($I$8:$I$51,"GIRL",$J$8:$J$51,"GEN",AB8:AB51,"B2")</f>
        <v>0</v>
      </c>
      <c r="S59" s="286">
        <f>COUNTIFS($I$8:$I$51,"GIRL",$J$8:$J$51,"OBC",AB8:AB51,"B2")</f>
        <v>0</v>
      </c>
      <c r="T59" s="286">
        <f>COUNTIFS($I$8:$I$51,"GIRL",$J$8:$J$51,"SC",AB8:AB51,"B2")</f>
        <v>0</v>
      </c>
      <c r="U59" s="286">
        <f>COUNTIFS($I$8:$I$51,"GIRL",$J$8:$J$51,"ST",AB8:AB51,"B2")</f>
        <v>0</v>
      </c>
      <c r="V59" s="287">
        <f t="shared" si="197"/>
        <v>0</v>
      </c>
      <c r="W59" s="293">
        <f t="shared" si="198"/>
        <v>1</v>
      </c>
      <c r="X59" s="800" t="s">
        <v>65</v>
      </c>
      <c r="Y59" s="801"/>
      <c r="Z59" s="801"/>
      <c r="AA59" s="802"/>
      <c r="AB59" s="800">
        <f>COUNTIFS(AB8:AB51,"D")</f>
        <v>0</v>
      </c>
      <c r="AC59" s="802"/>
      <c r="AD59" s="154"/>
      <c r="AE59" s="155"/>
      <c r="AF59" s="154"/>
      <c r="AG59" s="292" t="s">
        <v>67</v>
      </c>
      <c r="AH59" s="286">
        <f>COUNTIFS($I$8:$I$51,"BOY",$J$8:$J$51,"GEN",AW8:AW51,"B2")</f>
        <v>0</v>
      </c>
      <c r="AI59" s="286">
        <f>COUNTIFS($I$8:$I$51,"BOY",$J$8:$J$51,"OBC",AW8:AW51,"B2")</f>
        <v>0</v>
      </c>
      <c r="AJ59" s="286">
        <f>COUNTIFS($I$8:$I$51,"BOY",$J$8:$J$51,"SC",AW8:AW51,"B2")</f>
        <v>0</v>
      </c>
      <c r="AK59" s="286">
        <f>COUNTIFS($I$8:$I$51,"BOY",$J$8:$J$51,"ST",AW8:AW51,"B2")</f>
        <v>0</v>
      </c>
      <c r="AL59" s="287">
        <f t="shared" si="199"/>
        <v>0</v>
      </c>
      <c r="AM59" s="286">
        <f>COUNTIFS($I$8:$I$51,"GIRL",$J$8:$J$51,"GEN",AW8:AW51,"B2")</f>
        <v>0</v>
      </c>
      <c r="AN59" s="286">
        <f>COUNTIFS($I$8:$I$51,"GIRL",$J$8:$J$51,"OBC",AW8:AW51,"B2")</f>
        <v>0</v>
      </c>
      <c r="AO59" s="286">
        <f>COUNTIFS($I$8:$I$51,"GIRL",$J$8:$J$51,"SC",AW8:AW51,"B2")</f>
        <v>0</v>
      </c>
      <c r="AP59" s="286">
        <f>COUNTIFS($I$8:$I$51,"GIRL",$J$8:$J$51,"ST",AW8:AW51,"B2")</f>
        <v>0</v>
      </c>
      <c r="AQ59" s="287">
        <f t="shared" si="200"/>
        <v>0</v>
      </c>
      <c r="AR59" s="293">
        <f t="shared" si="201"/>
        <v>0</v>
      </c>
      <c r="AS59" s="800" t="s">
        <v>65</v>
      </c>
      <c r="AT59" s="801"/>
      <c r="AU59" s="801"/>
      <c r="AV59" s="802"/>
      <c r="AW59" s="800">
        <f>COUNTIFS(AW8:AW51,"D")</f>
        <v>0</v>
      </c>
      <c r="AX59" s="802"/>
      <c r="AY59" s="154"/>
      <c r="AZ59" s="155"/>
      <c r="BA59" s="154"/>
      <c r="BB59" s="292" t="s">
        <v>67</v>
      </c>
      <c r="BC59" s="286">
        <f>COUNTIFS($I$8:$I$51,"BOY",$J$8:$J$51,"GEN",BR8:BR51,"B2")</f>
        <v>0</v>
      </c>
      <c r="BD59" s="286">
        <f>COUNTIFS($I$8:$I$51,"BOY",$J$8:$J$51,"OBC",BR8:BR51,"B2")</f>
        <v>0</v>
      </c>
      <c r="BE59" s="286">
        <f>COUNTIFS($I$8:$I$51,"BOY",$J$8:$J$51,"SC",BR8:BR51,"B2")</f>
        <v>0</v>
      </c>
      <c r="BF59" s="286">
        <f>COUNTIFS($I$8:$I$51,"BOY",$J$8:$J$51,"ST",BR8:BR51,"B2")</f>
        <v>0</v>
      </c>
      <c r="BG59" s="287">
        <f t="shared" si="202"/>
        <v>0</v>
      </c>
      <c r="BH59" s="286">
        <f>COUNTIFS($I$8:$I$51,"GIRL",$J$8:$J$51,"GEN",BR8:BR51,"B2")</f>
        <v>0</v>
      </c>
      <c r="BI59" s="286">
        <f>COUNTIFS($I$8:$I$51,"GIRL",$J$8:$J$51,"OBC",BR8:BR51,"B2")</f>
        <v>0</v>
      </c>
      <c r="BJ59" s="286">
        <f>COUNTIFS($I$8:$I$51,"GIRL",$J$8:$J$51,"SC",BR8:BR51,"B2")</f>
        <v>0</v>
      </c>
      <c r="BK59" s="286">
        <f>COUNTIFS($I$8:$I$51,"GIRL",$J$8:$J$51,"ST",BR8:BR51,"B2")</f>
        <v>0</v>
      </c>
      <c r="BL59" s="287">
        <f t="shared" si="203"/>
        <v>0</v>
      </c>
      <c r="BM59" s="293">
        <f t="shared" si="204"/>
        <v>0</v>
      </c>
      <c r="BN59" s="800" t="s">
        <v>65</v>
      </c>
      <c r="BO59" s="801"/>
      <c r="BP59" s="801"/>
      <c r="BQ59" s="802"/>
      <c r="BR59" s="800">
        <f>COUNTIFS(BR8:BR51,"D")</f>
        <v>1</v>
      </c>
      <c r="BS59" s="802"/>
      <c r="BT59" s="154"/>
      <c r="BU59" s="155"/>
      <c r="BV59" s="154"/>
      <c r="BW59" s="292" t="s">
        <v>67</v>
      </c>
      <c r="BX59" s="286">
        <f>COUNTIFS($I$8:$I$51,"BOY",$J$8:$J$51,"GEN",CM8:CM51,"B2")</f>
        <v>0</v>
      </c>
      <c r="BY59" s="286">
        <f>COUNTIFS($I$8:$I$51,"BOY",$J$8:$J$51,"OBC",CM8:CM51,"B2")</f>
        <v>0</v>
      </c>
      <c r="BZ59" s="286">
        <f>COUNTIFS($I$8:$I$51,"BOY",$J$8:$J$51,"SC",CM8:CM51,"B2")</f>
        <v>0</v>
      </c>
      <c r="CA59" s="286">
        <f>COUNTIFS($I$8:$I$51,"BOY",$J$8:$J$51,"ST",CM8:CM51,"B2")</f>
        <v>0</v>
      </c>
      <c r="CB59" s="287">
        <f t="shared" si="205"/>
        <v>0</v>
      </c>
      <c r="CC59" s="286">
        <f>COUNTIFS($I$8:$I$51,"GIRL",$J$8:$J$51,"GEN",CM8:CM51,"B2")</f>
        <v>0</v>
      </c>
      <c r="CD59" s="286">
        <f>COUNTIFS($I$8:$I$51,"GIRL",$J$8:$J$51,"OBC",CM8:CM51,"B2")</f>
        <v>0</v>
      </c>
      <c r="CE59" s="286">
        <f>COUNTIFS($I$8:$I$51,"GIRL",$J$8:$J$51,"SC",CM8:CM51,"B2")</f>
        <v>0</v>
      </c>
      <c r="CF59" s="286">
        <f>COUNTIFS($I$8:$I$51,"GIRL",$J$8:$J$51,"ST",CM8:CM51,"B2")</f>
        <v>0</v>
      </c>
      <c r="CG59" s="287">
        <f t="shared" si="206"/>
        <v>0</v>
      </c>
      <c r="CH59" s="293">
        <f t="shared" si="207"/>
        <v>0</v>
      </c>
      <c r="CI59" s="800" t="s">
        <v>65</v>
      </c>
      <c r="CJ59" s="801"/>
      <c r="CK59" s="801"/>
      <c r="CL59" s="802"/>
      <c r="CM59" s="800">
        <f>COUNTIFS(CM8:CM51,"D")</f>
        <v>2</v>
      </c>
      <c r="CN59" s="802"/>
      <c r="CO59" s="154"/>
      <c r="CP59" s="155"/>
      <c r="CQ59" s="154"/>
      <c r="CR59" s="292" t="s">
        <v>67</v>
      </c>
      <c r="CS59" s="286">
        <f>COUNTIFS($I$8:$I$51,"BOY",$J$8:$J$51,"GEN",DH8:DH51,"B2")</f>
        <v>0</v>
      </c>
      <c r="CT59" s="286">
        <f>COUNTIFS($I$8:$I$51,"BOY",$J$8:$J$51,"OBC",DH8:DH51,"B2")</f>
        <v>1</v>
      </c>
      <c r="CU59" s="286">
        <f>COUNTIFS($I$8:$I$51,"BOY",$J$8:$J$51,"SC",DH8:DH51,"B2")</f>
        <v>0</v>
      </c>
      <c r="CV59" s="286">
        <f>COUNTIFS($I$8:$I$51,"BOY",$J$8:$J$51,"ST",DH8:DH51,"B2")</f>
        <v>0</v>
      </c>
      <c r="CW59" s="287">
        <f t="shared" si="208"/>
        <v>1</v>
      </c>
      <c r="CX59" s="286">
        <f>COUNTIFS($I$8:$I$51,"GIRL",$J$8:$J$51,"GEN",DH8:DH51,"B2")</f>
        <v>0</v>
      </c>
      <c r="CY59" s="286">
        <f>COUNTIFS($I$8:$I$51,"GIRL",$J$8:$J$51,"OBC",DH8:DH51,"B2")</f>
        <v>0</v>
      </c>
      <c r="CZ59" s="286">
        <f>COUNTIFS($I$8:$I$51,"GIRL",$J$8:$J$51,"SC",DH8:DH51,"B2")</f>
        <v>0</v>
      </c>
      <c r="DA59" s="286">
        <f>COUNTIFS($I$8:$I$51,"GIRL",$J$8:$J$51,"ST",DH8:DH51,"B2")</f>
        <v>0</v>
      </c>
      <c r="DB59" s="287">
        <f t="shared" si="209"/>
        <v>0</v>
      </c>
      <c r="DC59" s="293">
        <f t="shared" si="210"/>
        <v>1</v>
      </c>
      <c r="DD59" s="800" t="s">
        <v>65</v>
      </c>
      <c r="DE59" s="801"/>
      <c r="DF59" s="801"/>
      <c r="DG59" s="802"/>
      <c r="DH59" s="800">
        <f>COUNTIFS(DH8:DH51,"D")</f>
        <v>2</v>
      </c>
      <c r="DI59" s="802"/>
      <c r="DJ59" s="154"/>
      <c r="DK59" s="155"/>
      <c r="DL59" s="154"/>
      <c r="DM59" s="296"/>
      <c r="DN59" s="295"/>
      <c r="DO59" s="169"/>
      <c r="DP59" s="169"/>
      <c r="DQ59" s="169"/>
      <c r="DR59" s="139"/>
      <c r="DS59" s="139"/>
      <c r="DT59" s="139"/>
      <c r="DU59" s="139"/>
      <c r="DV59" s="139"/>
      <c r="DW59" s="140"/>
      <c r="DX59" s="140"/>
      <c r="DY59" s="140"/>
      <c r="DZ59" s="140"/>
      <c r="EA59" s="140"/>
      <c r="EB59" s="141"/>
      <c r="EC59" s="141"/>
      <c r="ED59" s="141"/>
      <c r="EE59" s="141"/>
      <c r="EF59" s="141"/>
      <c r="EG59" s="127"/>
      <c r="EH59" s="127"/>
      <c r="EI59" s="127"/>
      <c r="EJ59" s="127"/>
      <c r="EK59" s="127"/>
      <c r="EL59" s="128"/>
      <c r="EM59" s="128"/>
      <c r="EN59" s="128"/>
      <c r="EO59" s="128"/>
      <c r="EP59" s="128"/>
      <c r="EQ59" s="142"/>
      <c r="ER59" s="142"/>
      <c r="ES59" s="721"/>
      <c r="ET59" s="722"/>
      <c r="EU59" s="723"/>
      <c r="EV59" s="813"/>
      <c r="EW59" s="809" t="str">
        <f>IF(DASHBOARD!D12="","",DASHBOARD!D12&amp;" -"&amp;DASHBOARD!B12)</f>
        <v>JITENDRA KUMAR SHARMA -ENGLISH</v>
      </c>
      <c r="EX59" s="810"/>
      <c r="EY59" s="810"/>
      <c r="EZ59" s="810"/>
      <c r="FA59" s="810"/>
      <c r="FB59" s="810"/>
      <c r="FC59" s="810"/>
      <c r="FD59" s="811"/>
      <c r="FE59" s="678">
        <f>'TEC.WISE RESULT'!C10</f>
        <v>1</v>
      </c>
      <c r="FF59" s="679"/>
      <c r="FG59" s="679"/>
      <c r="FH59" s="679"/>
      <c r="FI59" s="679"/>
      <c r="FJ59" s="679"/>
      <c r="FK59" s="385"/>
      <c r="FL59" s="70"/>
    </row>
    <row r="60" spans="1:168" ht="17.399999999999999" hidden="1" customHeight="1" thickBot="1" x14ac:dyDescent="0.3">
      <c r="A60" s="70"/>
      <c r="B60" s="131"/>
      <c r="C60" s="131"/>
      <c r="D60" s="131"/>
      <c r="E60" s="132"/>
      <c r="F60" s="194"/>
      <c r="G60" s="195" t="s">
        <v>202</v>
      </c>
      <c r="H60" s="195">
        <f>COUNTIFS($C$8:$C$51,"TC",$I$8:$I$51,"BOY")</f>
        <v>0</v>
      </c>
      <c r="I60" s="195">
        <f>COUNTIFS($C$8:$C$51,"TC",$I$8:$I$51,"GIRL")</f>
        <v>0</v>
      </c>
      <c r="J60" s="195">
        <f t="shared" si="195"/>
        <v>0</v>
      </c>
      <c r="K60" s="194"/>
      <c r="L60" s="292" t="s">
        <v>68</v>
      </c>
      <c r="M60" s="286">
        <f>COUNTIFS($I$8:$I$51,"BOY",$J$8:$J$51,"GEN",AB8:AB51,"B1")</f>
        <v>0</v>
      </c>
      <c r="N60" s="286">
        <f>COUNTIFS($I$8:$I$51,"BOY",$J$8:$J$51,"OBC",AB8:AB51,"B1")</f>
        <v>0</v>
      </c>
      <c r="O60" s="286">
        <f>COUNTIFS($I$8:$I$51,"BOY",$J$8:$J$51,"SC",AB8:AB51,"B1")</f>
        <v>0</v>
      </c>
      <c r="P60" s="286">
        <f>COUNTIFS($I$8:$I$51,"BOY",$J$8:$J$51,"ST",AB8:AB51,"B1")</f>
        <v>0</v>
      </c>
      <c r="Q60" s="287">
        <f t="shared" si="196"/>
        <v>0</v>
      </c>
      <c r="R60" s="286">
        <f>COUNTIFS($I$8:$I$51,"GIRL",$J$8:$J$51,"GEN",AB8:AB51,"B1")</f>
        <v>0</v>
      </c>
      <c r="S60" s="286">
        <f>COUNTIFS($I$8:$I$51,"GIRL",$J$8:$J$51,"OBC",AB8:AB51,"B1")</f>
        <v>0</v>
      </c>
      <c r="T60" s="286">
        <f>COUNTIFS($I$8:$I$51,"GIRL",$J$8:$J$51,"SC",AB8:AB51,"B1")</f>
        <v>0</v>
      </c>
      <c r="U60" s="286">
        <f>COUNTIFS($I$8:$I$51,"GIRL",$J$8:$J$51,"ST",AB8:AB51,"B1")</f>
        <v>0</v>
      </c>
      <c r="V60" s="287">
        <f t="shared" si="197"/>
        <v>0</v>
      </c>
      <c r="W60" s="293">
        <f t="shared" si="198"/>
        <v>0</v>
      </c>
      <c r="X60" s="800" t="s">
        <v>54</v>
      </c>
      <c r="Y60" s="801"/>
      <c r="Z60" s="801"/>
      <c r="AA60" s="802"/>
      <c r="AB60" s="800">
        <f>COUNTIFS(AB8:AB51,"C2")</f>
        <v>1</v>
      </c>
      <c r="AC60" s="802"/>
      <c r="AD60" s="154"/>
      <c r="AE60" s="155"/>
      <c r="AF60" s="154"/>
      <c r="AG60" s="292" t="s">
        <v>68</v>
      </c>
      <c r="AH60" s="286">
        <f>COUNTIFS($I$8:$I$51,"BOY",$J$8:$J$51,"GEN",AW8:AW51,"B1")</f>
        <v>0</v>
      </c>
      <c r="AI60" s="286">
        <f>COUNTIFS($I$8:$I$51,"BOY",$J$8:$J$51,"OBC",AW8:AW51,"B1")</f>
        <v>0</v>
      </c>
      <c r="AJ60" s="286">
        <f>COUNTIFS($I$8:$I$51,"BOY",$J$8:$J$51,"SC",AW8:AW51,"B1")</f>
        <v>0</v>
      </c>
      <c r="AK60" s="286">
        <f>COUNTIFS($I$8:$I$51,"BOY",$J$8:$J$51,"ST",AW8:AW51,"B1")</f>
        <v>0</v>
      </c>
      <c r="AL60" s="287">
        <f t="shared" si="199"/>
        <v>0</v>
      </c>
      <c r="AM60" s="286">
        <f>COUNTIFS($I$8:$I$51,"GIRL",$J$8:$J$51,"GEN",AW8:AW51,"B1")</f>
        <v>0</v>
      </c>
      <c r="AN60" s="286">
        <f>COUNTIFS($I$8:$I$51,"GIRL",$J$8:$J$51,"OBC",AW8:AW51,"B1")</f>
        <v>0</v>
      </c>
      <c r="AO60" s="286">
        <f>COUNTIFS($I$8:$I$51,"GIRL",$J$8:$J$51,"SC",AW8:AW51,"B1")</f>
        <v>0</v>
      </c>
      <c r="AP60" s="286">
        <f>COUNTIFS($I$8:$I$51,"GIRL",$J$8:$J$51,"ST",AW8:AW51,"B1")</f>
        <v>0</v>
      </c>
      <c r="AQ60" s="287">
        <f t="shared" si="200"/>
        <v>0</v>
      </c>
      <c r="AR60" s="293">
        <f t="shared" si="201"/>
        <v>0</v>
      </c>
      <c r="AS60" s="800" t="s">
        <v>54</v>
      </c>
      <c r="AT60" s="801"/>
      <c r="AU60" s="801"/>
      <c r="AV60" s="802"/>
      <c r="AW60" s="800">
        <f>COUNTIFS(AW8:AW51,"C2")</f>
        <v>0</v>
      </c>
      <c r="AX60" s="802"/>
      <c r="AY60" s="154"/>
      <c r="AZ60" s="155"/>
      <c r="BA60" s="154"/>
      <c r="BB60" s="292" t="s">
        <v>68</v>
      </c>
      <c r="BC60" s="286">
        <f>COUNTIFS($I$8:$I$51,"BOY",$J$8:$J$51,"GEN",BR8:BR51,"B1")</f>
        <v>0</v>
      </c>
      <c r="BD60" s="286">
        <f>COUNTIFS($I$8:$I$51,"BOY",$J$8:$J$51,"OBC",BR8:BR51,"B1")</f>
        <v>1</v>
      </c>
      <c r="BE60" s="286">
        <f>COUNTIFS($I$8:$I$51,"BOY",$J$8:$J$51,"SC",BR8:BR51,"B1")</f>
        <v>0</v>
      </c>
      <c r="BF60" s="286">
        <f>COUNTIFS($I$8:$I$51,"BOY",$J$8:$J$51,"ST",BR8:BR51,"B1")</f>
        <v>0</v>
      </c>
      <c r="BG60" s="287">
        <f t="shared" si="202"/>
        <v>1</v>
      </c>
      <c r="BH60" s="286">
        <f>COUNTIFS($I$8:$I$51,"GIRL",$J$8:$J$51,"GEN",BR8:BR51,"B1")</f>
        <v>0</v>
      </c>
      <c r="BI60" s="286">
        <f>COUNTIFS($I$8:$I$51,"GIRL",$J$8:$J$51,"OBC",BR8:BR51,"B1")</f>
        <v>0</v>
      </c>
      <c r="BJ60" s="286">
        <f>COUNTIFS($I$8:$I$51,"GIRL",$J$8:$J$51,"SC",BR8:BR51,"B1")</f>
        <v>0</v>
      </c>
      <c r="BK60" s="286">
        <f>COUNTIFS($I$8:$I$51,"GIRL",$J$8:$J$51,"ST",BR8:BR51,"B1")</f>
        <v>0</v>
      </c>
      <c r="BL60" s="287">
        <f t="shared" si="203"/>
        <v>0</v>
      </c>
      <c r="BM60" s="293">
        <f t="shared" si="204"/>
        <v>1</v>
      </c>
      <c r="BN60" s="800" t="s">
        <v>54</v>
      </c>
      <c r="BO60" s="801"/>
      <c r="BP60" s="801"/>
      <c r="BQ60" s="802"/>
      <c r="BR60" s="800">
        <f>COUNTIFS(BR8:BR51,"C2")</f>
        <v>0</v>
      </c>
      <c r="BS60" s="802"/>
      <c r="BT60" s="154"/>
      <c r="BU60" s="155"/>
      <c r="BV60" s="154"/>
      <c r="BW60" s="292" t="s">
        <v>68</v>
      </c>
      <c r="BX60" s="286">
        <f>COUNTIFS($I$8:$I$51,"BOY",$J$8:$J$51,"GEN",CM8:CM51,"B1")</f>
        <v>0</v>
      </c>
      <c r="BY60" s="286">
        <f>COUNTIFS($I$8:$I$51,"BOY",$J$8:$J$51,"OBC",CM8:CM51,"B1")</f>
        <v>0</v>
      </c>
      <c r="BZ60" s="286">
        <f>COUNTIFS($I$8:$I$51,"BOY",$J$8:$J$51,"SC",CM8:CM51,"B1")</f>
        <v>0</v>
      </c>
      <c r="CA60" s="286">
        <f>COUNTIFS($I$8:$I$51,"BOY",$J$8:$J$51,"ST",CM8:CM51,"B1")</f>
        <v>0</v>
      </c>
      <c r="CB60" s="287">
        <f t="shared" si="205"/>
        <v>0</v>
      </c>
      <c r="CC60" s="286">
        <f>COUNTIFS($I$8:$I$51,"GIRL",$J$8:$J$51,"GEN",CM8:CM51,"B1")</f>
        <v>0</v>
      </c>
      <c r="CD60" s="286">
        <f>COUNTIFS($I$8:$I$51,"GIRL",$J$8:$J$51,"OBC",CM8:CM51,"B1")</f>
        <v>0</v>
      </c>
      <c r="CE60" s="286">
        <f>COUNTIFS($I$8:$I$51,"GIRL",$J$8:$J$51,"SC",CM8:CM51,"B1")</f>
        <v>0</v>
      </c>
      <c r="CF60" s="286">
        <f>COUNTIFS($I$8:$I$51,"GIRL",$J$8:$J$51,"ST",CM8:CM51,"B1")</f>
        <v>0</v>
      </c>
      <c r="CG60" s="287">
        <f t="shared" si="206"/>
        <v>0</v>
      </c>
      <c r="CH60" s="293">
        <f t="shared" si="207"/>
        <v>0</v>
      </c>
      <c r="CI60" s="800" t="s">
        <v>54</v>
      </c>
      <c r="CJ60" s="801"/>
      <c r="CK60" s="801"/>
      <c r="CL60" s="802"/>
      <c r="CM60" s="800">
        <f>COUNTIFS(CM8:CM51,"C2")</f>
        <v>1</v>
      </c>
      <c r="CN60" s="802"/>
      <c r="CO60" s="154"/>
      <c r="CP60" s="155"/>
      <c r="CQ60" s="154"/>
      <c r="CR60" s="292" t="s">
        <v>68</v>
      </c>
      <c r="CS60" s="286">
        <f>COUNTIFS($I$8:$I$51,"BOY",$J$8:$J$51,"GEN",DH8:DH51,"B1")</f>
        <v>0</v>
      </c>
      <c r="CT60" s="286">
        <f>COUNTIFS($I$8:$I$51,"BOY",$J$8:$J$51,"OBC",DH8:DH51,"B1")</f>
        <v>0</v>
      </c>
      <c r="CU60" s="286">
        <f>COUNTIFS($I$8:$I$51,"BOY",$J$8:$J$51,"SC",DH8:DH51,"B1")</f>
        <v>0</v>
      </c>
      <c r="CV60" s="286">
        <f>COUNTIFS($I$8:$I$51,"BOY",$J$8:$J$51,"ST",DH8:DH51,"B1")</f>
        <v>0</v>
      </c>
      <c r="CW60" s="287">
        <f t="shared" si="208"/>
        <v>0</v>
      </c>
      <c r="CX60" s="286">
        <f>COUNTIFS($I$8:$I$51,"GIRL",$J$8:$J$51,"GEN",DH8:DH51,"B1")</f>
        <v>0</v>
      </c>
      <c r="CY60" s="286">
        <f>COUNTIFS($I$8:$I$51,"GIRL",$J$8:$J$51,"OBC",DH8:DH51,"B1")</f>
        <v>0</v>
      </c>
      <c r="CZ60" s="286">
        <f>COUNTIFS($I$8:$I$51,"GIRL",$J$8:$J$51,"SC",DH8:DH51,"B1")</f>
        <v>0</v>
      </c>
      <c r="DA60" s="286">
        <f>COUNTIFS($I$8:$I$51,"GIRL",$J$8:$J$51,"ST",DH8:DH51,"B1")</f>
        <v>0</v>
      </c>
      <c r="DB60" s="287">
        <f t="shared" si="209"/>
        <v>0</v>
      </c>
      <c r="DC60" s="293">
        <f t="shared" si="210"/>
        <v>0</v>
      </c>
      <c r="DD60" s="800" t="s">
        <v>54</v>
      </c>
      <c r="DE60" s="801"/>
      <c r="DF60" s="801"/>
      <c r="DG60" s="802"/>
      <c r="DH60" s="800">
        <f>COUNTIFS(DH8:DH51,"C2")</f>
        <v>0</v>
      </c>
      <c r="DI60" s="802"/>
      <c r="DJ60" s="154"/>
      <c r="DK60" s="155"/>
      <c r="DL60" s="154"/>
      <c r="DM60" s="296"/>
      <c r="DN60" s="295"/>
      <c r="DO60" s="169"/>
      <c r="DP60" s="169"/>
      <c r="DQ60" s="169"/>
      <c r="DR60" s="139"/>
      <c r="DS60" s="139"/>
      <c r="DT60" s="139"/>
      <c r="DU60" s="139"/>
      <c r="DV60" s="139"/>
      <c r="DW60" s="140"/>
      <c r="DX60" s="140"/>
      <c r="DY60" s="140"/>
      <c r="DZ60" s="140"/>
      <c r="EA60" s="140"/>
      <c r="EB60" s="141"/>
      <c r="EC60" s="141"/>
      <c r="ED60" s="141"/>
      <c r="EE60" s="141"/>
      <c r="EF60" s="141"/>
      <c r="EG60" s="127"/>
      <c r="EH60" s="127"/>
      <c r="EI60" s="127"/>
      <c r="EJ60" s="127"/>
      <c r="EK60" s="127"/>
      <c r="EL60" s="128"/>
      <c r="EM60" s="128"/>
      <c r="EN60" s="128"/>
      <c r="EO60" s="128"/>
      <c r="EP60" s="128"/>
      <c r="EQ60" s="142"/>
      <c r="ER60" s="142"/>
      <c r="ES60" s="721"/>
      <c r="ET60" s="722"/>
      <c r="EU60" s="723"/>
      <c r="EV60" s="813"/>
      <c r="EW60" s="809" t="str">
        <f>IF(DASHBOARD!D13="","",DASHBOARD!D13&amp;" -"&amp;DASHBOARD!B13)</f>
        <v>POOJA CHAUDHARY -HINDI</v>
      </c>
      <c r="EX60" s="810"/>
      <c r="EY60" s="810"/>
      <c r="EZ60" s="810"/>
      <c r="FA60" s="810"/>
      <c r="FB60" s="810"/>
      <c r="FC60" s="810"/>
      <c r="FD60" s="811"/>
      <c r="FE60" s="678">
        <f>'TEC.WISE RESULT'!D10</f>
        <v>1</v>
      </c>
      <c r="FF60" s="679"/>
      <c r="FG60" s="679"/>
      <c r="FH60" s="679"/>
      <c r="FI60" s="679"/>
      <c r="FJ60" s="679"/>
      <c r="FK60" s="385"/>
      <c r="FL60" s="70"/>
    </row>
    <row r="61" spans="1:168" ht="17.399999999999999" hidden="1" customHeight="1" thickBot="1" x14ac:dyDescent="0.3">
      <c r="A61" s="70"/>
      <c r="B61" s="131"/>
      <c r="C61" s="131"/>
      <c r="D61" s="131"/>
      <c r="E61" s="132"/>
      <c r="F61" s="194"/>
      <c r="G61" s="195" t="s">
        <v>208</v>
      </c>
      <c r="H61" s="195">
        <f>COUNTIFS($C$8:$C$51,"NSO",$I$8:$I$51,"BOY")</f>
        <v>0</v>
      </c>
      <c r="I61" s="195">
        <f>COUNTIFS($C$8:$C$51,"NSO",$I$8:$I$51,"GIRL")</f>
        <v>0</v>
      </c>
      <c r="J61" s="195">
        <f t="shared" si="195"/>
        <v>0</v>
      </c>
      <c r="K61" s="194"/>
      <c r="L61" s="292" t="s">
        <v>195</v>
      </c>
      <c r="M61" s="286">
        <f>COUNTIFS($I$8:$I$51,"BOY",$J$8:$J$51,"GEN",AB8:AB51,"A2")</f>
        <v>0</v>
      </c>
      <c r="N61" s="286">
        <f>COUNTIFS($I$8:$I$51,"BOY",$J$8:$J$51,"OBC",AB8:AB51,"A2")</f>
        <v>0</v>
      </c>
      <c r="O61" s="286">
        <f>COUNTIFS($I$8:$I$51,"BOY",$J$8:$J$51,"SC",AB8:AB51,"A2")</f>
        <v>0</v>
      </c>
      <c r="P61" s="286">
        <f>COUNTIFS($I$8:$I$51,"BOY",$J$8:$J$51,"ST",AB8:AB51,"A2")</f>
        <v>0</v>
      </c>
      <c r="Q61" s="287">
        <f t="shared" si="196"/>
        <v>0</v>
      </c>
      <c r="R61" s="286">
        <f>COUNTIFS($I$8:$I$51,"GIRL",$J$8:$J$51,"GEN",AB8:AB51,"A2")</f>
        <v>0</v>
      </c>
      <c r="S61" s="286">
        <f>COUNTIFS($I$8:$I$51,"GIRL",$J$8:$J$51,"OBC",AB8:AB51,"A2")</f>
        <v>0</v>
      </c>
      <c r="T61" s="286">
        <f>COUNTIFS($I$8:$I$51,"GIRL",$J$8:$J$51,"SC",AB8:AB51,"A2")</f>
        <v>0</v>
      </c>
      <c r="U61" s="286">
        <f>COUNTIFS($I$8:$I$51,"GIRL",$J$8:$J$51,"ST",AB8:AB51,"A2")</f>
        <v>0</v>
      </c>
      <c r="V61" s="287">
        <f t="shared" si="197"/>
        <v>0</v>
      </c>
      <c r="W61" s="293">
        <f t="shared" si="198"/>
        <v>0</v>
      </c>
      <c r="X61" s="800" t="s">
        <v>66</v>
      </c>
      <c r="Y61" s="801"/>
      <c r="Z61" s="801"/>
      <c r="AA61" s="802"/>
      <c r="AB61" s="800">
        <f>COUNTIFS(AB8:AB51,"C1")</f>
        <v>1</v>
      </c>
      <c r="AC61" s="802"/>
      <c r="AD61" s="154"/>
      <c r="AE61" s="155"/>
      <c r="AF61" s="154"/>
      <c r="AG61" s="292" t="s">
        <v>195</v>
      </c>
      <c r="AH61" s="286">
        <f>COUNTIFS($I$8:$I$51,"BOY",$J$8:$J$51,"GEN",AW8:AW51,"A2")</f>
        <v>0</v>
      </c>
      <c r="AI61" s="286">
        <f>COUNTIFS($I$8:$I$51,"BOY",$J$8:$J$51,"OBC",AW8:AW51,"A2")</f>
        <v>0</v>
      </c>
      <c r="AJ61" s="286">
        <f>COUNTIFS($I$8:$I$51,"BOY",$J$8:$J$51,"SC",AW8:AW51,"A2")</f>
        <v>0</v>
      </c>
      <c r="AK61" s="286">
        <f>COUNTIFS($I$8:$I$51,"BOY",$J$8:$J$51,"ST",AW8:AW51,"A2")</f>
        <v>0</v>
      </c>
      <c r="AL61" s="287">
        <f t="shared" si="199"/>
        <v>0</v>
      </c>
      <c r="AM61" s="286">
        <f>COUNTIFS($I$8:$I$51,"GIRL",$J$8:$J$51,"GEN",AW8:AW51,"A2")</f>
        <v>0</v>
      </c>
      <c r="AN61" s="286">
        <f>COUNTIFS($I$8:$I$51,"GIRL",$J$8:$J$51,"OBC",AW8:AW51,"A2")</f>
        <v>0</v>
      </c>
      <c r="AO61" s="286">
        <f>COUNTIFS($I$8:$I$51,"GIRL",$J$8:$J$51,"SC",AW8:AW51,"A2")</f>
        <v>0</v>
      </c>
      <c r="AP61" s="286">
        <f>COUNTIFS($I$8:$I$51,"GIRL",$J$8:$J$51,"ST",AW8:AW51,"A2")</f>
        <v>0</v>
      </c>
      <c r="AQ61" s="287">
        <f t="shared" si="200"/>
        <v>0</v>
      </c>
      <c r="AR61" s="293">
        <f t="shared" si="201"/>
        <v>0</v>
      </c>
      <c r="AS61" s="800" t="s">
        <v>66</v>
      </c>
      <c r="AT61" s="801"/>
      <c r="AU61" s="801"/>
      <c r="AV61" s="802"/>
      <c r="AW61" s="800">
        <f>COUNTIFS(AW8:AW51,"C1")</f>
        <v>3</v>
      </c>
      <c r="AX61" s="802"/>
      <c r="AY61" s="154"/>
      <c r="AZ61" s="155"/>
      <c r="BA61" s="154"/>
      <c r="BB61" s="292" t="s">
        <v>195</v>
      </c>
      <c r="BC61" s="286">
        <f>COUNTIFS($I$8:$I$51,"BOY",$J$8:$J$51,"GEN",BR8:BR51,"A2")</f>
        <v>0</v>
      </c>
      <c r="BD61" s="286">
        <f>COUNTIFS($I$8:$I$51,"BOY",$J$8:$J$51,"OBC",BR8:BR51,"A2")</f>
        <v>0</v>
      </c>
      <c r="BE61" s="286">
        <f>COUNTIFS($I$8:$I$51,"BOY",$J$8:$J$51,"SC",BR8:BR51,"A2")</f>
        <v>0</v>
      </c>
      <c r="BF61" s="286">
        <f>COUNTIFS($I$8:$I$51,"BOY",$J$8:$J$51,"ST",BR8:BR51,"A2")</f>
        <v>0</v>
      </c>
      <c r="BG61" s="287">
        <f t="shared" si="202"/>
        <v>0</v>
      </c>
      <c r="BH61" s="286">
        <f>COUNTIFS($I$8:$I$51,"GIRL",$J$8:$J$51,"GEN",BR8:BR51,"A2")</f>
        <v>0</v>
      </c>
      <c r="BI61" s="286">
        <f>COUNTIFS($I$8:$I$51,"GIRL",$J$8:$J$51,"OBC",BR8:BR51,"A2")</f>
        <v>0</v>
      </c>
      <c r="BJ61" s="286">
        <f>COUNTIFS($I$8:$I$51,"GIRL",$J$8:$J$51,"SC",BR8:BR51,"A2")</f>
        <v>0</v>
      </c>
      <c r="BK61" s="286">
        <f>COUNTIFS($I$8:$I$51,"GIRL",$J$8:$J$51,"ST",BR8:BR51,"A2")</f>
        <v>0</v>
      </c>
      <c r="BL61" s="287">
        <f t="shared" si="203"/>
        <v>0</v>
      </c>
      <c r="BM61" s="293">
        <f t="shared" si="204"/>
        <v>0</v>
      </c>
      <c r="BN61" s="800" t="s">
        <v>66</v>
      </c>
      <c r="BO61" s="801"/>
      <c r="BP61" s="801"/>
      <c r="BQ61" s="802"/>
      <c r="BR61" s="800">
        <f>COUNTIFS(BR8:BR51,"C1")</f>
        <v>0</v>
      </c>
      <c r="BS61" s="802"/>
      <c r="BT61" s="154"/>
      <c r="BU61" s="155"/>
      <c r="BV61" s="154"/>
      <c r="BW61" s="292" t="s">
        <v>195</v>
      </c>
      <c r="BX61" s="286">
        <f>COUNTIFS($I$8:$I$51,"BOY",$J$8:$J$51,"GEN",CM8:CM51,"A2")</f>
        <v>0</v>
      </c>
      <c r="BY61" s="286">
        <f>COUNTIFS($I$8:$I$51,"BOY",$J$8:$J$51,"OBC",CM8:CM51,"A2")</f>
        <v>0</v>
      </c>
      <c r="BZ61" s="286">
        <f>COUNTIFS($I$8:$I$51,"BOY",$J$8:$J$51,"SC",CM8:CM51,"A2")</f>
        <v>0</v>
      </c>
      <c r="CA61" s="286">
        <f>COUNTIFS($I$8:$I$51,"BOY",$J$8:$J$51,"ST",CM8:CM51,"A2")</f>
        <v>0</v>
      </c>
      <c r="CB61" s="287">
        <f t="shared" si="205"/>
        <v>0</v>
      </c>
      <c r="CC61" s="286">
        <f>COUNTIFS($I$8:$I$51,"GIRL",$J$8:$J$51,"GEN",CM8:CM51,"A2")</f>
        <v>0</v>
      </c>
      <c r="CD61" s="286">
        <f>COUNTIFS($I$8:$I$51,"GIRL",$J$8:$J$51,"OBC",CM8:CM51,"A2")</f>
        <v>0</v>
      </c>
      <c r="CE61" s="286">
        <f>COUNTIFS($I$8:$I$51,"GIRL",$J$8:$J$51,"SC",CM8:CM51,"A2")</f>
        <v>0</v>
      </c>
      <c r="CF61" s="286">
        <f>COUNTIFS($I$8:$I$51,"GIRL",$J$8:$J$51,"ST",CM8:CM51,"A2")</f>
        <v>0</v>
      </c>
      <c r="CG61" s="287">
        <f t="shared" si="206"/>
        <v>0</v>
      </c>
      <c r="CH61" s="293">
        <f t="shared" si="207"/>
        <v>0</v>
      </c>
      <c r="CI61" s="800" t="s">
        <v>66</v>
      </c>
      <c r="CJ61" s="801"/>
      <c r="CK61" s="801"/>
      <c r="CL61" s="802"/>
      <c r="CM61" s="800">
        <f>COUNTIFS(CM8:CM51,"C1")</f>
        <v>0</v>
      </c>
      <c r="CN61" s="802"/>
      <c r="CO61" s="154"/>
      <c r="CP61" s="155"/>
      <c r="CQ61" s="154"/>
      <c r="CR61" s="292" t="s">
        <v>195</v>
      </c>
      <c r="CS61" s="286">
        <f>COUNTIFS($I$8:$I$51,"BOY",$J$8:$J$51,"GEN",DH8:DH51,"A2")</f>
        <v>0</v>
      </c>
      <c r="CT61" s="286">
        <f>COUNTIFS($I$8:$I$51,"BOY",$J$8:$J$51,"OBC",DH8:DH51,"A2")</f>
        <v>0</v>
      </c>
      <c r="CU61" s="286">
        <f>COUNTIFS($I$8:$I$51,"BOY",$J$8:$J$51,"SC",DH8:DH51,"A2")</f>
        <v>0</v>
      </c>
      <c r="CV61" s="286">
        <f>COUNTIFS($I$8:$I$51,"BOY",$J$8:$J$51,"ST",DH8:DH51,"A2")</f>
        <v>0</v>
      </c>
      <c r="CW61" s="287">
        <f t="shared" si="208"/>
        <v>0</v>
      </c>
      <c r="CX61" s="286">
        <f>COUNTIFS($I$8:$I$51,"GIRL",$J$8:$J$51,"GEN",DH8:DH51,"A2")</f>
        <v>0</v>
      </c>
      <c r="CY61" s="286">
        <f>COUNTIFS($I$8:$I$51,"GIRL",$J$8:$J$51,"OBC",DH8:DH51,"A2")</f>
        <v>0</v>
      </c>
      <c r="CZ61" s="286">
        <f>COUNTIFS($I$8:$I$51,"GIRL",$J$8:$J$51,"SC",DH8:DH51,"A2")</f>
        <v>0</v>
      </c>
      <c r="DA61" s="286">
        <f>COUNTIFS($I$8:$I$51,"GIRL",$J$8:$J$51,"ST",DH8:DH51,"A2")</f>
        <v>0</v>
      </c>
      <c r="DB61" s="287">
        <f t="shared" si="209"/>
        <v>0</v>
      </c>
      <c r="DC61" s="293">
        <f t="shared" si="210"/>
        <v>0</v>
      </c>
      <c r="DD61" s="800" t="s">
        <v>66</v>
      </c>
      <c r="DE61" s="801"/>
      <c r="DF61" s="801"/>
      <c r="DG61" s="802"/>
      <c r="DH61" s="800">
        <f>COUNTIFS(DH8:DH51,"C1")</f>
        <v>0</v>
      </c>
      <c r="DI61" s="802"/>
      <c r="DJ61" s="154"/>
      <c r="DK61" s="155"/>
      <c r="DL61" s="154"/>
      <c r="DM61" s="296"/>
      <c r="DN61" s="295"/>
      <c r="DO61" s="169"/>
      <c r="DP61" s="169"/>
      <c r="DQ61" s="169"/>
      <c r="DR61" s="139"/>
      <c r="DS61" s="139"/>
      <c r="DT61" s="139"/>
      <c r="DU61" s="139"/>
      <c r="DV61" s="139"/>
      <c r="DW61" s="140"/>
      <c r="DX61" s="140"/>
      <c r="DY61" s="140"/>
      <c r="DZ61" s="140"/>
      <c r="EA61" s="140"/>
      <c r="EB61" s="141"/>
      <c r="EC61" s="141"/>
      <c r="ED61" s="141"/>
      <c r="EE61" s="141"/>
      <c r="EF61" s="141"/>
      <c r="EG61" s="127"/>
      <c r="EH61" s="127"/>
      <c r="EI61" s="127"/>
      <c r="EJ61" s="127"/>
      <c r="EK61" s="127"/>
      <c r="EL61" s="128"/>
      <c r="EM61" s="128"/>
      <c r="EN61" s="128"/>
      <c r="EO61" s="128"/>
      <c r="EP61" s="128"/>
      <c r="EQ61" s="142"/>
      <c r="ER61" s="142"/>
      <c r="ES61" s="727" t="str">
        <f>IF(FE55="0","","RESULT  "&amp;DASHBOARD!B4)</f>
        <v>RESULT  SESSION  -  2025-26</v>
      </c>
      <c r="ET61" s="728"/>
      <c r="EU61" s="729"/>
      <c r="EV61" s="813"/>
      <c r="EW61" s="809" t="str">
        <f>IF(DASHBOARD!D14="","",DASHBOARD!D14&amp;" -"&amp;DASHBOARD!B14)</f>
        <v>GANPAT LAL JAT -MATHS</v>
      </c>
      <c r="EX61" s="810"/>
      <c r="EY61" s="810"/>
      <c r="EZ61" s="810"/>
      <c r="FA61" s="810"/>
      <c r="FB61" s="810"/>
      <c r="FC61" s="810"/>
      <c r="FD61" s="811"/>
      <c r="FE61" s="678">
        <f>'TEC.WISE RESULT'!E10</f>
        <v>0.66666666666666663</v>
      </c>
      <c r="FF61" s="679"/>
      <c r="FG61" s="679"/>
      <c r="FH61" s="679"/>
      <c r="FI61" s="679"/>
      <c r="FJ61" s="679"/>
      <c r="FK61" s="385"/>
      <c r="FL61" s="70"/>
    </row>
    <row r="62" spans="1:168" ht="17.399999999999999" hidden="1" customHeight="1" thickBot="1" x14ac:dyDescent="0.3">
      <c r="A62" s="70"/>
      <c r="B62" s="131"/>
      <c r="C62" s="131"/>
      <c r="D62" s="131"/>
      <c r="E62" s="132"/>
      <c r="F62" s="194"/>
      <c r="G62" s="191" t="s">
        <v>207</v>
      </c>
      <c r="H62" s="191">
        <f>H59-SUM(H60:H61)</f>
        <v>2</v>
      </c>
      <c r="I62" s="191">
        <f t="shared" ref="I62:J62" si="212">I59-SUM(I60:I61)</f>
        <v>1</v>
      </c>
      <c r="J62" s="191">
        <f t="shared" si="212"/>
        <v>3</v>
      </c>
      <c r="K62" s="194"/>
      <c r="L62" s="292" t="s">
        <v>44</v>
      </c>
      <c r="M62" s="286">
        <f>COUNTIFS($I$8:$I$51,"BOY",$J$8:$J$51,"GEN",AB8:AB51,"A1")</f>
        <v>0</v>
      </c>
      <c r="N62" s="286">
        <f>COUNTIFS($I$8:$I$51,"BOY",$J$8:$J$51,"OBC",AB8:AB51,"A1")</f>
        <v>0</v>
      </c>
      <c r="O62" s="286">
        <f>COUNTIFS($I$8:$I$51,"BOY",$J$8:$J$51,"SC",AB8:AB51,"A1")</f>
        <v>0</v>
      </c>
      <c r="P62" s="286">
        <f>COUNTIFS($I$8:$I$51,"BOY",$J$8:$J$51,"ST",AB8:AB51,"A1")</f>
        <v>0</v>
      </c>
      <c r="Q62" s="287">
        <f t="shared" si="196"/>
        <v>0</v>
      </c>
      <c r="R62" s="286">
        <f>COUNTIFS($I$8:$I$51,"GIRL",$J$8:$J$51,"GEN",AB8:AB51,"A1")</f>
        <v>0</v>
      </c>
      <c r="S62" s="286">
        <f>COUNTIFS($I$8:$I$51,"GIRL",$J$8:$J$51,"OBC",AB8:AB51,"A1")</f>
        <v>0</v>
      </c>
      <c r="T62" s="286">
        <f>COUNTIFS($I$8:$I$51,"GIRL",$J$8:$J$51,"SC",AB8:AB51,"A1")</f>
        <v>0</v>
      </c>
      <c r="U62" s="286">
        <f>COUNTIFS($I$8:$I$51,"GIRL",$J$8:$J$51,"ST",AB8:AB51,"A1")</f>
        <v>0</v>
      </c>
      <c r="V62" s="287">
        <f t="shared" si="197"/>
        <v>0</v>
      </c>
      <c r="W62" s="293">
        <f t="shared" si="198"/>
        <v>0</v>
      </c>
      <c r="X62" s="800" t="s">
        <v>67</v>
      </c>
      <c r="Y62" s="801"/>
      <c r="Z62" s="801"/>
      <c r="AA62" s="802"/>
      <c r="AB62" s="800">
        <f>COUNTIFS(AB8:AB51,"B2")</f>
        <v>1</v>
      </c>
      <c r="AC62" s="802"/>
      <c r="AD62" s="154"/>
      <c r="AE62" s="155"/>
      <c r="AF62" s="154"/>
      <c r="AG62" s="292" t="s">
        <v>44</v>
      </c>
      <c r="AH62" s="286">
        <f>COUNTIFS($I$8:$I$51,"BOY",$J$8:$J$51,"GEN",AW8:AW51,"A1")</f>
        <v>0</v>
      </c>
      <c r="AI62" s="286">
        <f>COUNTIFS($I$8:$I$51,"BOY",$J$8:$J$51,"OBC",AW8:AW51,"A1")</f>
        <v>0</v>
      </c>
      <c r="AJ62" s="286">
        <f>COUNTIFS($I$8:$I$51,"BOY",$J$8:$J$51,"SC",AW8:AW51,"A1")</f>
        <v>0</v>
      </c>
      <c r="AK62" s="286">
        <f>COUNTIFS($I$8:$I$51,"BOY",$J$8:$J$51,"ST",AW8:AW51,"A1")</f>
        <v>0</v>
      </c>
      <c r="AL62" s="287">
        <f t="shared" si="199"/>
        <v>0</v>
      </c>
      <c r="AM62" s="286">
        <f>COUNTIFS($I$8:$I$51,"GIRL",$J$8:$J$51,"GEN",AW8:AW51,"A1")</f>
        <v>0</v>
      </c>
      <c r="AN62" s="286">
        <f>COUNTIFS($I$8:$I$51,"GIRL",$J$8:$J$51,"OBC",AW8:AW51,"A1")</f>
        <v>0</v>
      </c>
      <c r="AO62" s="286">
        <f>COUNTIFS($I$8:$I$51,"GIRL",$J$8:$J$51,"SC",AW8:AW51,"A1")</f>
        <v>0</v>
      </c>
      <c r="AP62" s="286">
        <f>COUNTIFS($I$8:$I$51,"GIRL",$J$8:$J$51,"ST",AW8:AW51,"A1")</f>
        <v>0</v>
      </c>
      <c r="AQ62" s="287">
        <f t="shared" si="200"/>
        <v>0</v>
      </c>
      <c r="AR62" s="293">
        <f t="shared" si="201"/>
        <v>0</v>
      </c>
      <c r="AS62" s="800" t="s">
        <v>67</v>
      </c>
      <c r="AT62" s="801"/>
      <c r="AU62" s="801"/>
      <c r="AV62" s="802"/>
      <c r="AW62" s="800">
        <f>COUNTIFS(AW8:AW51,"B2")</f>
        <v>0</v>
      </c>
      <c r="AX62" s="802"/>
      <c r="AY62" s="154"/>
      <c r="AZ62" s="155"/>
      <c r="BA62" s="154"/>
      <c r="BB62" s="292" t="s">
        <v>44</v>
      </c>
      <c r="BC62" s="286">
        <f>COUNTIFS($I$8:$I$51,"BOY",$J$8:$J$51,"GEN",BR8:BR51,"A1")</f>
        <v>0</v>
      </c>
      <c r="BD62" s="286">
        <f>COUNTIFS($I$8:$I$51,"BOY",$J$8:$J$51,"OBC",BR8:BR51,"A1")</f>
        <v>0</v>
      </c>
      <c r="BE62" s="286">
        <f>COUNTIFS($I$8:$I$51,"BOY",$J$8:$J$51,"SC",BR8:BR51,"A1")</f>
        <v>0</v>
      </c>
      <c r="BF62" s="286">
        <f>COUNTIFS($I$8:$I$51,"BOY",$J$8:$J$51,"ST",BR8:BR51,"A1")</f>
        <v>0</v>
      </c>
      <c r="BG62" s="287">
        <f t="shared" si="202"/>
        <v>0</v>
      </c>
      <c r="BH62" s="286">
        <f>COUNTIFS($I$8:$I$51,"GIRL",$J$8:$J$51,"GEN",BR8:BR51,"A1")</f>
        <v>0</v>
      </c>
      <c r="BI62" s="286">
        <f>COUNTIFS($I$8:$I$51,"GIRL",$J$8:$J$51,"OBC",BR8:BR51,"A1")</f>
        <v>0</v>
      </c>
      <c r="BJ62" s="286">
        <f>COUNTIFS($I$8:$I$51,"GIRL",$J$8:$J$51,"SC",BR8:BR51,"A1")</f>
        <v>0</v>
      </c>
      <c r="BK62" s="286">
        <f>COUNTIFS($I$8:$I$51,"GIRL",$J$8:$J$51,"ST",BR8:BR51,"A1")</f>
        <v>0</v>
      </c>
      <c r="BL62" s="287">
        <f t="shared" si="203"/>
        <v>0</v>
      </c>
      <c r="BM62" s="293">
        <f t="shared" si="204"/>
        <v>0</v>
      </c>
      <c r="BN62" s="800" t="s">
        <v>67</v>
      </c>
      <c r="BO62" s="801"/>
      <c r="BP62" s="801"/>
      <c r="BQ62" s="802"/>
      <c r="BR62" s="800">
        <f>COUNTIFS(BR8:BR51,"B2")</f>
        <v>0</v>
      </c>
      <c r="BS62" s="802"/>
      <c r="BT62" s="154"/>
      <c r="BU62" s="155"/>
      <c r="BV62" s="154"/>
      <c r="BW62" s="292" t="s">
        <v>44</v>
      </c>
      <c r="BX62" s="286">
        <f>COUNTIFS($I$8:$I$51,"BOY",$J$8:$J$51,"GEN",CM8:CM51,"A1")</f>
        <v>0</v>
      </c>
      <c r="BY62" s="286">
        <f>COUNTIFS($I$8:$I$51,"BOY",$J$8:$J$51,"OBC",CM8:CM51,"A1")</f>
        <v>0</v>
      </c>
      <c r="BZ62" s="286">
        <f>COUNTIFS($I$8:$I$51,"BOY",$J$8:$J$51,"SC",CM8:CM51,"A1")</f>
        <v>0</v>
      </c>
      <c r="CA62" s="286">
        <f>COUNTIFS($I$8:$I$51,"BOY",$J$8:$J$51,"ST",CM8:CM51,"A1")</f>
        <v>0</v>
      </c>
      <c r="CB62" s="287">
        <f t="shared" si="205"/>
        <v>0</v>
      </c>
      <c r="CC62" s="286">
        <f>COUNTIFS($I$8:$I$51,"GIRL",$J$8:$J$51,"GEN",CM8:CM51,"A1")</f>
        <v>0</v>
      </c>
      <c r="CD62" s="286">
        <f>COUNTIFS($I$8:$I$51,"GIRL",$J$8:$J$51,"OBC",CM8:CM51,"A1")</f>
        <v>0</v>
      </c>
      <c r="CE62" s="286">
        <f>COUNTIFS($I$8:$I$51,"GIRL",$J$8:$J$51,"SC",CM8:CM51,"A1")</f>
        <v>0</v>
      </c>
      <c r="CF62" s="286">
        <f>COUNTIFS($I$8:$I$51,"GIRL",$J$8:$J$51,"ST",CM8:CM51,"A1")</f>
        <v>0</v>
      </c>
      <c r="CG62" s="287">
        <f t="shared" si="206"/>
        <v>0</v>
      </c>
      <c r="CH62" s="293">
        <f t="shared" si="207"/>
        <v>0</v>
      </c>
      <c r="CI62" s="800" t="s">
        <v>67</v>
      </c>
      <c r="CJ62" s="801"/>
      <c r="CK62" s="801"/>
      <c r="CL62" s="802"/>
      <c r="CM62" s="800">
        <f>COUNTIFS(CM8:CM51,"B2")</f>
        <v>0</v>
      </c>
      <c r="CN62" s="802"/>
      <c r="CO62" s="154"/>
      <c r="CP62" s="155"/>
      <c r="CQ62" s="154"/>
      <c r="CR62" s="292" t="s">
        <v>44</v>
      </c>
      <c r="CS62" s="286">
        <f>COUNTIFS($I$8:$I$51,"BOY",$J$8:$J$51,"GEN",DH8:DH51,"A1")</f>
        <v>0</v>
      </c>
      <c r="CT62" s="286">
        <f>COUNTIFS($I$8:$I$51,"BOY",$J$8:$J$51,"OBC",DH8:DH51,"A1")</f>
        <v>0</v>
      </c>
      <c r="CU62" s="286">
        <f>COUNTIFS($I$8:$I$51,"BOY",$J$8:$J$51,"SC",DH8:DH51,"A1")</f>
        <v>0</v>
      </c>
      <c r="CV62" s="286">
        <f>COUNTIFS($I$8:$I$51,"BOY",$J$8:$J$51,"ST",DH8:DH51,"A1")</f>
        <v>0</v>
      </c>
      <c r="CW62" s="287">
        <f t="shared" si="208"/>
        <v>0</v>
      </c>
      <c r="CX62" s="286">
        <f>COUNTIFS($I$8:$I$51,"GIRL",$J$8:$J$51,"GEN",DH8:DH51,"A1")</f>
        <v>0</v>
      </c>
      <c r="CY62" s="286">
        <f>COUNTIFS($I$8:$I$51,"GIRL",$J$8:$J$51,"OBC",DH8:DH51,"A1")</f>
        <v>0</v>
      </c>
      <c r="CZ62" s="286">
        <f>COUNTIFS($I$8:$I$51,"GIRL",$J$8:$J$51,"SC",DH8:DH51,"A1")</f>
        <v>0</v>
      </c>
      <c r="DA62" s="286">
        <f>COUNTIFS($I$8:$I$51,"GIRL",$J$8:$J$51,"ST",DH8:DH51,"A1")</f>
        <v>0</v>
      </c>
      <c r="DB62" s="287">
        <f t="shared" si="209"/>
        <v>0</v>
      </c>
      <c r="DC62" s="293">
        <f t="shared" si="210"/>
        <v>0</v>
      </c>
      <c r="DD62" s="800" t="s">
        <v>67</v>
      </c>
      <c r="DE62" s="801"/>
      <c r="DF62" s="801"/>
      <c r="DG62" s="802"/>
      <c r="DH62" s="800">
        <f>COUNTIFS(DH8:DH51,"B2")</f>
        <v>1</v>
      </c>
      <c r="DI62" s="802"/>
      <c r="DJ62" s="154"/>
      <c r="DK62" s="155"/>
      <c r="DL62" s="154"/>
      <c r="DM62" s="296"/>
      <c r="DN62" s="295"/>
      <c r="DO62" s="169"/>
      <c r="DP62" s="169"/>
      <c r="DQ62" s="169"/>
      <c r="DR62" s="139"/>
      <c r="DS62" s="139"/>
      <c r="DT62" s="139"/>
      <c r="DU62" s="139"/>
      <c r="DV62" s="139"/>
      <c r="DW62" s="140"/>
      <c r="DX62" s="140"/>
      <c r="DY62" s="140"/>
      <c r="DZ62" s="140"/>
      <c r="EA62" s="140"/>
      <c r="EB62" s="141"/>
      <c r="EC62" s="141"/>
      <c r="ED62" s="141"/>
      <c r="EE62" s="141"/>
      <c r="EF62" s="141"/>
      <c r="EG62" s="127"/>
      <c r="EH62" s="127"/>
      <c r="EI62" s="127"/>
      <c r="EJ62" s="127"/>
      <c r="EK62" s="127"/>
      <c r="EL62" s="128"/>
      <c r="EM62" s="128"/>
      <c r="EN62" s="128"/>
      <c r="EO62" s="128"/>
      <c r="EP62" s="128"/>
      <c r="EQ62" s="142"/>
      <c r="ER62" s="142"/>
      <c r="ES62" s="727"/>
      <c r="ET62" s="728"/>
      <c r="EU62" s="729"/>
      <c r="EV62" s="813"/>
      <c r="EW62" s="809" t="str">
        <f>IF(DASHBOARD!D15="","",DASHBOARD!D15&amp;" -"&amp;DASHBOARD!B15)</f>
        <v xml:space="preserve">PREM CHAND BALAI -SCIENCE </v>
      </c>
      <c r="EX62" s="810"/>
      <c r="EY62" s="810"/>
      <c r="EZ62" s="810"/>
      <c r="FA62" s="810"/>
      <c r="FB62" s="810"/>
      <c r="FC62" s="810"/>
      <c r="FD62" s="811"/>
      <c r="FE62" s="678">
        <f>'TEC.WISE RESULT'!F10</f>
        <v>1</v>
      </c>
      <c r="FF62" s="679"/>
      <c r="FG62" s="679"/>
      <c r="FH62" s="679"/>
      <c r="FI62" s="679"/>
      <c r="FJ62" s="679"/>
      <c r="FK62" s="385"/>
      <c r="FL62" s="70"/>
    </row>
    <row r="63" spans="1:168" ht="17.399999999999999" hidden="1" customHeight="1" thickBot="1" x14ac:dyDescent="0.3">
      <c r="A63" s="70"/>
      <c r="B63" s="131"/>
      <c r="C63" s="131"/>
      <c r="D63" s="131"/>
      <c r="E63" s="132"/>
      <c r="F63" s="194"/>
      <c r="G63" s="194"/>
      <c r="H63" s="194"/>
      <c r="I63" s="194"/>
      <c r="J63" s="194"/>
      <c r="K63" s="194"/>
      <c r="L63" s="292" t="s">
        <v>57</v>
      </c>
      <c r="M63" s="286">
        <f>SUM(M55:M62)</f>
        <v>1</v>
      </c>
      <c r="N63" s="286">
        <f t="shared" ref="N63:W63" si="213">SUM(N55:N62)</f>
        <v>1</v>
      </c>
      <c r="O63" s="286">
        <f t="shared" si="213"/>
        <v>0</v>
      </c>
      <c r="P63" s="286">
        <f t="shared" si="213"/>
        <v>0</v>
      </c>
      <c r="Q63" s="287">
        <f t="shared" si="213"/>
        <v>2</v>
      </c>
      <c r="R63" s="286">
        <f t="shared" si="213"/>
        <v>0</v>
      </c>
      <c r="S63" s="286">
        <f t="shared" si="213"/>
        <v>1</v>
      </c>
      <c r="T63" s="286">
        <f t="shared" si="213"/>
        <v>0</v>
      </c>
      <c r="U63" s="286">
        <f t="shared" si="213"/>
        <v>0</v>
      </c>
      <c r="V63" s="287">
        <f t="shared" si="213"/>
        <v>1</v>
      </c>
      <c r="W63" s="293">
        <f t="shared" si="213"/>
        <v>3</v>
      </c>
      <c r="X63" s="800" t="s">
        <v>68</v>
      </c>
      <c r="Y63" s="801"/>
      <c r="Z63" s="801"/>
      <c r="AA63" s="802"/>
      <c r="AB63" s="800">
        <f>COUNTIFS(AB8:AB51,"B1")</f>
        <v>0</v>
      </c>
      <c r="AC63" s="802"/>
      <c r="AD63" s="154"/>
      <c r="AE63" s="155"/>
      <c r="AF63" s="154"/>
      <c r="AG63" s="292" t="s">
        <v>57</v>
      </c>
      <c r="AH63" s="286">
        <f>SUM(AH55:AH62)</f>
        <v>1</v>
      </c>
      <c r="AI63" s="286">
        <f t="shared" ref="AI63:AR63" si="214">SUM(AI55:AI62)</f>
        <v>1</v>
      </c>
      <c r="AJ63" s="286">
        <f t="shared" si="214"/>
        <v>0</v>
      </c>
      <c r="AK63" s="286">
        <f t="shared" si="214"/>
        <v>0</v>
      </c>
      <c r="AL63" s="287">
        <f t="shared" si="214"/>
        <v>2</v>
      </c>
      <c r="AM63" s="286">
        <f t="shared" si="214"/>
        <v>0</v>
      </c>
      <c r="AN63" s="286">
        <f t="shared" si="214"/>
        <v>1</v>
      </c>
      <c r="AO63" s="286">
        <f t="shared" si="214"/>
        <v>0</v>
      </c>
      <c r="AP63" s="286">
        <f t="shared" si="214"/>
        <v>0</v>
      </c>
      <c r="AQ63" s="287">
        <f t="shared" si="214"/>
        <v>1</v>
      </c>
      <c r="AR63" s="293">
        <f t="shared" si="214"/>
        <v>3</v>
      </c>
      <c r="AS63" s="800" t="s">
        <v>68</v>
      </c>
      <c r="AT63" s="801"/>
      <c r="AU63" s="801"/>
      <c r="AV63" s="802"/>
      <c r="AW63" s="800">
        <f>COUNTIFS(AW8:AW51,"B1")</f>
        <v>0</v>
      </c>
      <c r="AX63" s="802"/>
      <c r="AY63" s="154"/>
      <c r="AZ63" s="155"/>
      <c r="BA63" s="154"/>
      <c r="BB63" s="292" t="s">
        <v>57</v>
      </c>
      <c r="BC63" s="286">
        <f>SUM(BC55:BC62)</f>
        <v>1</v>
      </c>
      <c r="BD63" s="286">
        <f t="shared" ref="BD63:BM63" si="215">SUM(BD55:BD62)</f>
        <v>1</v>
      </c>
      <c r="BE63" s="286">
        <f t="shared" si="215"/>
        <v>0</v>
      </c>
      <c r="BF63" s="286">
        <f t="shared" si="215"/>
        <v>0</v>
      </c>
      <c r="BG63" s="287">
        <f t="shared" si="215"/>
        <v>2</v>
      </c>
      <c r="BH63" s="286">
        <f t="shared" si="215"/>
        <v>0</v>
      </c>
      <c r="BI63" s="286">
        <f t="shared" si="215"/>
        <v>1</v>
      </c>
      <c r="BJ63" s="286">
        <f t="shared" si="215"/>
        <v>0</v>
      </c>
      <c r="BK63" s="286">
        <f t="shared" si="215"/>
        <v>0</v>
      </c>
      <c r="BL63" s="287">
        <f t="shared" si="215"/>
        <v>1</v>
      </c>
      <c r="BM63" s="293">
        <f t="shared" si="215"/>
        <v>3</v>
      </c>
      <c r="BN63" s="800" t="s">
        <v>68</v>
      </c>
      <c r="BO63" s="801"/>
      <c r="BP63" s="801"/>
      <c r="BQ63" s="802"/>
      <c r="BR63" s="800">
        <f>COUNTIFS(BR8:BR51,"B1")</f>
        <v>1</v>
      </c>
      <c r="BS63" s="802"/>
      <c r="BT63" s="154"/>
      <c r="BU63" s="155"/>
      <c r="BV63" s="154"/>
      <c r="BW63" s="292" t="s">
        <v>57</v>
      </c>
      <c r="BX63" s="286">
        <f>SUM(BX55:BX62)</f>
        <v>1</v>
      </c>
      <c r="BY63" s="286">
        <f t="shared" ref="BY63:CH63" si="216">SUM(BY55:BY62)</f>
        <v>1</v>
      </c>
      <c r="BZ63" s="286">
        <f t="shared" si="216"/>
        <v>0</v>
      </c>
      <c r="CA63" s="286">
        <f t="shared" si="216"/>
        <v>0</v>
      </c>
      <c r="CB63" s="287">
        <f t="shared" si="216"/>
        <v>2</v>
      </c>
      <c r="CC63" s="286">
        <f t="shared" si="216"/>
        <v>0</v>
      </c>
      <c r="CD63" s="286">
        <f t="shared" si="216"/>
        <v>1</v>
      </c>
      <c r="CE63" s="286">
        <f t="shared" si="216"/>
        <v>0</v>
      </c>
      <c r="CF63" s="286">
        <f t="shared" si="216"/>
        <v>0</v>
      </c>
      <c r="CG63" s="287">
        <f t="shared" si="206"/>
        <v>1</v>
      </c>
      <c r="CH63" s="293">
        <f t="shared" si="216"/>
        <v>3</v>
      </c>
      <c r="CI63" s="800" t="s">
        <v>68</v>
      </c>
      <c r="CJ63" s="801"/>
      <c r="CK63" s="801"/>
      <c r="CL63" s="802"/>
      <c r="CM63" s="800">
        <f>COUNTIFS(CM8:CM51,"B1")</f>
        <v>0</v>
      </c>
      <c r="CN63" s="802"/>
      <c r="CO63" s="154"/>
      <c r="CP63" s="155"/>
      <c r="CQ63" s="154"/>
      <c r="CR63" s="292" t="s">
        <v>57</v>
      </c>
      <c r="CS63" s="286">
        <f>SUM(CS55:CS62)</f>
        <v>1</v>
      </c>
      <c r="CT63" s="286">
        <f t="shared" ref="CT63:DC63" si="217">SUM(CT55:CT62)</f>
        <v>1</v>
      </c>
      <c r="CU63" s="286">
        <f t="shared" si="217"/>
        <v>0</v>
      </c>
      <c r="CV63" s="286">
        <f t="shared" si="217"/>
        <v>0</v>
      </c>
      <c r="CW63" s="287">
        <f t="shared" si="217"/>
        <v>2</v>
      </c>
      <c r="CX63" s="286">
        <f t="shared" si="217"/>
        <v>0</v>
      </c>
      <c r="CY63" s="286">
        <f t="shared" si="217"/>
        <v>1</v>
      </c>
      <c r="CZ63" s="286">
        <f t="shared" si="217"/>
        <v>0</v>
      </c>
      <c r="DA63" s="286">
        <f t="shared" si="217"/>
        <v>0</v>
      </c>
      <c r="DB63" s="287">
        <f t="shared" si="217"/>
        <v>1</v>
      </c>
      <c r="DC63" s="293">
        <f t="shared" si="217"/>
        <v>3</v>
      </c>
      <c r="DD63" s="800" t="s">
        <v>68</v>
      </c>
      <c r="DE63" s="801"/>
      <c r="DF63" s="801"/>
      <c r="DG63" s="802"/>
      <c r="DH63" s="800">
        <f>COUNTIFS(DH8:DH51,"B1")</f>
        <v>0</v>
      </c>
      <c r="DI63" s="802"/>
      <c r="DJ63" s="154"/>
      <c r="DK63" s="155"/>
      <c r="DL63" s="154"/>
      <c r="DM63" s="296"/>
      <c r="DN63" s="295"/>
      <c r="DO63" s="169"/>
      <c r="DP63" s="169"/>
      <c r="DQ63" s="169"/>
      <c r="DR63" s="139"/>
      <c r="DS63" s="139"/>
      <c r="DT63" s="139"/>
      <c r="DU63" s="139"/>
      <c r="DV63" s="139"/>
      <c r="DW63" s="140"/>
      <c r="DX63" s="140"/>
      <c r="DY63" s="140"/>
      <c r="DZ63" s="140"/>
      <c r="EA63" s="140"/>
      <c r="EB63" s="141"/>
      <c r="EC63" s="141"/>
      <c r="ED63" s="141"/>
      <c r="EE63" s="141"/>
      <c r="EF63" s="141"/>
      <c r="EG63" s="127"/>
      <c r="EH63" s="127"/>
      <c r="EI63" s="127"/>
      <c r="EJ63" s="127"/>
      <c r="EK63" s="127"/>
      <c r="EL63" s="128"/>
      <c r="EM63" s="128"/>
      <c r="EN63" s="128"/>
      <c r="EO63" s="128"/>
      <c r="EP63" s="128"/>
      <c r="EQ63" s="142"/>
      <c r="ER63" s="142"/>
      <c r="ES63" s="727"/>
      <c r="ET63" s="728"/>
      <c r="EU63" s="729"/>
      <c r="EV63" s="813"/>
      <c r="EW63" s="809" t="str">
        <f>IF(DASHBOARD!D16="","",DASHBOARD!D16&amp;" -"&amp;DASHBOARD!B16)</f>
        <v>DHANOP SINGH -SOCIAL SCIENCE</v>
      </c>
      <c r="EX63" s="810"/>
      <c r="EY63" s="810"/>
      <c r="EZ63" s="810"/>
      <c r="FA63" s="810"/>
      <c r="FB63" s="810"/>
      <c r="FC63" s="810"/>
      <c r="FD63" s="811"/>
      <c r="FE63" s="678">
        <f>'TEC.WISE RESULT'!G10</f>
        <v>1</v>
      </c>
      <c r="FF63" s="679"/>
      <c r="FG63" s="679"/>
      <c r="FH63" s="679"/>
      <c r="FI63" s="679"/>
      <c r="FJ63" s="679"/>
      <c r="FK63" s="385"/>
      <c r="FL63" s="70"/>
    </row>
    <row r="64" spans="1:168" ht="17.399999999999999" hidden="1" customHeight="1" thickBot="1" x14ac:dyDescent="0.3">
      <c r="A64" s="70"/>
      <c r="B64" s="131"/>
      <c r="C64" s="131"/>
      <c r="D64" s="131"/>
      <c r="E64" s="132"/>
      <c r="F64" s="132"/>
      <c r="G64" s="132"/>
      <c r="H64" s="132"/>
      <c r="I64" s="132"/>
      <c r="J64" s="132"/>
      <c r="K64" s="132"/>
      <c r="L64" s="214"/>
      <c r="M64" s="294"/>
      <c r="N64" s="297"/>
      <c r="O64" s="297"/>
      <c r="P64" s="297"/>
      <c r="Q64" s="297"/>
      <c r="R64" s="297"/>
      <c r="S64" s="297"/>
      <c r="T64" s="297"/>
      <c r="U64" s="297"/>
      <c r="V64" s="297"/>
      <c r="W64" s="297"/>
      <c r="X64" s="800" t="s">
        <v>195</v>
      </c>
      <c r="Y64" s="801"/>
      <c r="Z64" s="801"/>
      <c r="AA64" s="802"/>
      <c r="AB64" s="800">
        <f>COUNTIFS(AB8:AB51,"A2")</f>
        <v>0</v>
      </c>
      <c r="AC64" s="802"/>
      <c r="AD64" s="154"/>
      <c r="AE64" s="155"/>
      <c r="AF64" s="154"/>
      <c r="AG64" s="214"/>
      <c r="AH64" s="294"/>
      <c r="AI64" s="297"/>
      <c r="AJ64" s="297"/>
      <c r="AK64" s="297"/>
      <c r="AL64" s="297"/>
      <c r="AM64" s="297"/>
      <c r="AN64" s="297"/>
      <c r="AO64" s="297"/>
      <c r="AP64" s="297"/>
      <c r="AQ64" s="297"/>
      <c r="AR64" s="297"/>
      <c r="AS64" s="800" t="s">
        <v>195</v>
      </c>
      <c r="AT64" s="801"/>
      <c r="AU64" s="801"/>
      <c r="AV64" s="802"/>
      <c r="AW64" s="800">
        <f>COUNTIFS(AW8:AW51,"A2")</f>
        <v>0</v>
      </c>
      <c r="AX64" s="802"/>
      <c r="AY64" s="154"/>
      <c r="AZ64" s="155"/>
      <c r="BA64" s="154"/>
      <c r="BB64" s="214"/>
      <c r="BC64" s="294"/>
      <c r="BD64" s="297"/>
      <c r="BE64" s="297"/>
      <c r="BF64" s="297"/>
      <c r="BG64" s="297"/>
      <c r="BH64" s="297"/>
      <c r="BI64" s="297"/>
      <c r="BJ64" s="297"/>
      <c r="BK64" s="297"/>
      <c r="BL64" s="297"/>
      <c r="BM64" s="297"/>
      <c r="BN64" s="800" t="s">
        <v>195</v>
      </c>
      <c r="BO64" s="801"/>
      <c r="BP64" s="801"/>
      <c r="BQ64" s="802"/>
      <c r="BR64" s="800">
        <f>COUNTIFS(BR8:BR51,"A2")</f>
        <v>0</v>
      </c>
      <c r="BS64" s="802"/>
      <c r="BT64" s="154"/>
      <c r="BU64" s="155"/>
      <c r="BV64" s="154"/>
      <c r="BW64" s="214"/>
      <c r="BX64" s="294"/>
      <c r="BY64" s="297"/>
      <c r="BZ64" s="297"/>
      <c r="CA64" s="297"/>
      <c r="CB64" s="297"/>
      <c r="CC64" s="297"/>
      <c r="CD64" s="297"/>
      <c r="CE64" s="297"/>
      <c r="CF64" s="297"/>
      <c r="CG64" s="297"/>
      <c r="CH64" s="297"/>
      <c r="CI64" s="800" t="s">
        <v>195</v>
      </c>
      <c r="CJ64" s="801"/>
      <c r="CK64" s="801"/>
      <c r="CL64" s="802"/>
      <c r="CM64" s="800">
        <f>COUNTIFS(CM8:CM51,"A2")</f>
        <v>0</v>
      </c>
      <c r="CN64" s="802"/>
      <c r="CO64" s="154"/>
      <c r="CP64" s="155"/>
      <c r="CQ64" s="154"/>
      <c r="CR64" s="214"/>
      <c r="CS64" s="294"/>
      <c r="CT64" s="297"/>
      <c r="CU64" s="297"/>
      <c r="CV64" s="297"/>
      <c r="CW64" s="297"/>
      <c r="CX64" s="297"/>
      <c r="CY64" s="297"/>
      <c r="CZ64" s="297"/>
      <c r="DA64" s="297"/>
      <c r="DB64" s="297"/>
      <c r="DC64" s="297"/>
      <c r="DD64" s="800" t="s">
        <v>195</v>
      </c>
      <c r="DE64" s="801"/>
      <c r="DF64" s="801"/>
      <c r="DG64" s="802"/>
      <c r="DH64" s="800">
        <f>COUNTIFS(DH8:DH51,"A2")</f>
        <v>0</v>
      </c>
      <c r="DI64" s="802"/>
      <c r="DJ64" s="154"/>
      <c r="DK64" s="155"/>
      <c r="DL64" s="154"/>
      <c r="DM64" s="296"/>
      <c r="DN64" s="295"/>
      <c r="DO64" s="169"/>
      <c r="DP64" s="169"/>
      <c r="DQ64" s="169"/>
      <c r="DR64" s="139"/>
      <c r="DS64" s="139"/>
      <c r="DT64" s="139"/>
      <c r="DU64" s="139"/>
      <c r="DV64" s="139"/>
      <c r="DW64" s="140"/>
      <c r="DX64" s="140"/>
      <c r="DY64" s="140"/>
      <c r="DZ64" s="140"/>
      <c r="EA64" s="140"/>
      <c r="EB64" s="141"/>
      <c r="EC64" s="141"/>
      <c r="ED64" s="141"/>
      <c r="EE64" s="141"/>
      <c r="EF64" s="141"/>
      <c r="EG64" s="127"/>
      <c r="EH64" s="127"/>
      <c r="EI64" s="127"/>
      <c r="EJ64" s="127"/>
      <c r="EK64" s="127"/>
      <c r="EL64" s="128"/>
      <c r="EM64" s="128"/>
      <c r="EN64" s="128"/>
      <c r="EO64" s="128"/>
      <c r="EP64" s="128"/>
      <c r="EQ64" s="142"/>
      <c r="ER64" s="142"/>
      <c r="ES64" s="727"/>
      <c r="ET64" s="728"/>
      <c r="EU64" s="729"/>
      <c r="EV64" s="814"/>
      <c r="EW64" s="809" t="str">
        <f>IF(DASHBOARD!D17="","",DASHBOARD!D17&amp;" -"&amp;DASHBOARD!B17)</f>
        <v/>
      </c>
      <c r="EX64" s="810"/>
      <c r="EY64" s="810"/>
      <c r="EZ64" s="810"/>
      <c r="FA64" s="810"/>
      <c r="FB64" s="810"/>
      <c r="FC64" s="810"/>
      <c r="FD64" s="811"/>
      <c r="FE64" s="678"/>
      <c r="FF64" s="679"/>
      <c r="FG64" s="679"/>
      <c r="FH64" s="679"/>
      <c r="FI64" s="679"/>
      <c r="FJ64" s="679"/>
      <c r="FK64" s="385"/>
      <c r="FL64" s="70"/>
    </row>
    <row r="65" spans="1:168" ht="20.399999999999999" hidden="1" customHeight="1" x14ac:dyDescent="0.25">
      <c r="A65" s="70"/>
      <c r="B65" s="131"/>
      <c r="C65" s="131"/>
      <c r="D65" s="131"/>
      <c r="E65" s="132"/>
      <c r="F65" s="132"/>
      <c r="G65" s="132"/>
      <c r="H65" s="132"/>
      <c r="I65" s="132"/>
      <c r="J65" s="132"/>
      <c r="K65" s="132"/>
      <c r="L65" s="214" t="s">
        <v>196</v>
      </c>
      <c r="M65" s="286">
        <f>COUNTIFS($I$8:$I$51,"BOY",$J$8:$J$51,"GEN",AA8:AA51,"&gt;=60")</f>
        <v>0</v>
      </c>
      <c r="N65" s="286">
        <f>COUNTIFS($I$8:$I$51,"BOY",$J$8:$J$51,"OBC",AA8:AA51,"&gt;=60")</f>
        <v>1</v>
      </c>
      <c r="O65" s="286">
        <f>COUNTIFS($I$8:$I$51,"BOY",$J$8:$J$51,"SC",AA8:AA51,"&gt;=60")</f>
        <v>0</v>
      </c>
      <c r="P65" s="286">
        <f>COUNTIFS($I$8:$I$51,"BOY",$J$8:$J$51,"ST",AA8:AA51,"&gt;=60")</f>
        <v>0</v>
      </c>
      <c r="Q65" s="287">
        <f>SUM(M65:P65)</f>
        <v>1</v>
      </c>
      <c r="R65" s="286">
        <f>COUNTIFS($I$8:$I$51,"GIRL",$J$8:$J$51,"GEN",AA8:AA51,"&gt;=60")</f>
        <v>0</v>
      </c>
      <c r="S65" s="286">
        <f>COUNTIFS($I$8:$I$51,"GIRL",$J$8:$J$51,"OBC",AA8:AA51,"&gt;=60")</f>
        <v>0</v>
      </c>
      <c r="T65" s="286">
        <f>COUNTIFS($I$8:$I$51,"GIRL",$J$8:$J$51,"SC",AA8:AA51,"&gt;=60")</f>
        <v>0</v>
      </c>
      <c r="U65" s="286">
        <f>COUNTIFS($I$8:$I$51,"GIRL",$J$8:$J$51,"ST",AA8:AA51,"&gt;=60")</f>
        <v>0</v>
      </c>
      <c r="V65" s="287">
        <f>SUM(R65:U65)</f>
        <v>0</v>
      </c>
      <c r="W65" s="293">
        <f>SUM(Q65,V65)</f>
        <v>1</v>
      </c>
      <c r="X65" s="800" t="s">
        <v>44</v>
      </c>
      <c r="Y65" s="801"/>
      <c r="Z65" s="801"/>
      <c r="AA65" s="802"/>
      <c r="AB65" s="800">
        <f>COUNTIFS(AB8:AB51,"A1")</f>
        <v>0</v>
      </c>
      <c r="AC65" s="802"/>
      <c r="AD65" s="154"/>
      <c r="AE65" s="155"/>
      <c r="AF65" s="154"/>
      <c r="AG65" s="214" t="s">
        <v>196</v>
      </c>
      <c r="AH65" s="286">
        <f>COUNTIFS($I$8:$I$51,"BOY",$J$8:$J$51,"GEN",AV8:AV51,"&gt;=60")</f>
        <v>0</v>
      </c>
      <c r="AI65" s="286">
        <f>COUNTIFS($I$8:$I$51,"BOY",$J$8:$J$51,"OBC",AV8:AV51,"&gt;=60")</f>
        <v>0</v>
      </c>
      <c r="AJ65" s="286">
        <f>COUNTIFS($I$8:$I$51,"BOY",$J$8:$J$51,"SC",AV8:AV51,"&gt;=60")</f>
        <v>0</v>
      </c>
      <c r="AK65" s="286">
        <f>COUNTIFS($I$8:$I$51,"BOY",$J$8:$J$51,"ST",AV8:AV51,"&gt;=60")</f>
        <v>0</v>
      </c>
      <c r="AL65" s="287">
        <f>SUM(AH65:AK65)</f>
        <v>0</v>
      </c>
      <c r="AM65" s="286">
        <f>COUNTIFS($I$8:$I$51,"GIRL",$J$8:$J$51,"GEN",AV8:AV51,"&gt;=60")</f>
        <v>0</v>
      </c>
      <c r="AN65" s="286">
        <f>COUNTIFS($I$8:$I$51,"GIRL",$J$8:$J$51,"OBC",AV8:AV51,"&gt;=60")</f>
        <v>0</v>
      </c>
      <c r="AO65" s="286">
        <f>COUNTIFS($I$8:$I$51,"GIRL",$J$8:$J$51,"SC",AV8:AV51,"&gt;=60")</f>
        <v>0</v>
      </c>
      <c r="AP65" s="286">
        <f>COUNTIFS($I$8:$I$51,"GIRL",$J$8:$J$51,"ST",AV8:AV51,"&gt;=60")</f>
        <v>0</v>
      </c>
      <c r="AQ65" s="287">
        <f>SUM(AM65:AP65)</f>
        <v>0</v>
      </c>
      <c r="AR65" s="293">
        <f>SUM(AL65,AQ65)</f>
        <v>0</v>
      </c>
      <c r="AS65" s="800" t="s">
        <v>44</v>
      </c>
      <c r="AT65" s="801"/>
      <c r="AU65" s="801"/>
      <c r="AV65" s="802"/>
      <c r="AW65" s="800">
        <f>COUNTIFS(AW8:AW51,"A1")</f>
        <v>0</v>
      </c>
      <c r="AX65" s="802"/>
      <c r="AY65" s="154"/>
      <c r="AZ65" s="155"/>
      <c r="BA65" s="154"/>
      <c r="BB65" s="214" t="s">
        <v>196</v>
      </c>
      <c r="BC65" s="286">
        <f>COUNTIFS($I$8:$I$51,"BOY",$J$8:$J$51,"GEN",BQ8:BQ51,"&gt;=60")</f>
        <v>0</v>
      </c>
      <c r="BD65" s="286">
        <f>COUNTIFS($I$8:$I$51,"BOY",$J$8:$J$51,"OBC",BQ8:BQ51,"&gt;=60")</f>
        <v>1</v>
      </c>
      <c r="BE65" s="286">
        <f>COUNTIFS($I$8:$I$51,"BOY",$J$8:$J$51,"SC",BQ8:BQ51,"&gt;=60")</f>
        <v>0</v>
      </c>
      <c r="BF65" s="286">
        <f>COUNTIFS($I$8:$I$51,"BOY",$J$8:$J$51,"ST",BQ8:BQ51,"&gt;=60")</f>
        <v>0</v>
      </c>
      <c r="BG65" s="287">
        <f>SUM(BC65:BF65)</f>
        <v>1</v>
      </c>
      <c r="BH65" s="286">
        <f>COUNTIFS($I$8:$I$51,"GIRL",$J$8:$J$51,"GEN",BQ8:BQ51,"&gt;=60")</f>
        <v>0</v>
      </c>
      <c r="BI65" s="286">
        <f>COUNTIFS($I$8:$I$51,"GIRL",$J$8:$J$51,"OBC",BQ8:BQ51,"&gt;=60")</f>
        <v>0</v>
      </c>
      <c r="BJ65" s="286">
        <f>COUNTIFS($I$8:$I$51,"GIRL",$J$8:$J$51,"SC",BQ8:BQ51,"&gt;=60")</f>
        <v>0</v>
      </c>
      <c r="BK65" s="286">
        <f>COUNTIFS($I$8:$I$51,"GIRL",$J$8:$J$51,"ST",BQ8:BQ51,"&gt;=60")</f>
        <v>0</v>
      </c>
      <c r="BL65" s="287">
        <f>SUM(BH65:BK65)</f>
        <v>0</v>
      </c>
      <c r="BM65" s="293">
        <f>SUM(BG65,BL65)</f>
        <v>1</v>
      </c>
      <c r="BN65" s="800" t="s">
        <v>44</v>
      </c>
      <c r="BO65" s="801"/>
      <c r="BP65" s="801"/>
      <c r="BQ65" s="802"/>
      <c r="BR65" s="800">
        <f>COUNTIFS(BR8:BR51,"A1")</f>
        <v>0</v>
      </c>
      <c r="BS65" s="802"/>
      <c r="BT65" s="154"/>
      <c r="BU65" s="155"/>
      <c r="BV65" s="154"/>
      <c r="BW65" s="214" t="s">
        <v>196</v>
      </c>
      <c r="BX65" s="286">
        <f>COUNTIFS($I$8:$I$51,"BOY",$J$8:$J$51,"GEN",CL8:CL51,"&gt;=60")</f>
        <v>0</v>
      </c>
      <c r="BY65" s="286">
        <f>COUNTIFS($I$8:$I$51,"BOY",$J$8:$J$51,"OBC",CL8:CL51,"&gt;=60")</f>
        <v>0</v>
      </c>
      <c r="BZ65" s="286">
        <f>COUNTIFS($I$8:$I$51,"BOY",$J$8:$J$51,"SC",CL8:CL51,"&gt;=60")</f>
        <v>0</v>
      </c>
      <c r="CA65" s="286">
        <f>COUNTIFS($I$8:$I$51,"BOY",$J$8:$J$51,"ST",CL8:CL51,"&gt;=60")</f>
        <v>0</v>
      </c>
      <c r="CB65" s="287">
        <f>SUM(BX65:CA65)</f>
        <v>0</v>
      </c>
      <c r="CC65" s="286">
        <f>COUNTIFS($I$8:$I$51,"GIRL",$J$8:$J$51,"GEN",CL8:CL51,"&gt;=60")</f>
        <v>0</v>
      </c>
      <c r="CD65" s="286">
        <f>COUNTIFS($I$8:$I$51,"GIRL",$J$8:$J$51,"OBC",CL8:CL51,"&gt;=60")</f>
        <v>0</v>
      </c>
      <c r="CE65" s="286">
        <f>COUNTIFS($I$8:$I$51,"GIRL",$J$8:$J$51,"SC",CL8:CL51,"&gt;=60")</f>
        <v>0</v>
      </c>
      <c r="CF65" s="286">
        <f>COUNTIFS($I$8:$I$51,"GIRL",$J$8:$J$51,"ST",CL8:CL51,"&gt;=60")</f>
        <v>0</v>
      </c>
      <c r="CG65" s="287">
        <f>SUM(CC65:CF65)</f>
        <v>0</v>
      </c>
      <c r="CH65" s="293">
        <f>SUM(CB65,CG65)</f>
        <v>0</v>
      </c>
      <c r="CI65" s="800" t="s">
        <v>44</v>
      </c>
      <c r="CJ65" s="801"/>
      <c r="CK65" s="801"/>
      <c r="CL65" s="802"/>
      <c r="CM65" s="800">
        <f>COUNTIFS(CM8:CM51,"A1")</f>
        <v>0</v>
      </c>
      <c r="CN65" s="802"/>
      <c r="CO65" s="154"/>
      <c r="CP65" s="155"/>
      <c r="CQ65" s="154"/>
      <c r="CR65" s="214" t="s">
        <v>196</v>
      </c>
      <c r="CS65" s="286">
        <f>COUNTIFS($I$8:$I$51,"BOY",$J$8:$J$51,"GEN",DG8:DG51,"&gt;=60")</f>
        <v>0</v>
      </c>
      <c r="CT65" s="286">
        <f>COUNTIFS($I$8:$I$51,"BOY",$J$8:$J$51,"OBC",DG8:DG51,"&gt;=60")</f>
        <v>1</v>
      </c>
      <c r="CU65" s="286">
        <f>COUNTIFS($I$8:$I$51,"BOY",$J$8:$J$51,"SC",DG8:DG51,"&gt;=60")</f>
        <v>0</v>
      </c>
      <c r="CV65" s="286">
        <f>COUNTIFS($I$8:$I$51,"BOY",$J$8:$J$51,"ST",DG8:DG51,"&gt;=60")</f>
        <v>0</v>
      </c>
      <c r="CW65" s="287">
        <f>SUM(CS65:CV65)</f>
        <v>1</v>
      </c>
      <c r="CX65" s="286">
        <f>COUNTIFS($I$8:$I$51,"GIRL",$J$8:$J$51,"GEN",DG8:DG51,"&gt;=60")</f>
        <v>0</v>
      </c>
      <c r="CY65" s="286">
        <f>COUNTIFS($I$8:$I$51,"GIRL",$J$8:$J$51,"OBC",DG8:DG51,"&gt;=60")</f>
        <v>0</v>
      </c>
      <c r="CZ65" s="286">
        <f>COUNTIFS($I$8:$I$51,"GIRL",$J$8:$J$51,"SC",DG8:DG51,"&gt;=60")</f>
        <v>0</v>
      </c>
      <c r="DA65" s="286">
        <f>COUNTIFS($I$8:$I$51,"GIRL",$J$8:$J$51,"ST",DG8:DG51,"&gt;=60")</f>
        <v>0</v>
      </c>
      <c r="DB65" s="287">
        <f>SUM(CX65:DA65)</f>
        <v>0</v>
      </c>
      <c r="DC65" s="293">
        <f>SUM(CW65,DB65)</f>
        <v>1</v>
      </c>
      <c r="DD65" s="800" t="s">
        <v>44</v>
      </c>
      <c r="DE65" s="801"/>
      <c r="DF65" s="801"/>
      <c r="DG65" s="802"/>
      <c r="DH65" s="800">
        <f>COUNTIFS(DH8:DH51,"A1")</f>
        <v>0</v>
      </c>
      <c r="DI65" s="802"/>
      <c r="DJ65" s="154"/>
      <c r="DK65" s="155"/>
      <c r="DL65" s="154"/>
      <c r="DM65" s="296"/>
      <c r="DN65" s="295"/>
      <c r="DO65" s="169"/>
      <c r="DP65" s="169"/>
      <c r="DQ65" s="169"/>
      <c r="DR65" s="139"/>
      <c r="DS65" s="139"/>
      <c r="DT65" s="139"/>
      <c r="DU65" s="139"/>
      <c r="DV65" s="139"/>
      <c r="DW65" s="140"/>
      <c r="DX65" s="140"/>
      <c r="DY65" s="140"/>
      <c r="DZ65" s="140"/>
      <c r="EA65" s="140"/>
      <c r="EB65" s="141"/>
      <c r="EC65" s="141"/>
      <c r="ED65" s="141"/>
      <c r="EE65" s="141"/>
      <c r="EF65" s="141"/>
      <c r="EG65" s="127"/>
      <c r="EH65" s="127"/>
      <c r="EI65" s="127"/>
      <c r="EJ65" s="127"/>
      <c r="EK65" s="127"/>
      <c r="EL65" s="128"/>
      <c r="EM65" s="128"/>
      <c r="EN65" s="128"/>
      <c r="EO65" s="128"/>
      <c r="EP65" s="128"/>
      <c r="EQ65" s="142"/>
      <c r="ER65" s="142"/>
      <c r="ES65" s="686" t="str">
        <f>IF(FE55="0","","CLASS  "&amp;DASHBOARD!B8&amp;DASHBOARD!C8)</f>
        <v>CLASS  9A</v>
      </c>
      <c r="ET65" s="687"/>
      <c r="EU65" s="688"/>
      <c r="EV65" s="264"/>
      <c r="EW65" s="689"/>
      <c r="EX65" s="690"/>
      <c r="EY65" s="690"/>
      <c r="EZ65" s="691"/>
      <c r="FA65" s="689"/>
      <c r="FB65" s="690"/>
      <c r="FC65" s="690"/>
      <c r="FD65" s="691"/>
      <c r="FE65" s="680"/>
      <c r="FF65" s="680"/>
      <c r="FG65" s="680"/>
      <c r="FH65" s="680"/>
      <c r="FI65" s="680"/>
      <c r="FJ65" s="680"/>
      <c r="FK65" s="681"/>
      <c r="FL65" s="70"/>
    </row>
    <row r="66" spans="1:168" ht="20.399999999999999" hidden="1" customHeight="1" x14ac:dyDescent="0.3">
      <c r="A66" s="70"/>
      <c r="B66" s="131"/>
      <c r="C66" s="131"/>
      <c r="D66" s="131"/>
      <c r="E66" s="132"/>
      <c r="F66" s="132"/>
      <c r="G66" s="132"/>
      <c r="H66" s="132"/>
      <c r="I66" s="132"/>
      <c r="J66" s="132"/>
      <c r="K66" s="132"/>
      <c r="L66" s="214" t="s">
        <v>197</v>
      </c>
      <c r="M66" s="286">
        <f>COUNTIFS($I$8:$I$51,"BOY",$J$8:$J$51,"GEN",AA8:AA51,"&gt;=48",AA8:AA51,"&lt;60")</f>
        <v>0</v>
      </c>
      <c r="N66" s="286">
        <f>COUNTIFS($I$8:$I$51,"BOY",$J$8:$J$51,"OBC",AA8:AA51,"&gt;=48",AA8:AA51,"&lt;60")</f>
        <v>0</v>
      </c>
      <c r="O66" s="286">
        <f>COUNTIFS($I$8:$I$51,"BOY",$J$8:$J$51,"SC",AA8:AA51,"&gt;=48",AA8:AA51,"&lt;60")</f>
        <v>0</v>
      </c>
      <c r="P66" s="286">
        <f>COUNTIFS($I$8:$I$51,"BOY",$J$8:$J$51,"ST",AA8:AA51,"&gt;=48",AA8:AA51,"&lt;60")</f>
        <v>0</v>
      </c>
      <c r="Q66" s="287">
        <f t="shared" ref="Q66:Q69" si="218">SUM(M66:P66)</f>
        <v>0</v>
      </c>
      <c r="R66" s="286">
        <f>COUNTIFS($I$8:$I$51,"GIRL",$J$8:$J$51,"GEN",AA8:AA51,"&gt;=48",AA8:AA51,"&lt;60")</f>
        <v>0</v>
      </c>
      <c r="S66" s="286">
        <f>COUNTIFS($I$8:$I$51,"GIRL",$J$8:$J$51,"OBC",AA8:AA51,"&gt;=48",AA8:AA51,"&lt;60")</f>
        <v>1</v>
      </c>
      <c r="T66" s="286">
        <f>COUNTIFS($I$8:$I$51,"GIRL",$J$8:$J$51,"SC",AA8:AA51,"&gt;=48",AA8:AA51,"&lt;60")</f>
        <v>0</v>
      </c>
      <c r="U66" s="286">
        <f>COUNTIFS($I$8:$I$51,"GIRL",$J$8:$J$51,"ST",AA8:AA51,"&gt;=48",AA8:AA51,"&lt;60")</f>
        <v>0</v>
      </c>
      <c r="V66" s="287">
        <f t="shared" ref="V66:V69" si="219">SUM(R66:U66)</f>
        <v>1</v>
      </c>
      <c r="W66" s="293">
        <f t="shared" ref="W66:W67" si="220">SUM(Q66,V66)</f>
        <v>1</v>
      </c>
      <c r="X66" s="806" t="s">
        <v>57</v>
      </c>
      <c r="Y66" s="807"/>
      <c r="Z66" s="807"/>
      <c r="AA66" s="808"/>
      <c r="AB66" s="806">
        <f>SUM(AB58:AB65)</f>
        <v>3</v>
      </c>
      <c r="AC66" s="808"/>
      <c r="AD66" s="154"/>
      <c r="AE66" s="155"/>
      <c r="AF66" s="154"/>
      <c r="AG66" s="214" t="s">
        <v>197</v>
      </c>
      <c r="AH66" s="286">
        <f>COUNTIFS($I$8:$I$51,"BOY",$J$8:$J$51,"GEN",AV8:AV51,"&gt;=48",AV8:AV51,"&lt;60")</f>
        <v>1</v>
      </c>
      <c r="AI66" s="286">
        <f>COUNTIFS($I$8:$I$51,"BOY",$J$8:$J$51,"OBC",AV8:AV51,"&gt;=48",AV8:AV51,"&lt;60")</f>
        <v>1</v>
      </c>
      <c r="AJ66" s="286">
        <f>COUNTIFS($I$8:$I$51,"BOY",$J$8:$J$51,"SC",AV8:AV51,"&gt;=48",AV8:AV51,"&lt;60")</f>
        <v>0</v>
      </c>
      <c r="AK66" s="286">
        <f>COUNTIFS($I$8:$I$51,"BOY",$J$8:$J$51,"ST",AV8:AV51,"&gt;=48",AV8:AV51,"&lt;60")</f>
        <v>0</v>
      </c>
      <c r="AL66" s="287">
        <f t="shared" ref="AL66:AL69" si="221">SUM(AH66:AK66)</f>
        <v>2</v>
      </c>
      <c r="AM66" s="286">
        <f>COUNTIFS($I$8:$I$51,"GIRL",$J$8:$J$51,"GEN",AV8:AV51,"&gt;=48",AV8:AV51,"&lt;60")</f>
        <v>0</v>
      </c>
      <c r="AN66" s="286">
        <f>COUNTIFS($I$8:$I$51,"GIRL",$J$8:$J$51,"OBC",AV8:AV51,"&gt;=48",AV8:AV51,"&lt;60")</f>
        <v>1</v>
      </c>
      <c r="AO66" s="286">
        <f>COUNTIFS($I$8:$I$51,"GIRL",$J$8:$J$51,"SC",AV8:AV51,"&gt;=48",AV8:AV51,"&lt;60")</f>
        <v>0</v>
      </c>
      <c r="AP66" s="286">
        <f>COUNTIFS($I$8:$I$51,"GIRL",$J$8:$J$51,"ST",AV8:AV51,"&gt;=48",AV8:AV51,"&lt;60")</f>
        <v>0</v>
      </c>
      <c r="AQ66" s="287">
        <f t="shared" ref="AQ66:AQ69" si="222">SUM(AM66:AP66)</f>
        <v>1</v>
      </c>
      <c r="AR66" s="293">
        <f t="shared" ref="AR66:AR70" si="223">SUM(AL66,AQ66)</f>
        <v>3</v>
      </c>
      <c r="AS66" s="806" t="s">
        <v>57</v>
      </c>
      <c r="AT66" s="807"/>
      <c r="AU66" s="807"/>
      <c r="AV66" s="808"/>
      <c r="AW66" s="806">
        <f>SUM(AW58:AW65)</f>
        <v>3</v>
      </c>
      <c r="AX66" s="808"/>
      <c r="AY66" s="154"/>
      <c r="AZ66" s="155"/>
      <c r="BA66" s="154"/>
      <c r="BB66" s="214" t="s">
        <v>197</v>
      </c>
      <c r="BC66" s="286">
        <f>COUNTIFS($I$8:$I$51,"BOY",$J$8:$J$51,"GEN",BQ8:BQ51,"&gt;=48",BQ8:BQ51,"&lt;60")</f>
        <v>0</v>
      </c>
      <c r="BD66" s="286">
        <f>COUNTIFS($I$8:$I$51,"BOY",$J$8:$J$51,"OBC",BQ8:BQ51,"&gt;=48",BQ8:BQ51,"&lt;60")</f>
        <v>0</v>
      </c>
      <c r="BE66" s="286">
        <f>COUNTIFS($I$8:$I$51,"BOY",$J$8:$J$51,"SC",BQ8:BQ51,"&gt;=48",BQ8:BQ51,"&lt;60")</f>
        <v>0</v>
      </c>
      <c r="BF66" s="286">
        <f>COUNTIFS($I$8:$I$51,"BOY",$J$8:$J$51,"ST",BQ8:BQ51,"&gt;=48",BQ8:BQ51,"&lt;60")</f>
        <v>0</v>
      </c>
      <c r="BG66" s="287">
        <f t="shared" ref="BG66:BG69" si="224">SUM(BC66:BF66)</f>
        <v>0</v>
      </c>
      <c r="BH66" s="286">
        <f>COUNTIFS($I$8:$I$51,"GIRL",$J$8:$J$51,"GEN",BQ8:BQ51,"&gt;=48",BQ8:BQ51,"&lt;60")</f>
        <v>0</v>
      </c>
      <c r="BI66" s="286">
        <f>COUNTIFS($I$8:$I$51,"GIRL",$J$8:$J$51,"OBC",BQ8:BQ51,"&gt;=48",BQ8:BQ51,"&lt;60")</f>
        <v>0</v>
      </c>
      <c r="BJ66" s="286">
        <f>COUNTIFS($I$8:$I$51,"GIRL",$J$8:$J$51,"SC",BQ8:BQ51,"&gt;=48",BQ8:BQ51,"&lt;60")</f>
        <v>0</v>
      </c>
      <c r="BK66" s="286">
        <f>COUNTIFS($I$8:$I$51,"GIRL",$J$8:$J$51,"ST",BQ8:BQ51,"&gt;=48",BQ8:BQ51,"&lt;60")</f>
        <v>0</v>
      </c>
      <c r="BL66" s="287">
        <f t="shared" ref="BL66:BL69" si="225">SUM(BH66:BK66)</f>
        <v>0</v>
      </c>
      <c r="BM66" s="293">
        <f t="shared" ref="BM66:BM70" si="226">SUM(BG66,BL66)</f>
        <v>0</v>
      </c>
      <c r="BN66" s="806" t="s">
        <v>57</v>
      </c>
      <c r="BO66" s="807"/>
      <c r="BP66" s="807"/>
      <c r="BQ66" s="808"/>
      <c r="BR66" s="806">
        <f>SUM(BR58:BR65)</f>
        <v>3</v>
      </c>
      <c r="BS66" s="808"/>
      <c r="BT66" s="154"/>
      <c r="BU66" s="155"/>
      <c r="BV66" s="154"/>
      <c r="BW66" s="214" t="s">
        <v>197</v>
      </c>
      <c r="BX66" s="286">
        <f>COUNTIFS($I$8:$I$51,"BOY",$J$8:$J$51,"GEN",CL8:CL51,"&gt;=48",CL8:CL51,"&lt;60")</f>
        <v>0</v>
      </c>
      <c r="BY66" s="286">
        <f>COUNTIFS($I$8:$I$51,"BOY",$J$8:$J$51,"OBC",CL8:CL51,"&gt;=48",CL8:CL51,"&lt;60")</f>
        <v>0</v>
      </c>
      <c r="BZ66" s="286">
        <f>COUNTIFS($I$8:$I$51,"BOY",$J$8:$J$51,"SC",CL8:CL51,"&gt;=48",CL8:CL51,"&lt;60")</f>
        <v>0</v>
      </c>
      <c r="CA66" s="286">
        <f>COUNTIFS($I$8:$I$51,"BOY",$J$8:$J$51,"ST",CL8:CL51,"&gt;=48",CL8:CL51,"&lt;60")</f>
        <v>0</v>
      </c>
      <c r="CB66" s="287">
        <f t="shared" ref="CB66:CB69" si="227">SUM(BX66:CA66)</f>
        <v>0</v>
      </c>
      <c r="CC66" s="286">
        <f>COUNTIFS($I$8:$I$51,"GIRL",$J$8:$J$51,"GEN",CL8:CL51,"&gt;=48",CL8:CL51,"&lt;60")</f>
        <v>0</v>
      </c>
      <c r="CD66" s="286">
        <f>COUNTIFS($I$8:$I$51,"GIRL",$J$8:$J$51,"OBC",CL8:CL51,"&gt;=48",CL8:CL51,"&lt;60")</f>
        <v>0</v>
      </c>
      <c r="CE66" s="286">
        <f>COUNTIFS($I$8:$I$51,"GIRL",$J$8:$J$51,"SC",CL8:CL51,"&gt;=48",CL8:CL51,"&lt;60")</f>
        <v>0</v>
      </c>
      <c r="CF66" s="286">
        <f>COUNTIFS($I$8:$I$51,"GIRL",$J$8:$J$51,"ST",CL8:CL51,"&gt;=48",CL8:CL51,"&lt;60")</f>
        <v>0</v>
      </c>
      <c r="CG66" s="287">
        <f t="shared" ref="CG66:CG69" si="228">SUM(CC66:CF66)</f>
        <v>0</v>
      </c>
      <c r="CH66" s="293">
        <f t="shared" ref="CH66:CH70" si="229">SUM(CB66,CG66)</f>
        <v>0</v>
      </c>
      <c r="CI66" s="806" t="s">
        <v>57</v>
      </c>
      <c r="CJ66" s="807"/>
      <c r="CK66" s="807"/>
      <c r="CL66" s="808"/>
      <c r="CM66" s="806">
        <f>SUM(CM58:CM65)</f>
        <v>3</v>
      </c>
      <c r="CN66" s="808"/>
      <c r="CO66" s="154"/>
      <c r="CP66" s="155"/>
      <c r="CQ66" s="154"/>
      <c r="CR66" s="214" t="s">
        <v>197</v>
      </c>
      <c r="CS66" s="286">
        <f>COUNTIFS($I$8:$I$51,"BOY",$J$8:$J$51,"GEN",DG8:DG51,"&gt;=48",DG8:DG51,"&lt;60")</f>
        <v>0</v>
      </c>
      <c r="CT66" s="286">
        <f>COUNTIFS($I$8:$I$51,"BOY",$J$8:$J$51,"OBC",DG8:DG51,"&gt;=48",DG8:DG51,"&lt;60")</f>
        <v>0</v>
      </c>
      <c r="CU66" s="286">
        <f>COUNTIFS($I$8:$I$51,"BOY",$J$8:$J$51,"SC",DG8:DG51,"&gt;=48",DG8:DG51,"&lt;60")</f>
        <v>0</v>
      </c>
      <c r="CV66" s="286">
        <f>COUNTIFS($I$8:$I$51,"BOY",$J$8:$J$51,"ST",DG8:DG51,"&gt;=48",DG8:DG51,"&lt;60")</f>
        <v>0</v>
      </c>
      <c r="CW66" s="287">
        <f t="shared" ref="CW66:CW69" si="230">SUM(CS66:CV66)</f>
        <v>0</v>
      </c>
      <c r="CX66" s="286">
        <f>COUNTIFS($I$8:$I$51,"GIRL",$J$8:$J$51,"GEN",DG8:DG51,"&gt;=48",DG8:DG51,"&lt;60")</f>
        <v>0</v>
      </c>
      <c r="CY66" s="286">
        <f>COUNTIFS($I$8:$I$51,"GIRL",$J$8:$J$51,"OBC",DG8:DG51,"&gt;=48",DG8:DG51,"&lt;60")</f>
        <v>0</v>
      </c>
      <c r="CZ66" s="286">
        <f>COUNTIFS($I$8:$I$51,"GIRL",$J$8:$J$51,"SC",DG8:DG51,"&gt;=48",DG8:DG51,"&lt;60")</f>
        <v>0</v>
      </c>
      <c r="DA66" s="286">
        <f>COUNTIFS($I$8:$I$51,"GIRL",$J$8:$J$51,"ST",DG8:DG51,"&gt;=48",DG8:DG51,"&lt;60")</f>
        <v>0</v>
      </c>
      <c r="DB66" s="287">
        <f t="shared" ref="DB66:DB69" si="231">SUM(CX66:DA66)</f>
        <v>0</v>
      </c>
      <c r="DC66" s="293">
        <f t="shared" ref="DC66:DC70" si="232">SUM(CW66,DB66)</f>
        <v>0</v>
      </c>
      <c r="DD66" s="806" t="s">
        <v>57</v>
      </c>
      <c r="DE66" s="807"/>
      <c r="DF66" s="807"/>
      <c r="DG66" s="808"/>
      <c r="DH66" s="806">
        <f>SUM(DH58:DH65)</f>
        <v>3</v>
      </c>
      <c r="DI66" s="808"/>
      <c r="DJ66" s="154"/>
      <c r="DK66" s="155"/>
      <c r="DL66" s="154"/>
      <c r="DM66" s="298"/>
      <c r="DN66" s="295"/>
      <c r="DO66" s="169"/>
      <c r="DP66" s="169"/>
      <c r="DQ66" s="169"/>
      <c r="DR66" s="139"/>
      <c r="DS66" s="139"/>
      <c r="DT66" s="139"/>
      <c r="DU66" s="139"/>
      <c r="DV66" s="139"/>
      <c r="DW66" s="140"/>
      <c r="DX66" s="140"/>
      <c r="DY66" s="140"/>
      <c r="DZ66" s="140"/>
      <c r="EA66" s="140"/>
      <c r="EB66" s="141"/>
      <c r="EC66" s="141"/>
      <c r="ED66" s="141"/>
      <c r="EE66" s="141"/>
      <c r="EF66" s="141"/>
      <c r="EG66" s="127"/>
      <c r="EH66" s="127"/>
      <c r="EI66" s="127"/>
      <c r="EJ66" s="127"/>
      <c r="EK66" s="127"/>
      <c r="EL66" s="128"/>
      <c r="EM66" s="128"/>
      <c r="EN66" s="128"/>
      <c r="EO66" s="128"/>
      <c r="EP66" s="128"/>
      <c r="EQ66" s="142"/>
      <c r="ER66" s="142"/>
      <c r="ES66" s="686"/>
      <c r="ET66" s="687"/>
      <c r="EU66" s="688"/>
      <c r="EV66" s="265"/>
      <c r="EW66" s="692"/>
      <c r="EX66" s="693"/>
      <c r="EY66" s="693"/>
      <c r="EZ66" s="694"/>
      <c r="FA66" s="692"/>
      <c r="FB66" s="693"/>
      <c r="FC66" s="693"/>
      <c r="FD66" s="694"/>
      <c r="FE66" s="682"/>
      <c r="FF66" s="682"/>
      <c r="FG66" s="682"/>
      <c r="FH66" s="682"/>
      <c r="FI66" s="682"/>
      <c r="FJ66" s="682"/>
      <c r="FK66" s="683"/>
      <c r="FL66" s="70"/>
    </row>
    <row r="67" spans="1:168" ht="20.399999999999999" hidden="1" customHeight="1" x14ac:dyDescent="0.25">
      <c r="A67" s="70"/>
      <c r="B67" s="131"/>
      <c r="C67" s="131"/>
      <c r="D67" s="131"/>
      <c r="E67" s="132"/>
      <c r="F67" s="132"/>
      <c r="G67" s="132"/>
      <c r="H67" s="132"/>
      <c r="I67" s="132"/>
      <c r="J67" s="132"/>
      <c r="K67" s="132"/>
      <c r="L67" s="214" t="s">
        <v>198</v>
      </c>
      <c r="M67" s="286">
        <f>COUNTIFS($I$8:$I$51,"BOY",$J$8:$J$51,"GEN",AA8:AA51,"&gt;=33",AA8:AA51,"&lt;48")</f>
        <v>1</v>
      </c>
      <c r="N67" s="286">
        <f>COUNTIFS($I$8:$I$51,"BOY",$J$8:$J$51,"OBC",AA8:AA51,"&gt;=33",AA8:AA51,"&lt;48")</f>
        <v>0</v>
      </c>
      <c r="O67" s="286">
        <f>COUNTIFS($I$8:$I$51,"BOY",$J$8:$J$51,"SC",AA8:AA51,"&gt;=33",AA8:AA51,"&lt;48")</f>
        <v>0</v>
      </c>
      <c r="P67" s="286">
        <f>COUNTIFS($I$8:$I$51,"BOY",$J$8:$J$51,"ST",AA8:AA51,"&gt;=33",AA8:AA51,"&lt;48")</f>
        <v>0</v>
      </c>
      <c r="Q67" s="287">
        <f t="shared" si="218"/>
        <v>1</v>
      </c>
      <c r="R67" s="286">
        <f>COUNTIFS($I$8:$I$51,"GIRL",$J$8:$J$51,"GEN",AA8:AA51,"&gt;=33",AA8:AA51,"&lt;48")</f>
        <v>0</v>
      </c>
      <c r="S67" s="286">
        <f>COUNTIFS($I$8:$I$51,"GIRL",$J$8:$J$51,"OBC",AA8:AA51,"&gt;=33",AA8:AA51,"&lt;48")</f>
        <v>0</v>
      </c>
      <c r="T67" s="286">
        <f>COUNTIFS($I$8:$I$51,"GIRL",$J$8:$J$51,"SC",AA8:AA51,"&gt;=33",AA8:AA51,"&lt;48")</f>
        <v>0</v>
      </c>
      <c r="U67" s="286">
        <f>COUNTIFS($I$8:$I$51,"GIRL",$J$8:$J$51,"ST",AA8:AA51,"&gt;=33",AA8:AA51,"&lt;48")</f>
        <v>0</v>
      </c>
      <c r="V67" s="287">
        <f t="shared" si="219"/>
        <v>0</v>
      </c>
      <c r="W67" s="293">
        <f t="shared" si="220"/>
        <v>1</v>
      </c>
      <c r="X67" s="800" t="s">
        <v>70</v>
      </c>
      <c r="Y67" s="801"/>
      <c r="Z67" s="801"/>
      <c r="AA67" s="802"/>
      <c r="AB67" s="800">
        <f>COUNTIFS(AA8:AA51,"&gt;=60")</f>
        <v>1</v>
      </c>
      <c r="AC67" s="802"/>
      <c r="AD67" s="154"/>
      <c r="AE67" s="155"/>
      <c r="AF67" s="154"/>
      <c r="AG67" s="214" t="s">
        <v>198</v>
      </c>
      <c r="AH67" s="286">
        <f>COUNTIFS($I$8:$I$51,"BOY",$J$8:$J$51,"GEN",AV8:AV51,"&gt;=33",AV8:AV51,"&lt;48")</f>
        <v>0</v>
      </c>
      <c r="AI67" s="286">
        <f>COUNTIFS($I$8:$I$51,"BOY",$J$8:$J$51,"OBC",AV8:AV51,"&gt;=33",AV8:AV51,"&lt;48")</f>
        <v>0</v>
      </c>
      <c r="AJ67" s="286">
        <f>COUNTIFS($I$8:$I$51,"BOY",$J$8:$J$51,"SC",AV8:AV51,"&gt;=33",AV8:AV51,"&lt;48")</f>
        <v>0</v>
      </c>
      <c r="AK67" s="286">
        <f>COUNTIFS($I$8:$I$51,"BOY",$J$8:$J$51,"ST",AV8:AV51,"&gt;=33",AV8:AV51,"&lt;48")</f>
        <v>0</v>
      </c>
      <c r="AL67" s="287">
        <f t="shared" si="221"/>
        <v>0</v>
      </c>
      <c r="AM67" s="286">
        <f>COUNTIFS($I$8:$I$51,"GIRL",$J$8:$J$51,"GEN",AV8:AV51,"&gt;=33",AV8:AV51,"&lt;48")</f>
        <v>0</v>
      </c>
      <c r="AN67" s="286">
        <f>COUNTIFS($I$8:$I$51,"GIRL",$J$8:$J$51,"OBC",AV8:AV51,"&gt;=33",AV8:AV51,"&lt;48")</f>
        <v>0</v>
      </c>
      <c r="AO67" s="286">
        <f>COUNTIFS($I$8:$I$51,"GIRL",$J$8:$J$51,"SC",AV8:AV51,"&gt;=33",AV8:AV51,"&lt;48")</f>
        <v>0</v>
      </c>
      <c r="AP67" s="286">
        <f>COUNTIFS($I$8:$I$51,"GIRL",$J$8:$J$51,"ST",AV8:AV51,"&gt;=33",AV8:AV51,"&lt;48")</f>
        <v>0</v>
      </c>
      <c r="AQ67" s="287">
        <f t="shared" si="222"/>
        <v>0</v>
      </c>
      <c r="AR67" s="293">
        <f t="shared" si="223"/>
        <v>0</v>
      </c>
      <c r="AS67" s="800" t="s">
        <v>70</v>
      </c>
      <c r="AT67" s="801"/>
      <c r="AU67" s="801"/>
      <c r="AV67" s="802"/>
      <c r="AW67" s="800">
        <f>COUNTIFS(AV8:AV51,"&gt;=60")</f>
        <v>0</v>
      </c>
      <c r="AX67" s="802"/>
      <c r="AY67" s="154"/>
      <c r="AZ67" s="155"/>
      <c r="BA67" s="154"/>
      <c r="BB67" s="214" t="s">
        <v>198</v>
      </c>
      <c r="BC67" s="286">
        <f>COUNTIFS($I$8:$I$51,"BOY",$J$8:$J$51,"GEN",BQ8:BQ51,"&gt;=33",BQ8:BQ51,"&lt;48")</f>
        <v>1</v>
      </c>
      <c r="BD67" s="286">
        <f>COUNTIFS($I$8:$I$51,"BOY",$J$8:$J$51,"OBC",BQ8:BQ51,"&gt;=33",BQ8:BQ51,"&lt;48")</f>
        <v>0</v>
      </c>
      <c r="BE67" s="286">
        <f>COUNTIFS($I$8:$I$51,"BOY",$J$8:$J$51,"SC",BQ8:BQ51,"&gt;=33",BQ8:BQ51,"&lt;48")</f>
        <v>0</v>
      </c>
      <c r="BF67" s="286">
        <f>COUNTIFS($I$8:$I$51,"BOY",$J$8:$J$51,"ST",BQ8:BQ51,"&gt;=33",BQ8:BQ51,"&lt;48")</f>
        <v>0</v>
      </c>
      <c r="BG67" s="287">
        <f t="shared" si="224"/>
        <v>1</v>
      </c>
      <c r="BH67" s="286">
        <f>COUNTIFS($I$8:$I$51,"GIRL",$J$8:$J$51,"GEN",BQ8:BQ51,"&gt;=33",BQ8:BQ51,"&lt;48")</f>
        <v>0</v>
      </c>
      <c r="BI67" s="286">
        <f>COUNTIFS($I$8:$I$51,"GIRL",$J$8:$J$51,"OBC",BQ8:BQ51,"&gt;=33",BQ8:BQ51,"&lt;48")</f>
        <v>0</v>
      </c>
      <c r="BJ67" s="286">
        <f>COUNTIFS($I$8:$I$51,"GIRL",$J$8:$J$51,"SC",BQ8:BQ51,"&gt;=33",BQ8:BQ51,"&lt;48")</f>
        <v>0</v>
      </c>
      <c r="BK67" s="286">
        <f>COUNTIFS($I$8:$I$51,"GIRL",$J$8:$J$51,"ST",BQ8:BQ51,"&gt;=33",BQ8:BQ51,"&lt;48")</f>
        <v>0</v>
      </c>
      <c r="BL67" s="287">
        <f t="shared" si="225"/>
        <v>0</v>
      </c>
      <c r="BM67" s="293">
        <f t="shared" si="226"/>
        <v>1</v>
      </c>
      <c r="BN67" s="800" t="s">
        <v>70</v>
      </c>
      <c r="BO67" s="801"/>
      <c r="BP67" s="801"/>
      <c r="BQ67" s="802"/>
      <c r="BR67" s="800">
        <f>COUNTIFS(BQ8:BQ51,"&gt;=60")</f>
        <v>1</v>
      </c>
      <c r="BS67" s="802"/>
      <c r="BT67" s="154"/>
      <c r="BU67" s="155"/>
      <c r="BV67" s="154"/>
      <c r="BW67" s="214" t="s">
        <v>198</v>
      </c>
      <c r="BX67" s="286">
        <f>COUNTIFS($I$8:$I$51,"BOY",$J$8:$J$51,"GEN",CL8:CL51,"&gt;=33",CL8:CL51,"&lt;48")</f>
        <v>1</v>
      </c>
      <c r="BY67" s="286">
        <f>COUNTIFS($I$8:$I$51,"BOY",$J$8:$J$51,"OBC",CL8:CL51,"&gt;=33",CL8:CL51,"&lt;48")</f>
        <v>1</v>
      </c>
      <c r="BZ67" s="286">
        <f>COUNTIFS($I$8:$I$51,"BOY",$J$8:$J$51,"SC",CL8:CL51,"&gt;=33",CL8:CL51,"&lt;48")</f>
        <v>0</v>
      </c>
      <c r="CA67" s="286">
        <f>COUNTIFS($I$8:$I$51,"BOY",$J$8:$J$51,"ST",CL8:CL51,"&gt;=33",CL8:CL51,"&lt;48")</f>
        <v>0</v>
      </c>
      <c r="CB67" s="287">
        <f t="shared" si="227"/>
        <v>2</v>
      </c>
      <c r="CC67" s="286">
        <f>COUNTIFS($I$8:$I$51,"GIRL",$J$8:$J$51,"GEN",CL8:CL51,"&gt;=33",CL8:CL51,"&lt;48")</f>
        <v>0</v>
      </c>
      <c r="CD67" s="286">
        <f>COUNTIFS($I$8:$I$51,"GIRL",$J$8:$J$51,"OBC",CL8:CL51,"&gt;=33",CL8:CL51,"&lt;48")</f>
        <v>1</v>
      </c>
      <c r="CE67" s="286">
        <f>COUNTIFS($I$8:$I$51,"GIRL",$J$8:$J$51,"SC",CL8:CL51,"&gt;=33",CL8:CL51,"&lt;48")</f>
        <v>0</v>
      </c>
      <c r="CF67" s="286">
        <f>COUNTIFS($I$8:$I$51,"GIRL",$J$8:$J$51,"ST",CL8:CL51,"&gt;=33",CL8:CL51,"&lt;48")</f>
        <v>0</v>
      </c>
      <c r="CG67" s="287">
        <f t="shared" si="228"/>
        <v>1</v>
      </c>
      <c r="CH67" s="293">
        <f t="shared" si="229"/>
        <v>3</v>
      </c>
      <c r="CI67" s="800" t="s">
        <v>70</v>
      </c>
      <c r="CJ67" s="801"/>
      <c r="CK67" s="801"/>
      <c r="CL67" s="802"/>
      <c r="CM67" s="800">
        <f>COUNTIFS(CL8:CL51,"&gt;=60")</f>
        <v>0</v>
      </c>
      <c r="CN67" s="802"/>
      <c r="CO67" s="154"/>
      <c r="CP67" s="155"/>
      <c r="CQ67" s="154"/>
      <c r="CR67" s="214" t="s">
        <v>198</v>
      </c>
      <c r="CS67" s="286">
        <f>COUNTIFS($I$8:$I$51,"BOY",$J$8:$J$51,"GEN",DG8:DG51,"&gt;=33",DG8:DG51,"&lt;48")</f>
        <v>1</v>
      </c>
      <c r="CT67" s="286">
        <f>COUNTIFS($I$8:$I$51,"BOY",$J$8:$J$51,"OBC",DG8:DG51,"&gt;=33",DG8:DG51,"&lt;48")</f>
        <v>0</v>
      </c>
      <c r="CU67" s="286">
        <f>COUNTIFS($I$8:$I$51,"BOY",$J$8:$J$51,"SC",DG8:DG51,"&gt;=33",DG8:DG51,"&lt;48")</f>
        <v>0</v>
      </c>
      <c r="CV67" s="286">
        <f>COUNTIFS($I$8:$I$51,"BOY",$J$8:$J$51,"ST",DG8:DG51,"&gt;=33",DG8:DG51,"&lt;48")</f>
        <v>0</v>
      </c>
      <c r="CW67" s="287">
        <f t="shared" si="230"/>
        <v>1</v>
      </c>
      <c r="CX67" s="286">
        <f>COUNTIFS($I$8:$I$51,"GIRL",$J$8:$J$51,"GEN",DG8:DG51,"&gt;=33",DG8:DG51,"&lt;48")</f>
        <v>0</v>
      </c>
      <c r="CY67" s="286">
        <f>COUNTIFS($I$8:$I$51,"GIRL",$J$8:$J$51,"OBC",DG8:DG51,"&gt;=33",DG8:DG51,"&lt;48")</f>
        <v>1</v>
      </c>
      <c r="CZ67" s="286">
        <f>COUNTIFS($I$8:$I$51,"GIRL",$J$8:$J$51,"SC",DG8:DG51,"&gt;=33",DG8:DG51,"&lt;48")</f>
        <v>0</v>
      </c>
      <c r="DA67" s="286">
        <f>COUNTIFS($I$8:$I$51,"GIRL",$J$8:$J$51,"ST",DG8:DG51,"&gt;=33",DG8:DG51,"&lt;48")</f>
        <v>0</v>
      </c>
      <c r="DB67" s="287">
        <f t="shared" si="231"/>
        <v>1</v>
      </c>
      <c r="DC67" s="293">
        <f t="shared" si="232"/>
        <v>2</v>
      </c>
      <c r="DD67" s="800" t="s">
        <v>70</v>
      </c>
      <c r="DE67" s="801"/>
      <c r="DF67" s="801"/>
      <c r="DG67" s="802"/>
      <c r="DH67" s="800">
        <f>COUNTIFS(DG8:DG51,"&gt;=60")</f>
        <v>1</v>
      </c>
      <c r="DI67" s="802"/>
      <c r="DJ67" s="154"/>
      <c r="DK67" s="155"/>
      <c r="DL67" s="154"/>
      <c r="DM67" s="296"/>
      <c r="DN67" s="295"/>
      <c r="DO67" s="169"/>
      <c r="DP67" s="169"/>
      <c r="DQ67" s="169"/>
      <c r="DR67" s="139"/>
      <c r="DS67" s="139"/>
      <c r="DT67" s="139"/>
      <c r="DU67" s="139"/>
      <c r="DV67" s="139"/>
      <c r="DW67" s="140"/>
      <c r="DX67" s="140"/>
      <c r="DY67" s="140"/>
      <c r="DZ67" s="140"/>
      <c r="EA67" s="140"/>
      <c r="EB67" s="141"/>
      <c r="EC67" s="141"/>
      <c r="ED67" s="141"/>
      <c r="EE67" s="141"/>
      <c r="EF67" s="141"/>
      <c r="EG67" s="127"/>
      <c r="EH67" s="127"/>
      <c r="EI67" s="127"/>
      <c r="EJ67" s="127"/>
      <c r="EK67" s="127"/>
      <c r="EL67" s="128"/>
      <c r="EM67" s="128"/>
      <c r="EN67" s="128"/>
      <c r="EO67" s="128"/>
      <c r="EP67" s="128"/>
      <c r="EQ67" s="142"/>
      <c r="ER67" s="142"/>
      <c r="ES67" s="686"/>
      <c r="ET67" s="687"/>
      <c r="EU67" s="688"/>
      <c r="EV67" s="265"/>
      <c r="EW67" s="692"/>
      <c r="EX67" s="693"/>
      <c r="EY67" s="693"/>
      <c r="EZ67" s="694"/>
      <c r="FA67" s="692"/>
      <c r="FB67" s="693"/>
      <c r="FC67" s="693"/>
      <c r="FD67" s="694"/>
      <c r="FE67" s="682"/>
      <c r="FF67" s="682"/>
      <c r="FG67" s="682"/>
      <c r="FH67" s="682"/>
      <c r="FI67" s="682"/>
      <c r="FJ67" s="682"/>
      <c r="FK67" s="683"/>
      <c r="FL67" s="70"/>
    </row>
    <row r="68" spans="1:168" ht="20.399999999999999" hidden="1" customHeight="1" x14ac:dyDescent="0.25">
      <c r="A68" s="70"/>
      <c r="B68" s="131"/>
      <c r="C68" s="131"/>
      <c r="D68" s="131"/>
      <c r="E68" s="132"/>
      <c r="F68" s="132"/>
      <c r="G68" s="132"/>
      <c r="H68" s="132"/>
      <c r="I68" s="132"/>
      <c r="J68" s="132"/>
      <c r="K68" s="132"/>
      <c r="L68" s="214" t="s">
        <v>73</v>
      </c>
      <c r="M68" s="286">
        <f>COUNTIFS($I$8:$I$51,"BOY",$J$8:$J$51,"GEN",AA8:AA51,"&lt;33")</f>
        <v>0</v>
      </c>
      <c r="N68" s="286">
        <f>COUNTIFS($I$8:$I$51,"BOY",$J$8:$J$51,"OBC",AA8:AA51,"&lt;33")</f>
        <v>0</v>
      </c>
      <c r="O68" s="286">
        <f>COUNTIFS($I$8:$I$51,"BOY",$J$8:$J$51,"SC",AA8:AA51,"&lt;33")</f>
        <v>0</v>
      </c>
      <c r="P68" s="286">
        <f>COUNTIFS($I$8:$I$51,"BOY",$J$8:$J$51,"ST",AA8:AA51,"&lt;33")</f>
        <v>0</v>
      </c>
      <c r="Q68" s="287">
        <f t="shared" si="218"/>
        <v>0</v>
      </c>
      <c r="R68" s="286">
        <f>COUNTIFS($I$8:$I$51,"GIRL",$J$8:$J$51,"GEN",AA8:AA51,"&lt;33")</f>
        <v>0</v>
      </c>
      <c r="S68" s="286">
        <f>COUNTIFS($I$8:$I$51,"GIRL",$J$8:$J$51,"OBC",AA8:AA51,"&lt;33")</f>
        <v>0</v>
      </c>
      <c r="T68" s="286">
        <f>COUNTIFS($I$8:$I$51,"GIRL",$J$8:$J$51,"SC",AA8:AA51,"&lt;33")</f>
        <v>0</v>
      </c>
      <c r="U68" s="286">
        <f>COUNTIFS($I$8:$I$51,"GIRL",$J$8:$J$51,"ST",AA8:AA51,"&lt;33")</f>
        <v>0</v>
      </c>
      <c r="V68" s="287">
        <f t="shared" si="219"/>
        <v>0</v>
      </c>
      <c r="W68" s="293">
        <f>SUM(Q35,V35)</f>
        <v>0</v>
      </c>
      <c r="X68" s="800" t="s">
        <v>71</v>
      </c>
      <c r="Y68" s="801"/>
      <c r="Z68" s="801"/>
      <c r="AA68" s="802"/>
      <c r="AB68" s="800">
        <f>COUNTIFS(AA8:AA51,"&gt;=48",AA8:AA51,"&lt;60")</f>
        <v>1</v>
      </c>
      <c r="AC68" s="802"/>
      <c r="AD68" s="154"/>
      <c r="AE68" s="155"/>
      <c r="AF68" s="154"/>
      <c r="AG68" s="214" t="s">
        <v>73</v>
      </c>
      <c r="AH68" s="286">
        <f>COUNTIFS($I$8:$I$51,"BOY",$J$8:$J$51,"GEN",AV8:AV51,"&lt;33")</f>
        <v>0</v>
      </c>
      <c r="AI68" s="286">
        <f>COUNTIFS($I$8:$I$51,"BOY",$J$8:$J$51,"OBC",AV8:AV51,"&lt;33")</f>
        <v>0</v>
      </c>
      <c r="AJ68" s="286">
        <f>COUNTIFS($I$8:$I$51,"BOY",$J$8:$J$51,"SC",AV8:AV51,"&lt;33")</f>
        <v>0</v>
      </c>
      <c r="AK68" s="286">
        <f>COUNTIFS($I$8:$I$51,"BOY",$J$8:$J$51,"ST",AV8:AV51,"&lt;33")</f>
        <v>0</v>
      </c>
      <c r="AL68" s="287">
        <f t="shared" si="221"/>
        <v>0</v>
      </c>
      <c r="AM68" s="286">
        <f>COUNTIFS($I$8:$I$51,"GIRL",$J$8:$J$51,"GEN",AV8:AV51,"&lt;33")</f>
        <v>0</v>
      </c>
      <c r="AN68" s="286">
        <f>COUNTIFS($I$8:$I$51,"GIRL",$J$8:$J$51,"OBC",AV8:AV51,"&lt;33")</f>
        <v>0</v>
      </c>
      <c r="AO68" s="286">
        <f>COUNTIFS($I$8:$I$51,"GIRL",$J$8:$J$51,"SC",AV8:AV51,"&lt;33")</f>
        <v>0</v>
      </c>
      <c r="AP68" s="286">
        <f>COUNTIFS($I$8:$I$51,"GIRL",$J$8:$J$51,"ST",AV8:AV51,"&lt;33")</f>
        <v>0</v>
      </c>
      <c r="AQ68" s="287">
        <f t="shared" si="222"/>
        <v>0</v>
      </c>
      <c r="AR68" s="293">
        <f t="shared" si="223"/>
        <v>0</v>
      </c>
      <c r="AS68" s="800" t="s">
        <v>71</v>
      </c>
      <c r="AT68" s="801"/>
      <c r="AU68" s="801"/>
      <c r="AV68" s="802"/>
      <c r="AW68" s="800">
        <f>COUNTIFS(AV8:AV51,"&gt;=48",AV8:AV51,"&lt;60")</f>
        <v>3</v>
      </c>
      <c r="AX68" s="802"/>
      <c r="AY68" s="154"/>
      <c r="AZ68" s="155"/>
      <c r="BA68" s="154"/>
      <c r="BB68" s="214" t="s">
        <v>73</v>
      </c>
      <c r="BC68" s="286">
        <f>COUNTIFS($I$8:$I$51,"BOY",$J$8:$J$51,"GEN",BQ8:BQ51,"&lt;33")</f>
        <v>0</v>
      </c>
      <c r="BD68" s="286">
        <f>COUNTIFS($I$8:$I$51,"BOY",$J$8:$J$51,"OBC",BQ8:BQ51,"&lt;33")</f>
        <v>0</v>
      </c>
      <c r="BE68" s="286">
        <f>COUNTIFS($I$8:$I$51,"BOY",$J$8:$J$51,"SC",BQ8:BQ51,"&lt;33")</f>
        <v>0</v>
      </c>
      <c r="BF68" s="286">
        <f>COUNTIFS($I$8:$I$51,"BOY",$J$8:$J$51,"ST",BQ8:BQ51,"&lt;33")</f>
        <v>0</v>
      </c>
      <c r="BG68" s="287">
        <f t="shared" si="224"/>
        <v>0</v>
      </c>
      <c r="BH68" s="286">
        <f>COUNTIFS($I$8:$I$51,"GIRL",$J$8:$J$51,"GEN",BQ8:BQ51,"&lt;33")</f>
        <v>0</v>
      </c>
      <c r="BI68" s="286">
        <f>COUNTIFS($I$8:$I$51,"GIRL",$J$8:$J$51,"OBC",BQ8:BQ51,"&lt;33")</f>
        <v>1</v>
      </c>
      <c r="BJ68" s="286">
        <f>COUNTIFS($I$8:$I$51,"GIRL",$J$8:$J$51,"SC",BQ8:BQ51,"&lt;33")</f>
        <v>0</v>
      </c>
      <c r="BK68" s="286">
        <f>COUNTIFS($I$8:$I$51,"GIRL",$J$8:$J$51,"ST",BQ8:BQ51,"&lt;33")</f>
        <v>0</v>
      </c>
      <c r="BL68" s="287">
        <f t="shared" si="225"/>
        <v>1</v>
      </c>
      <c r="BM68" s="293">
        <f t="shared" si="226"/>
        <v>1</v>
      </c>
      <c r="BN68" s="800" t="s">
        <v>71</v>
      </c>
      <c r="BO68" s="801"/>
      <c r="BP68" s="801"/>
      <c r="BQ68" s="802"/>
      <c r="BR68" s="800">
        <f>COUNTIFS(BQ8:BQ51,"&gt;=48",BQ8:BQ51,"&lt;60")</f>
        <v>0</v>
      </c>
      <c r="BS68" s="802"/>
      <c r="BT68" s="154"/>
      <c r="BU68" s="155"/>
      <c r="BV68" s="154"/>
      <c r="BW68" s="214" t="s">
        <v>73</v>
      </c>
      <c r="BX68" s="286">
        <f>COUNTIFS($I$8:$I$51,"BOY",$J$8:$J$51,"GEN",CL8:CL51,"&lt;33")</f>
        <v>0</v>
      </c>
      <c r="BY68" s="286">
        <f>COUNTIFS($I$8:$I$51,"BOY",$J$8:$J$51,"OBC",CL8:CL51,"&lt;33")</f>
        <v>0</v>
      </c>
      <c r="BZ68" s="286">
        <f>COUNTIFS($I$8:$I$51,"BOY",$J$8:$J$51,"SC",CL8:CL51,"&lt;33")</f>
        <v>0</v>
      </c>
      <c r="CA68" s="286">
        <f>COUNTIFS($I$8:$I$51,"BOY",$J$8:$J$51,"ST",CL8:CL51,"&lt;33")</f>
        <v>0</v>
      </c>
      <c r="CB68" s="287">
        <f t="shared" si="227"/>
        <v>0</v>
      </c>
      <c r="CC68" s="286">
        <f>COUNTIFS($I$8:$I$51,"GIRL",$J$8:$J$51,"GEN",CL8:CL51,"&lt;33")</f>
        <v>0</v>
      </c>
      <c r="CD68" s="286">
        <f>COUNTIFS($I$8:$I$51,"GIRL",$J$8:$J$51,"OBC",CL8:CL51,"&lt;33")</f>
        <v>0</v>
      </c>
      <c r="CE68" s="286">
        <f>COUNTIFS($I$8:$I$51,"GIRL",$J$8:$J$51,"SC",CL8:CL51,"&lt;33")</f>
        <v>0</v>
      </c>
      <c r="CF68" s="286">
        <f>COUNTIFS($I$8:$I$51,"GIRL",$J$8:$J$51,"ST",CL8:CL51,"&lt;33")</f>
        <v>0</v>
      </c>
      <c r="CG68" s="287">
        <f t="shared" si="228"/>
        <v>0</v>
      </c>
      <c r="CH68" s="293">
        <f t="shared" si="229"/>
        <v>0</v>
      </c>
      <c r="CI68" s="800" t="s">
        <v>71</v>
      </c>
      <c r="CJ68" s="801"/>
      <c r="CK68" s="801"/>
      <c r="CL68" s="802"/>
      <c r="CM68" s="800">
        <f>COUNTIFS(CL8:CL51,"&gt;=48",CL8:CL51,"&lt;60")</f>
        <v>0</v>
      </c>
      <c r="CN68" s="802"/>
      <c r="CO68" s="154"/>
      <c r="CP68" s="155"/>
      <c r="CQ68" s="154"/>
      <c r="CR68" s="214" t="s">
        <v>73</v>
      </c>
      <c r="CS68" s="286">
        <f>COUNTIFS($I$8:$I$51,"BOY",$J$8:$J$51,"GEN",DG8:DG51,"&lt;33")</f>
        <v>0</v>
      </c>
      <c r="CT68" s="286">
        <f>COUNTIFS($I$8:$I$51,"BOY",$J$8:$J$51,"OBC",DG8:DG51,"&lt;33")</f>
        <v>0</v>
      </c>
      <c r="CU68" s="286">
        <f>COUNTIFS($I$8:$I$51,"BOY",$J$8:$J$51,"SC",DG8:DG51,"&lt;33")</f>
        <v>0</v>
      </c>
      <c r="CV68" s="286">
        <f>COUNTIFS($I$8:$I$51,"BOY",$J$8:$J$51,"ST",DG8:DG51,"&lt;33")</f>
        <v>0</v>
      </c>
      <c r="CW68" s="287">
        <f t="shared" si="230"/>
        <v>0</v>
      </c>
      <c r="CX68" s="286">
        <f>COUNTIFS($I$8:$I$51,"GIRL",$J$8:$J$51,"GEN",DG8:DG51,"&lt;33")</f>
        <v>0</v>
      </c>
      <c r="CY68" s="286">
        <f>COUNTIFS($I$8:$I$51,"GIRL",$J$8:$J$51,"OBC",DG8:DG51,"&lt;33")</f>
        <v>0</v>
      </c>
      <c r="CZ68" s="286">
        <f>COUNTIFS($I$8:$I$51,"GIRL",$J$8:$J$51,"SC",DG8:DG51,"&lt;33")</f>
        <v>0</v>
      </c>
      <c r="DA68" s="286">
        <f>COUNTIFS($I$8:$I$51,"GIRL",$J$8:$J$51,"ST",DG8:DG51,"&lt;33")</f>
        <v>0</v>
      </c>
      <c r="DB68" s="287">
        <f t="shared" si="231"/>
        <v>0</v>
      </c>
      <c r="DC68" s="293">
        <f t="shared" si="232"/>
        <v>0</v>
      </c>
      <c r="DD68" s="800" t="s">
        <v>71</v>
      </c>
      <c r="DE68" s="801"/>
      <c r="DF68" s="801"/>
      <c r="DG68" s="802"/>
      <c r="DH68" s="800">
        <f>COUNTIFS(DG8:DG51,"&gt;=48",DG8:DG51,"&lt;60")</f>
        <v>0</v>
      </c>
      <c r="DI68" s="802"/>
      <c r="DJ68" s="154"/>
      <c r="DK68" s="155"/>
      <c r="DL68" s="154"/>
      <c r="DM68" s="296"/>
      <c r="DN68" s="295"/>
      <c r="DO68" s="169"/>
      <c r="DP68" s="169"/>
      <c r="DQ68" s="169"/>
      <c r="DR68" s="139"/>
      <c r="DS68" s="139"/>
      <c r="DT68" s="139"/>
      <c r="DU68" s="139"/>
      <c r="DV68" s="139"/>
      <c r="DW68" s="140"/>
      <c r="DX68" s="140"/>
      <c r="DY68" s="140"/>
      <c r="DZ68" s="140"/>
      <c r="EA68" s="140"/>
      <c r="EB68" s="141"/>
      <c r="EC68" s="141"/>
      <c r="ED68" s="141"/>
      <c r="EE68" s="141"/>
      <c r="EF68" s="141"/>
      <c r="EG68" s="127"/>
      <c r="EH68" s="127"/>
      <c r="EI68" s="127"/>
      <c r="EJ68" s="127"/>
      <c r="EK68" s="127"/>
      <c r="EL68" s="128"/>
      <c r="EM68" s="128"/>
      <c r="EN68" s="128"/>
      <c r="EO68" s="128"/>
      <c r="EP68" s="128"/>
      <c r="EQ68" s="142"/>
      <c r="ER68" s="142"/>
      <c r="ES68" s="686"/>
      <c r="ET68" s="687"/>
      <c r="EU68" s="688"/>
      <c r="EV68" s="265"/>
      <c r="EW68" s="695"/>
      <c r="EX68" s="696"/>
      <c r="EY68" s="696"/>
      <c r="EZ68" s="697"/>
      <c r="FA68" s="695"/>
      <c r="FB68" s="696"/>
      <c r="FC68" s="696"/>
      <c r="FD68" s="697"/>
      <c r="FE68" s="682"/>
      <c r="FF68" s="682"/>
      <c r="FG68" s="682"/>
      <c r="FH68" s="682"/>
      <c r="FI68" s="682"/>
      <c r="FJ68" s="682"/>
      <c r="FK68" s="683"/>
      <c r="FL68" s="70"/>
    </row>
    <row r="69" spans="1:168" ht="17.399999999999999" hidden="1" customHeight="1" x14ac:dyDescent="0.25">
      <c r="A69" s="70"/>
      <c r="B69" s="131"/>
      <c r="C69" s="131"/>
      <c r="D69" s="131"/>
      <c r="E69" s="132"/>
      <c r="F69" s="132"/>
      <c r="G69" s="132"/>
      <c r="H69" s="132"/>
      <c r="I69" s="132"/>
      <c r="J69" s="132"/>
      <c r="K69" s="132"/>
      <c r="L69" s="214" t="s">
        <v>189</v>
      </c>
      <c r="M69" s="299">
        <f>M70-M68</f>
        <v>1</v>
      </c>
      <c r="N69" s="299">
        <f t="shared" ref="N69:W69" si="233">N70-N68</f>
        <v>1</v>
      </c>
      <c r="O69" s="299">
        <f t="shared" si="233"/>
        <v>0</v>
      </c>
      <c r="P69" s="299">
        <f t="shared" si="233"/>
        <v>0</v>
      </c>
      <c r="Q69" s="287">
        <f t="shared" si="218"/>
        <v>2</v>
      </c>
      <c r="R69" s="299">
        <f t="shared" si="233"/>
        <v>0</v>
      </c>
      <c r="S69" s="299">
        <f t="shared" si="233"/>
        <v>1</v>
      </c>
      <c r="T69" s="299">
        <f t="shared" si="233"/>
        <v>0</v>
      </c>
      <c r="U69" s="299">
        <f t="shared" si="233"/>
        <v>0</v>
      </c>
      <c r="V69" s="287">
        <f t="shared" si="219"/>
        <v>1</v>
      </c>
      <c r="W69" s="300">
        <f t="shared" si="233"/>
        <v>3</v>
      </c>
      <c r="X69" s="800" t="s">
        <v>72</v>
      </c>
      <c r="Y69" s="801"/>
      <c r="Z69" s="801"/>
      <c r="AA69" s="802"/>
      <c r="AB69" s="800">
        <f>COUNTIFS(AA8:AA51,"&gt;=33",AA8:AA51,"&lt;48")</f>
        <v>1</v>
      </c>
      <c r="AC69" s="802"/>
      <c r="AD69" s="154"/>
      <c r="AE69" s="155"/>
      <c r="AF69" s="154"/>
      <c r="AG69" s="214" t="s">
        <v>189</v>
      </c>
      <c r="AH69" s="299">
        <f>AH70-AH68</f>
        <v>1</v>
      </c>
      <c r="AI69" s="299">
        <f t="shared" ref="AI69:AK69" si="234">AI70-AI68</f>
        <v>1</v>
      </c>
      <c r="AJ69" s="299">
        <f t="shared" si="234"/>
        <v>0</v>
      </c>
      <c r="AK69" s="299">
        <f t="shared" si="234"/>
        <v>0</v>
      </c>
      <c r="AL69" s="287">
        <f t="shared" si="221"/>
        <v>2</v>
      </c>
      <c r="AM69" s="299">
        <f t="shared" ref="AM69:AP69" si="235">AM70-AM68</f>
        <v>0</v>
      </c>
      <c r="AN69" s="299">
        <f t="shared" si="235"/>
        <v>1</v>
      </c>
      <c r="AO69" s="299">
        <f t="shared" si="235"/>
        <v>0</v>
      </c>
      <c r="AP69" s="299">
        <f t="shared" si="235"/>
        <v>0</v>
      </c>
      <c r="AQ69" s="287">
        <f t="shared" si="222"/>
        <v>1</v>
      </c>
      <c r="AR69" s="293">
        <f t="shared" si="223"/>
        <v>3</v>
      </c>
      <c r="AS69" s="800" t="s">
        <v>72</v>
      </c>
      <c r="AT69" s="801"/>
      <c r="AU69" s="801"/>
      <c r="AV69" s="802"/>
      <c r="AW69" s="800">
        <f>COUNTIFS(AV8:AV51,"&gt;=33",AV8:AV51,"&lt;48")</f>
        <v>0</v>
      </c>
      <c r="AX69" s="802"/>
      <c r="AY69" s="154"/>
      <c r="AZ69" s="155"/>
      <c r="BA69" s="154"/>
      <c r="BB69" s="214" t="s">
        <v>189</v>
      </c>
      <c r="BC69" s="299">
        <f>BC70-BC68</f>
        <v>1</v>
      </c>
      <c r="BD69" s="299">
        <f t="shared" ref="BD69:BF69" si="236">BD70-BD68</f>
        <v>1</v>
      </c>
      <c r="BE69" s="299">
        <f t="shared" si="236"/>
        <v>0</v>
      </c>
      <c r="BF69" s="299">
        <f t="shared" si="236"/>
        <v>0</v>
      </c>
      <c r="BG69" s="287">
        <f t="shared" si="224"/>
        <v>2</v>
      </c>
      <c r="BH69" s="299">
        <f t="shared" ref="BH69:BK69" si="237">BH70-BH68</f>
        <v>0</v>
      </c>
      <c r="BI69" s="299">
        <f t="shared" si="237"/>
        <v>0</v>
      </c>
      <c r="BJ69" s="299">
        <f t="shared" si="237"/>
        <v>0</v>
      </c>
      <c r="BK69" s="299">
        <f t="shared" si="237"/>
        <v>0</v>
      </c>
      <c r="BL69" s="287">
        <f t="shared" si="225"/>
        <v>0</v>
      </c>
      <c r="BM69" s="293">
        <f t="shared" si="226"/>
        <v>2</v>
      </c>
      <c r="BN69" s="800" t="s">
        <v>72</v>
      </c>
      <c r="BO69" s="801"/>
      <c r="BP69" s="801"/>
      <c r="BQ69" s="802"/>
      <c r="BR69" s="800">
        <f>COUNTIFS(BQ8:BQ51,"&gt;=33",BQ8:BQ51,"&lt;48")</f>
        <v>1</v>
      </c>
      <c r="BS69" s="802"/>
      <c r="BT69" s="154"/>
      <c r="BU69" s="155"/>
      <c r="BV69" s="154"/>
      <c r="BW69" s="214" t="s">
        <v>189</v>
      </c>
      <c r="BX69" s="299">
        <f>BX70-BX68</f>
        <v>1</v>
      </c>
      <c r="BY69" s="299">
        <f t="shared" ref="BY69:CA69" si="238">BY70-BY68</f>
        <v>1</v>
      </c>
      <c r="BZ69" s="299">
        <f t="shared" si="238"/>
        <v>0</v>
      </c>
      <c r="CA69" s="299">
        <f t="shared" si="238"/>
        <v>0</v>
      </c>
      <c r="CB69" s="287">
        <f t="shared" si="227"/>
        <v>2</v>
      </c>
      <c r="CC69" s="299">
        <f t="shared" ref="CC69:CF69" si="239">CC70-CC68</f>
        <v>0</v>
      </c>
      <c r="CD69" s="299">
        <f t="shared" si="239"/>
        <v>1</v>
      </c>
      <c r="CE69" s="299">
        <f t="shared" si="239"/>
        <v>0</v>
      </c>
      <c r="CF69" s="299">
        <f t="shared" si="239"/>
        <v>0</v>
      </c>
      <c r="CG69" s="287">
        <f t="shared" si="228"/>
        <v>1</v>
      </c>
      <c r="CH69" s="293">
        <f t="shared" si="229"/>
        <v>3</v>
      </c>
      <c r="CI69" s="800" t="s">
        <v>72</v>
      </c>
      <c r="CJ69" s="801"/>
      <c r="CK69" s="801"/>
      <c r="CL69" s="802"/>
      <c r="CM69" s="800">
        <f>COUNTIFS(CL8:CL51,"&gt;=33",CL8:CL51,"&lt;48")</f>
        <v>3</v>
      </c>
      <c r="CN69" s="802"/>
      <c r="CO69" s="154"/>
      <c r="CP69" s="155"/>
      <c r="CQ69" s="154"/>
      <c r="CR69" s="214" t="s">
        <v>189</v>
      </c>
      <c r="CS69" s="299">
        <f>CS70-CS68</f>
        <v>1</v>
      </c>
      <c r="CT69" s="299">
        <f t="shared" ref="CT69:CV69" si="240">CT70-CT68</f>
        <v>1</v>
      </c>
      <c r="CU69" s="299">
        <f t="shared" si="240"/>
        <v>0</v>
      </c>
      <c r="CV69" s="299">
        <f t="shared" si="240"/>
        <v>0</v>
      </c>
      <c r="CW69" s="287">
        <f t="shared" si="230"/>
        <v>2</v>
      </c>
      <c r="CX69" s="299">
        <f t="shared" ref="CX69:DA69" si="241">CX70-CX68</f>
        <v>0</v>
      </c>
      <c r="CY69" s="299">
        <f t="shared" si="241"/>
        <v>1</v>
      </c>
      <c r="CZ69" s="299">
        <f t="shared" si="241"/>
        <v>0</v>
      </c>
      <c r="DA69" s="299">
        <f t="shared" si="241"/>
        <v>0</v>
      </c>
      <c r="DB69" s="287">
        <f t="shared" si="231"/>
        <v>1</v>
      </c>
      <c r="DC69" s="293">
        <f t="shared" si="232"/>
        <v>3</v>
      </c>
      <c r="DD69" s="800" t="s">
        <v>72</v>
      </c>
      <c r="DE69" s="801"/>
      <c r="DF69" s="801"/>
      <c r="DG69" s="802"/>
      <c r="DH69" s="800">
        <f>COUNTIFS(DG8:DG51,"&gt;=33",DG8:DG51,"&lt;48")</f>
        <v>2</v>
      </c>
      <c r="DI69" s="802"/>
      <c r="DJ69" s="154"/>
      <c r="DK69" s="155"/>
      <c r="DL69" s="154"/>
      <c r="DM69" s="296"/>
      <c r="DN69" s="295"/>
      <c r="DO69" s="169"/>
      <c r="DP69" s="169"/>
      <c r="DQ69" s="169"/>
      <c r="DR69" s="139"/>
      <c r="DS69" s="139"/>
      <c r="DT69" s="139"/>
      <c r="DU69" s="139"/>
      <c r="DV69" s="139"/>
      <c r="DW69" s="140"/>
      <c r="DX69" s="140"/>
      <c r="DY69" s="140"/>
      <c r="DZ69" s="140"/>
      <c r="EA69" s="140"/>
      <c r="EB69" s="141"/>
      <c r="EC69" s="141"/>
      <c r="ED69" s="141"/>
      <c r="EE69" s="141"/>
      <c r="EF69" s="141"/>
      <c r="EG69" s="127"/>
      <c r="EH69" s="127"/>
      <c r="EI69" s="127"/>
      <c r="EJ69" s="127"/>
      <c r="EK69" s="127"/>
      <c r="EL69" s="128"/>
      <c r="EM69" s="128"/>
      <c r="EN69" s="128"/>
      <c r="EO69" s="128"/>
      <c r="EP69" s="128"/>
      <c r="EQ69" s="142"/>
      <c r="ER69" s="142"/>
      <c r="ES69" s="686"/>
      <c r="ET69" s="687"/>
      <c r="EU69" s="688"/>
      <c r="EV69" s="266" t="str">
        <f>IF(DASHBOARD!G8="","",DASHBOARD!G8)</f>
        <v>GANPAT LAL JAT</v>
      </c>
      <c r="EW69" s="698" t="str">
        <f>IF(DASHBOARD!H8="","",DASHBOARD!H8)</f>
        <v>SUREKHA</v>
      </c>
      <c r="EX69" s="699"/>
      <c r="EY69" s="699"/>
      <c r="EZ69" s="700"/>
      <c r="FA69" s="698" t="str">
        <f>IF(DASHBOARD!D8="","",DASHBOARD!D8)</f>
        <v>NILESH KUMAR KHATIK</v>
      </c>
      <c r="FB69" s="699"/>
      <c r="FC69" s="699"/>
      <c r="FD69" s="699"/>
      <c r="FE69" s="682"/>
      <c r="FF69" s="682"/>
      <c r="FG69" s="682"/>
      <c r="FH69" s="682"/>
      <c r="FI69" s="682"/>
      <c r="FJ69" s="682"/>
      <c r="FK69" s="683"/>
      <c r="FL69" s="70"/>
    </row>
    <row r="70" spans="1:168" ht="17.399999999999999" hidden="1" customHeight="1" x14ac:dyDescent="0.25">
      <c r="A70" s="70"/>
      <c r="B70" s="131"/>
      <c r="C70" s="131"/>
      <c r="D70" s="131"/>
      <c r="E70" s="132"/>
      <c r="F70" s="132"/>
      <c r="G70" s="132"/>
      <c r="H70" s="132"/>
      <c r="I70" s="132"/>
      <c r="J70" s="132"/>
      <c r="K70" s="132"/>
      <c r="L70" s="214" t="s">
        <v>57</v>
      </c>
      <c r="M70" s="301">
        <f>SUM(M65:M68)</f>
        <v>1</v>
      </c>
      <c r="N70" s="301">
        <f t="shared" ref="N70:V70" si="242">SUM(N65:N68)</f>
        <v>1</v>
      </c>
      <c r="O70" s="301">
        <f t="shared" si="242"/>
        <v>0</v>
      </c>
      <c r="P70" s="301">
        <f t="shared" si="242"/>
        <v>0</v>
      </c>
      <c r="Q70" s="301">
        <f t="shared" si="242"/>
        <v>2</v>
      </c>
      <c r="R70" s="301">
        <f t="shared" si="242"/>
        <v>0</v>
      </c>
      <c r="S70" s="301">
        <f t="shared" si="242"/>
        <v>1</v>
      </c>
      <c r="T70" s="301">
        <f t="shared" si="242"/>
        <v>0</v>
      </c>
      <c r="U70" s="301">
        <f t="shared" si="242"/>
        <v>0</v>
      </c>
      <c r="V70" s="301">
        <f t="shared" si="242"/>
        <v>1</v>
      </c>
      <c r="W70" s="302">
        <f t="shared" ref="W70" si="243">SUM(W65:W67)</f>
        <v>3</v>
      </c>
      <c r="X70" s="800" t="s">
        <v>73</v>
      </c>
      <c r="Y70" s="801"/>
      <c r="Z70" s="801"/>
      <c r="AA70" s="802"/>
      <c r="AB70" s="800">
        <f>COUNTIFS(AA8:AA51,"&lt;33")</f>
        <v>0</v>
      </c>
      <c r="AC70" s="802"/>
      <c r="AD70" s="154"/>
      <c r="AE70" s="155"/>
      <c r="AF70" s="154"/>
      <c r="AG70" s="214" t="s">
        <v>57</v>
      </c>
      <c r="AH70" s="301">
        <f>SUM(AH65:AH68)</f>
        <v>1</v>
      </c>
      <c r="AI70" s="301">
        <f t="shared" ref="AI70:AQ70" si="244">SUM(AI65:AI68)</f>
        <v>1</v>
      </c>
      <c r="AJ70" s="301">
        <f t="shared" si="244"/>
        <v>0</v>
      </c>
      <c r="AK70" s="301">
        <f t="shared" si="244"/>
        <v>0</v>
      </c>
      <c r="AL70" s="301">
        <f t="shared" si="244"/>
        <v>2</v>
      </c>
      <c r="AM70" s="301">
        <f t="shared" si="244"/>
        <v>0</v>
      </c>
      <c r="AN70" s="301">
        <f t="shared" si="244"/>
        <v>1</v>
      </c>
      <c r="AO70" s="301">
        <f t="shared" si="244"/>
        <v>0</v>
      </c>
      <c r="AP70" s="301">
        <f t="shared" si="244"/>
        <v>0</v>
      </c>
      <c r="AQ70" s="301">
        <f t="shared" si="244"/>
        <v>1</v>
      </c>
      <c r="AR70" s="293">
        <f t="shared" si="223"/>
        <v>3</v>
      </c>
      <c r="AS70" s="800" t="s">
        <v>73</v>
      </c>
      <c r="AT70" s="801"/>
      <c r="AU70" s="801"/>
      <c r="AV70" s="802"/>
      <c r="AW70" s="800">
        <f>COUNTIFS(AV8:AV51,"&lt;33")</f>
        <v>0</v>
      </c>
      <c r="AX70" s="802"/>
      <c r="AY70" s="154"/>
      <c r="AZ70" s="155"/>
      <c r="BA70" s="154"/>
      <c r="BB70" s="214" t="s">
        <v>57</v>
      </c>
      <c r="BC70" s="301">
        <f>SUM(BC65:BC68)</f>
        <v>1</v>
      </c>
      <c r="BD70" s="301">
        <f t="shared" ref="BD70:BL70" si="245">SUM(BD65:BD68)</f>
        <v>1</v>
      </c>
      <c r="BE70" s="301">
        <f t="shared" si="245"/>
        <v>0</v>
      </c>
      <c r="BF70" s="301">
        <f t="shared" si="245"/>
        <v>0</v>
      </c>
      <c r="BG70" s="301">
        <f t="shared" si="245"/>
        <v>2</v>
      </c>
      <c r="BH70" s="301">
        <f t="shared" si="245"/>
        <v>0</v>
      </c>
      <c r="BI70" s="301">
        <f t="shared" si="245"/>
        <v>1</v>
      </c>
      <c r="BJ70" s="301">
        <f t="shared" si="245"/>
        <v>0</v>
      </c>
      <c r="BK70" s="301">
        <f t="shared" si="245"/>
        <v>0</v>
      </c>
      <c r="BL70" s="301">
        <f t="shared" si="245"/>
        <v>1</v>
      </c>
      <c r="BM70" s="293">
        <f t="shared" si="226"/>
        <v>3</v>
      </c>
      <c r="BN70" s="800" t="s">
        <v>73</v>
      </c>
      <c r="BO70" s="801"/>
      <c r="BP70" s="801"/>
      <c r="BQ70" s="802"/>
      <c r="BR70" s="800">
        <f>COUNTIFS(BQ8:BQ51,"&lt;33")</f>
        <v>1</v>
      </c>
      <c r="BS70" s="802"/>
      <c r="BT70" s="154"/>
      <c r="BU70" s="155"/>
      <c r="BV70" s="154"/>
      <c r="BW70" s="214" t="s">
        <v>57</v>
      </c>
      <c r="BX70" s="301">
        <f>SUM(BX65:BX68)</f>
        <v>1</v>
      </c>
      <c r="BY70" s="301">
        <f t="shared" ref="BY70:CG70" si="246">SUM(BY65:BY68)</f>
        <v>1</v>
      </c>
      <c r="BZ70" s="301">
        <f t="shared" si="246"/>
        <v>0</v>
      </c>
      <c r="CA70" s="301">
        <f t="shared" si="246"/>
        <v>0</v>
      </c>
      <c r="CB70" s="301">
        <f t="shared" si="246"/>
        <v>2</v>
      </c>
      <c r="CC70" s="301">
        <f t="shared" si="246"/>
        <v>0</v>
      </c>
      <c r="CD70" s="301">
        <f t="shared" si="246"/>
        <v>1</v>
      </c>
      <c r="CE70" s="301">
        <f t="shared" si="246"/>
        <v>0</v>
      </c>
      <c r="CF70" s="301">
        <f t="shared" si="246"/>
        <v>0</v>
      </c>
      <c r="CG70" s="301">
        <f t="shared" si="246"/>
        <v>1</v>
      </c>
      <c r="CH70" s="293">
        <f t="shared" si="229"/>
        <v>3</v>
      </c>
      <c r="CI70" s="800" t="s">
        <v>73</v>
      </c>
      <c r="CJ70" s="801"/>
      <c r="CK70" s="801"/>
      <c r="CL70" s="802"/>
      <c r="CM70" s="800">
        <f>COUNTIFS(CL8:CL51,"&lt;33")</f>
        <v>0</v>
      </c>
      <c r="CN70" s="802"/>
      <c r="CO70" s="154"/>
      <c r="CP70" s="155"/>
      <c r="CQ70" s="154"/>
      <c r="CR70" s="214" t="s">
        <v>57</v>
      </c>
      <c r="CS70" s="301">
        <f t="shared" ref="CS70:DB70" si="247">SUM(CS65:CS68)</f>
        <v>1</v>
      </c>
      <c r="CT70" s="301">
        <f t="shared" si="247"/>
        <v>1</v>
      </c>
      <c r="CU70" s="301">
        <f t="shared" si="247"/>
        <v>0</v>
      </c>
      <c r="CV70" s="301">
        <f t="shared" si="247"/>
        <v>0</v>
      </c>
      <c r="CW70" s="301">
        <f>SUM(CW65:CW68)</f>
        <v>2</v>
      </c>
      <c r="CX70" s="301">
        <f t="shared" si="247"/>
        <v>0</v>
      </c>
      <c r="CY70" s="301">
        <f t="shared" si="247"/>
        <v>1</v>
      </c>
      <c r="CZ70" s="301">
        <f t="shared" si="247"/>
        <v>0</v>
      </c>
      <c r="DA70" s="301">
        <f t="shared" si="247"/>
        <v>0</v>
      </c>
      <c r="DB70" s="301">
        <f t="shared" si="247"/>
        <v>1</v>
      </c>
      <c r="DC70" s="293">
        <f t="shared" si="232"/>
        <v>3</v>
      </c>
      <c r="DD70" s="800" t="s">
        <v>73</v>
      </c>
      <c r="DE70" s="801"/>
      <c r="DF70" s="801"/>
      <c r="DG70" s="802"/>
      <c r="DH70" s="800">
        <f>COUNTIFS(DG8:DG51,"&lt;33")</f>
        <v>0</v>
      </c>
      <c r="DI70" s="802"/>
      <c r="DJ70" s="154"/>
      <c r="DK70" s="155"/>
      <c r="DL70" s="154"/>
      <c r="DM70" s="296"/>
      <c r="DN70" s="295"/>
      <c r="DO70" s="169"/>
      <c r="DP70" s="169"/>
      <c r="DQ70" s="169"/>
      <c r="DR70" s="139"/>
      <c r="DS70" s="139"/>
      <c r="DT70" s="139"/>
      <c r="DU70" s="139"/>
      <c r="DV70" s="139"/>
      <c r="DW70" s="140"/>
      <c r="DX70" s="140"/>
      <c r="DY70" s="140"/>
      <c r="DZ70" s="140"/>
      <c r="EA70" s="140"/>
      <c r="EB70" s="141"/>
      <c r="EC70" s="141"/>
      <c r="ED70" s="141"/>
      <c r="EE70" s="141"/>
      <c r="EF70" s="141"/>
      <c r="EG70" s="127"/>
      <c r="EH70" s="127"/>
      <c r="EI70" s="127"/>
      <c r="EJ70" s="127"/>
      <c r="EK70" s="127"/>
      <c r="EL70" s="128"/>
      <c r="EM70" s="128"/>
      <c r="EN70" s="128"/>
      <c r="EO70" s="128"/>
      <c r="EP70" s="128"/>
      <c r="EQ70" s="142"/>
      <c r="ER70" s="142"/>
      <c r="ES70" s="686"/>
      <c r="ET70" s="687"/>
      <c r="EU70" s="688"/>
      <c r="EV70" s="266" t="str">
        <f>IF(DASHBOARD!G8="","","CLASS TEACHER")</f>
        <v>CLASS TEACHER</v>
      </c>
      <c r="EW70" s="698" t="str">
        <f>IF(DASHBOARD!H8="","","EXAM INCHARGE")</f>
        <v>EXAM INCHARGE</v>
      </c>
      <c r="EX70" s="699"/>
      <c r="EY70" s="699"/>
      <c r="EZ70" s="700"/>
      <c r="FA70" s="698" t="str">
        <f>IF(DASHBOARD!D8="","","PRINCIPAL")</f>
        <v>PRINCIPAL</v>
      </c>
      <c r="FB70" s="699"/>
      <c r="FC70" s="699"/>
      <c r="FD70" s="699"/>
      <c r="FE70" s="682"/>
      <c r="FF70" s="682"/>
      <c r="FG70" s="682"/>
      <c r="FH70" s="682"/>
      <c r="FI70" s="682"/>
      <c r="FJ70" s="682"/>
      <c r="FK70" s="683"/>
      <c r="FL70" s="70"/>
    </row>
    <row r="71" spans="1:168" s="306" customFormat="1" ht="17.399999999999999" hidden="1" customHeight="1" x14ac:dyDescent="0.3">
      <c r="A71" s="303"/>
      <c r="B71" s="268"/>
      <c r="C71" s="268"/>
      <c r="D71" s="268"/>
      <c r="E71" s="269"/>
      <c r="F71" s="269"/>
      <c r="G71" s="269"/>
      <c r="H71" s="269"/>
      <c r="I71" s="269"/>
      <c r="J71" s="269"/>
      <c r="K71" s="269"/>
      <c r="L71" s="774" t="str">
        <f>IF(L2="","","SIGN. OF SUBJECT TEACHER ("&amp;L2&amp;")")</f>
        <v/>
      </c>
      <c r="M71" s="775"/>
      <c r="N71" s="775"/>
      <c r="O71" s="775"/>
      <c r="P71" s="775"/>
      <c r="Q71" s="775"/>
      <c r="R71" s="775"/>
      <c r="S71" s="775"/>
      <c r="T71" s="775"/>
      <c r="U71" s="775"/>
      <c r="V71" s="775"/>
      <c r="W71" s="776"/>
      <c r="X71" s="792" t="s">
        <v>57</v>
      </c>
      <c r="Y71" s="793"/>
      <c r="Z71" s="793"/>
      <c r="AA71" s="794"/>
      <c r="AB71" s="792">
        <f>SUM(AB67:AB70)</f>
        <v>3</v>
      </c>
      <c r="AC71" s="794"/>
      <c r="AD71" s="270"/>
      <c r="AE71" s="271"/>
      <c r="AF71" s="270"/>
      <c r="AG71" s="777" t="str">
        <f>IF(AG2="","","SIGN. OF SUBJECT TEACHER ("&amp;AG2&amp;")")</f>
        <v/>
      </c>
      <c r="AH71" s="778"/>
      <c r="AI71" s="778"/>
      <c r="AJ71" s="778"/>
      <c r="AK71" s="778"/>
      <c r="AL71" s="778"/>
      <c r="AM71" s="778"/>
      <c r="AN71" s="778"/>
      <c r="AO71" s="778"/>
      <c r="AP71" s="778"/>
      <c r="AQ71" s="778"/>
      <c r="AR71" s="779"/>
      <c r="AS71" s="792" t="s">
        <v>57</v>
      </c>
      <c r="AT71" s="793"/>
      <c r="AU71" s="793"/>
      <c r="AV71" s="794"/>
      <c r="AW71" s="792">
        <f>SUM(AW67:AW70)</f>
        <v>3</v>
      </c>
      <c r="AX71" s="794"/>
      <c r="AY71" s="270"/>
      <c r="AZ71" s="271"/>
      <c r="BA71" s="270"/>
      <c r="BB71" s="774" t="str">
        <f>IF(BB2="","","SIGN. OF SUBJECT TEACHER ("&amp;BB2&amp;")")</f>
        <v/>
      </c>
      <c r="BC71" s="775"/>
      <c r="BD71" s="775"/>
      <c r="BE71" s="775"/>
      <c r="BF71" s="775"/>
      <c r="BG71" s="775"/>
      <c r="BH71" s="775"/>
      <c r="BI71" s="775"/>
      <c r="BJ71" s="775"/>
      <c r="BK71" s="775"/>
      <c r="BL71" s="775"/>
      <c r="BM71" s="776"/>
      <c r="BN71" s="792" t="s">
        <v>57</v>
      </c>
      <c r="BO71" s="793"/>
      <c r="BP71" s="793"/>
      <c r="BQ71" s="794"/>
      <c r="BR71" s="792">
        <f>SUM(BR67:BR70)</f>
        <v>3</v>
      </c>
      <c r="BS71" s="794"/>
      <c r="BT71" s="270"/>
      <c r="BU71" s="271"/>
      <c r="BV71" s="270"/>
      <c r="BW71" s="777" t="str">
        <f>IF(BW2="","","SIGN. OF SUBJECT TEACHER ("&amp;BW2&amp;")")</f>
        <v/>
      </c>
      <c r="BX71" s="778"/>
      <c r="BY71" s="778"/>
      <c r="BZ71" s="778"/>
      <c r="CA71" s="778"/>
      <c r="CB71" s="778"/>
      <c r="CC71" s="778"/>
      <c r="CD71" s="778"/>
      <c r="CE71" s="778"/>
      <c r="CF71" s="778"/>
      <c r="CG71" s="778"/>
      <c r="CH71" s="779"/>
      <c r="CI71" s="792" t="s">
        <v>57</v>
      </c>
      <c r="CJ71" s="793"/>
      <c r="CK71" s="793"/>
      <c r="CL71" s="794"/>
      <c r="CM71" s="792">
        <f>SUM(CM67:CM70)</f>
        <v>3</v>
      </c>
      <c r="CN71" s="794"/>
      <c r="CO71" s="270"/>
      <c r="CP71" s="271"/>
      <c r="CQ71" s="270"/>
      <c r="CR71" s="774" t="str">
        <f>IF(CR2="","","SIGN. OF SUBJECT TEACHER ("&amp;CR2&amp;")")</f>
        <v/>
      </c>
      <c r="CS71" s="775"/>
      <c r="CT71" s="775"/>
      <c r="CU71" s="775"/>
      <c r="CV71" s="775"/>
      <c r="CW71" s="775"/>
      <c r="CX71" s="775"/>
      <c r="CY71" s="775"/>
      <c r="CZ71" s="775"/>
      <c r="DA71" s="775"/>
      <c r="DB71" s="775"/>
      <c r="DC71" s="776"/>
      <c r="DD71" s="792" t="s">
        <v>57</v>
      </c>
      <c r="DE71" s="793"/>
      <c r="DF71" s="793"/>
      <c r="DG71" s="794"/>
      <c r="DH71" s="792">
        <f>SUM(DH67:DH70)</f>
        <v>3</v>
      </c>
      <c r="DI71" s="794"/>
      <c r="DJ71" s="270"/>
      <c r="DK71" s="271"/>
      <c r="DL71" s="270"/>
      <c r="DM71" s="407"/>
      <c r="DN71" s="305"/>
      <c r="DO71" s="272"/>
      <c r="DP71" s="272"/>
      <c r="DQ71" s="272"/>
      <c r="DR71" s="273"/>
      <c r="DS71" s="273"/>
      <c r="DT71" s="273"/>
      <c r="DU71" s="273"/>
      <c r="DV71" s="273"/>
      <c r="DW71" s="274"/>
      <c r="DX71" s="274"/>
      <c r="DY71" s="274"/>
      <c r="DZ71" s="274"/>
      <c r="EA71" s="274"/>
      <c r="EB71" s="275"/>
      <c r="EC71" s="275"/>
      <c r="ED71" s="275"/>
      <c r="EE71" s="275"/>
      <c r="EF71" s="275"/>
      <c r="EG71" s="276"/>
      <c r="EH71" s="276"/>
      <c r="EI71" s="276"/>
      <c r="EJ71" s="276"/>
      <c r="EK71" s="276"/>
      <c r="EL71" s="128"/>
      <c r="EM71" s="128"/>
      <c r="EN71" s="128"/>
      <c r="EO71" s="128"/>
      <c r="EP71" s="128"/>
      <c r="EQ71" s="277"/>
      <c r="ER71" s="277"/>
      <c r="ES71" s="803"/>
      <c r="ET71" s="804"/>
      <c r="EU71" s="805"/>
      <c r="EV71" s="278"/>
      <c r="EW71" s="408"/>
      <c r="EX71" s="408"/>
      <c r="EY71" s="701"/>
      <c r="EZ71" s="702"/>
      <c r="FA71" s="703"/>
      <c r="FB71" s="701"/>
      <c r="FC71" s="701"/>
      <c r="FD71" s="702"/>
      <c r="FE71" s="684"/>
      <c r="FF71" s="684"/>
      <c r="FG71" s="684"/>
      <c r="FH71" s="684"/>
      <c r="FI71" s="684"/>
      <c r="FJ71" s="684"/>
      <c r="FK71" s="685"/>
      <c r="FL71" s="303"/>
    </row>
    <row r="72" spans="1:168" ht="16.95" hidden="1" customHeight="1" x14ac:dyDescent="0.25">
      <c r="A72" s="70"/>
      <c r="B72" s="131"/>
      <c r="C72" s="131"/>
      <c r="D72" s="131"/>
      <c r="E72" s="132"/>
      <c r="F72" s="132"/>
      <c r="G72" s="132"/>
      <c r="H72" s="132"/>
      <c r="I72" s="132"/>
      <c r="J72" s="132"/>
      <c r="K72" s="132"/>
      <c r="L72" s="134"/>
      <c r="M72" s="135"/>
      <c r="N72" s="134"/>
      <c r="O72" s="135"/>
      <c r="P72" s="134"/>
      <c r="Q72" s="134"/>
      <c r="R72" s="135"/>
      <c r="S72" s="135"/>
      <c r="T72" s="134"/>
      <c r="U72" s="135"/>
      <c r="V72" s="134"/>
      <c r="W72" s="134"/>
      <c r="X72" s="134"/>
      <c r="Y72" s="135"/>
      <c r="Z72" s="135"/>
      <c r="AA72" s="136"/>
      <c r="AB72" s="134"/>
      <c r="AC72" s="134"/>
      <c r="AD72" s="134"/>
      <c r="AE72" s="134"/>
      <c r="AF72" s="134"/>
      <c r="AG72" s="148"/>
      <c r="AH72" s="149"/>
      <c r="AI72" s="148"/>
      <c r="AJ72" s="149"/>
      <c r="AK72" s="148"/>
      <c r="AL72" s="148"/>
      <c r="AM72" s="138"/>
      <c r="AN72" s="138"/>
      <c r="AO72" s="148"/>
      <c r="AP72" s="149"/>
      <c r="AQ72" s="148"/>
      <c r="AR72" s="150"/>
      <c r="AS72" s="137"/>
      <c r="AT72" s="149"/>
      <c r="AU72" s="151"/>
      <c r="AV72" s="137"/>
      <c r="AW72" s="148"/>
      <c r="AX72" s="137"/>
      <c r="AY72" s="137"/>
      <c r="AZ72" s="137"/>
      <c r="BA72" s="137"/>
      <c r="BB72" s="152"/>
      <c r="BC72" s="153"/>
      <c r="BD72" s="152"/>
      <c r="BE72" s="153"/>
      <c r="BF72" s="152"/>
      <c r="BG72" s="152"/>
      <c r="BH72" s="135"/>
      <c r="BI72" s="135"/>
      <c r="BJ72" s="152"/>
      <c r="BK72" s="135"/>
      <c r="BL72" s="134"/>
      <c r="BM72" s="134"/>
      <c r="BN72" s="134"/>
      <c r="BO72" s="134"/>
      <c r="BP72" s="135"/>
      <c r="BQ72" s="134"/>
      <c r="BR72" s="134"/>
      <c r="BS72" s="134"/>
      <c r="BT72" s="134"/>
      <c r="BU72" s="134"/>
      <c r="BV72" s="134"/>
      <c r="BW72" s="137"/>
      <c r="BX72" s="138"/>
      <c r="BY72" s="137"/>
      <c r="BZ72" s="138"/>
      <c r="CA72" s="137"/>
      <c r="CB72" s="137"/>
      <c r="CC72" s="138"/>
      <c r="CD72" s="138"/>
      <c r="CE72" s="137"/>
      <c r="CF72" s="138"/>
      <c r="CG72" s="138"/>
      <c r="CH72" s="138"/>
      <c r="CI72" s="138"/>
      <c r="CJ72" s="138"/>
      <c r="CK72" s="138"/>
      <c r="CL72" s="137"/>
      <c r="CM72" s="137"/>
      <c r="CN72" s="137"/>
      <c r="CO72" s="137"/>
      <c r="CP72" s="137"/>
      <c r="CQ72" s="137"/>
      <c r="CR72" s="134"/>
      <c r="CS72" s="135"/>
      <c r="CT72" s="134"/>
      <c r="CU72" s="135"/>
      <c r="CV72" s="134"/>
      <c r="CW72" s="134"/>
      <c r="CX72" s="135"/>
      <c r="CY72" s="135"/>
      <c r="CZ72" s="134"/>
      <c r="DA72" s="135"/>
      <c r="DB72" s="135"/>
      <c r="DC72" s="135"/>
      <c r="DD72" s="135"/>
      <c r="DE72" s="135"/>
      <c r="DF72" s="135"/>
      <c r="DG72" s="134"/>
      <c r="DH72" s="134"/>
      <c r="DI72" s="134"/>
      <c r="DJ72" s="134"/>
      <c r="DK72" s="134"/>
      <c r="DL72" s="134"/>
      <c r="DM72" s="139"/>
      <c r="DN72" s="139"/>
      <c r="DO72" s="139"/>
      <c r="DP72" s="139"/>
      <c r="DQ72" s="139"/>
      <c r="DR72" s="139"/>
      <c r="DS72" s="139"/>
      <c r="DT72" s="139"/>
      <c r="DU72" s="139"/>
      <c r="DV72" s="139"/>
      <c r="DW72" s="140"/>
      <c r="DX72" s="140"/>
      <c r="DY72" s="140"/>
      <c r="DZ72" s="140"/>
      <c r="EA72" s="140"/>
      <c r="EB72" s="141"/>
      <c r="EC72" s="141"/>
      <c r="ED72" s="141"/>
      <c r="EE72" s="141"/>
      <c r="EF72" s="141"/>
      <c r="EG72" s="127"/>
      <c r="EH72" s="127"/>
      <c r="EI72" s="127"/>
      <c r="EJ72" s="127"/>
      <c r="EK72" s="127"/>
      <c r="EL72" s="128"/>
      <c r="EM72" s="128"/>
      <c r="EN72" s="128"/>
      <c r="EO72" s="128"/>
      <c r="EP72" s="128"/>
      <c r="EQ72" s="142"/>
      <c r="ER72" s="142"/>
      <c r="ES72" s="359"/>
      <c r="ET72" s="359"/>
      <c r="EU72" s="359"/>
      <c r="EV72" s="359"/>
      <c r="EW72" s="359"/>
      <c r="EX72" s="359"/>
      <c r="EY72" s="359"/>
      <c r="EZ72" s="359"/>
      <c r="FA72" s="359"/>
      <c r="FB72" s="359"/>
      <c r="FC72" s="144"/>
      <c r="FD72" s="359"/>
      <c r="FE72" s="145"/>
      <c r="FF72" s="146"/>
      <c r="FG72" s="156"/>
      <c r="FH72" s="157"/>
      <c r="FI72" s="156"/>
      <c r="FJ72" s="157"/>
      <c r="FK72" s="157"/>
      <c r="FL72" s="70"/>
    </row>
    <row r="73" spans="1:168" ht="16.95" hidden="1" customHeight="1" x14ac:dyDescent="0.25">
      <c r="A73" s="70"/>
      <c r="B73" s="131"/>
      <c r="C73" s="131"/>
      <c r="D73" s="131"/>
      <c r="E73" s="132"/>
      <c r="F73" s="132"/>
      <c r="G73" s="132"/>
      <c r="H73" s="132"/>
      <c r="I73" s="132"/>
      <c r="J73" s="132"/>
      <c r="K73" s="132"/>
      <c r="L73" s="134"/>
      <c r="M73" s="135"/>
      <c r="N73" s="134"/>
      <c r="O73" s="135"/>
      <c r="P73" s="134"/>
      <c r="Q73" s="134"/>
      <c r="R73" s="135"/>
      <c r="S73" s="135"/>
      <c r="T73" s="134"/>
      <c r="U73" s="135"/>
      <c r="V73" s="134"/>
      <c r="W73" s="134"/>
      <c r="X73" s="134"/>
      <c r="Y73" s="135"/>
      <c r="Z73" s="135"/>
      <c r="AA73" s="136"/>
      <c r="AB73" s="134"/>
      <c r="AC73" s="134"/>
      <c r="AD73" s="134"/>
      <c r="AE73" s="134"/>
      <c r="AF73" s="134"/>
      <c r="AG73" s="148"/>
      <c r="AH73" s="149"/>
      <c r="AI73" s="148"/>
      <c r="AJ73" s="149"/>
      <c r="AK73" s="148"/>
      <c r="AL73" s="148"/>
      <c r="AM73" s="138"/>
      <c r="AN73" s="138"/>
      <c r="AO73" s="148"/>
      <c r="AP73" s="149"/>
      <c r="AQ73" s="148"/>
      <c r="AR73" s="150"/>
      <c r="AS73" s="137"/>
      <c r="AT73" s="149"/>
      <c r="AU73" s="151"/>
      <c r="AV73" s="137"/>
      <c r="AW73" s="148"/>
      <c r="AX73" s="137"/>
      <c r="AY73" s="137"/>
      <c r="AZ73" s="137"/>
      <c r="BA73" s="137"/>
      <c r="BB73" s="152"/>
      <c r="BC73" s="153"/>
      <c r="BD73" s="152"/>
      <c r="BE73" s="153"/>
      <c r="BF73" s="152"/>
      <c r="BG73" s="152"/>
      <c r="BH73" s="135"/>
      <c r="BI73" s="135"/>
      <c r="BJ73" s="152"/>
      <c r="BK73" s="135"/>
      <c r="BL73" s="134"/>
      <c r="BM73" s="134"/>
      <c r="BN73" s="134"/>
      <c r="BO73" s="134"/>
      <c r="BP73" s="135"/>
      <c r="BQ73" s="134"/>
      <c r="BR73" s="134"/>
      <c r="BS73" s="134"/>
      <c r="BT73" s="134"/>
      <c r="BU73" s="134"/>
      <c r="BV73" s="134"/>
      <c r="BW73" s="137"/>
      <c r="BX73" s="138"/>
      <c r="BY73" s="137"/>
      <c r="BZ73" s="138"/>
      <c r="CA73" s="137"/>
      <c r="CB73" s="137"/>
      <c r="CC73" s="138"/>
      <c r="CD73" s="138"/>
      <c r="CE73" s="137"/>
      <c r="CF73" s="138"/>
      <c r="CG73" s="138"/>
      <c r="CH73" s="138"/>
      <c r="CI73" s="138"/>
      <c r="CJ73" s="138"/>
      <c r="CK73" s="138"/>
      <c r="CL73" s="137"/>
      <c r="CM73" s="137"/>
      <c r="CN73" s="137"/>
      <c r="CO73" s="137"/>
      <c r="CP73" s="137"/>
      <c r="CQ73" s="137"/>
      <c r="CR73" s="134"/>
      <c r="CS73" s="135"/>
      <c r="CT73" s="134"/>
      <c r="CU73" s="135"/>
      <c r="CV73" s="134"/>
      <c r="CW73" s="134"/>
      <c r="CX73" s="135"/>
      <c r="CY73" s="135"/>
      <c r="CZ73" s="134"/>
      <c r="DA73" s="135"/>
      <c r="DB73" s="135"/>
      <c r="DC73" s="135"/>
      <c r="DD73" s="135"/>
      <c r="DE73" s="135"/>
      <c r="DF73" s="135"/>
      <c r="DG73" s="134"/>
      <c r="DH73" s="134"/>
      <c r="DI73" s="134"/>
      <c r="DJ73" s="134"/>
      <c r="DK73" s="134"/>
      <c r="DL73" s="134"/>
      <c r="DM73" s="139"/>
      <c r="DN73" s="139"/>
      <c r="DO73" s="139"/>
      <c r="DP73" s="139"/>
      <c r="DQ73" s="139"/>
      <c r="DR73" s="139"/>
      <c r="DS73" s="139"/>
      <c r="DT73" s="139"/>
      <c r="DU73" s="139"/>
      <c r="DV73" s="139"/>
      <c r="DW73" s="140"/>
      <c r="DX73" s="140"/>
      <c r="DY73" s="140"/>
      <c r="DZ73" s="140"/>
      <c r="EA73" s="140"/>
      <c r="EB73" s="141"/>
      <c r="EC73" s="141"/>
      <c r="ED73" s="141"/>
      <c r="EE73" s="141"/>
      <c r="EF73" s="141"/>
      <c r="EG73" s="127"/>
      <c r="EH73" s="127"/>
      <c r="EI73" s="127"/>
      <c r="EJ73" s="127"/>
      <c r="EK73" s="127"/>
      <c r="EL73" s="128"/>
      <c r="EM73" s="128"/>
      <c r="EN73" s="128"/>
      <c r="EO73" s="128"/>
      <c r="EP73" s="128"/>
      <c r="EQ73" s="142"/>
      <c r="ER73" s="142"/>
      <c r="ES73" s="359"/>
      <c r="ET73" s="359"/>
      <c r="EU73" s="359"/>
      <c r="EV73" s="359"/>
      <c r="EW73" s="359"/>
      <c r="EX73" s="359"/>
      <c r="EY73" s="359"/>
      <c r="EZ73" s="359"/>
      <c r="FA73" s="359"/>
      <c r="FB73" s="359"/>
      <c r="FC73" s="144"/>
      <c r="FD73" s="359"/>
      <c r="FE73" s="145"/>
      <c r="FF73" s="146"/>
      <c r="FG73" s="156"/>
      <c r="FH73" s="157"/>
      <c r="FI73" s="156"/>
      <c r="FJ73" s="157"/>
      <c r="FK73" s="157"/>
      <c r="FL73" s="70"/>
    </row>
    <row r="74" spans="1:168" ht="16.95" hidden="1" customHeight="1" x14ac:dyDescent="0.25">
      <c r="A74" s="70"/>
      <c r="B74" s="131"/>
      <c r="C74" s="131"/>
      <c r="D74" s="131"/>
      <c r="E74" s="132"/>
      <c r="F74" s="132"/>
      <c r="G74" s="132"/>
      <c r="H74" s="132"/>
      <c r="I74" s="132"/>
      <c r="J74" s="132"/>
      <c r="K74" s="132"/>
      <c r="L74" s="134"/>
      <c r="M74" s="135"/>
      <c r="N74" s="134"/>
      <c r="O74" s="135"/>
      <c r="P74" s="134"/>
      <c r="Q74" s="134"/>
      <c r="R74" s="135"/>
      <c r="S74" s="135"/>
      <c r="T74" s="134"/>
      <c r="U74" s="135"/>
      <c r="V74" s="134"/>
      <c r="W74" s="134"/>
      <c r="X74" s="134"/>
      <c r="Y74" s="135"/>
      <c r="Z74" s="135"/>
      <c r="AA74" s="136"/>
      <c r="AB74" s="134"/>
      <c r="AC74" s="134"/>
      <c r="AD74" s="134"/>
      <c r="AE74" s="134"/>
      <c r="AF74" s="134"/>
      <c r="AG74" s="148"/>
      <c r="AH74" s="149"/>
      <c r="AI74" s="148"/>
      <c r="AJ74" s="149"/>
      <c r="AK74" s="148"/>
      <c r="AL74" s="148"/>
      <c r="AM74" s="138"/>
      <c r="AN74" s="138"/>
      <c r="AO74" s="148"/>
      <c r="AP74" s="149"/>
      <c r="AQ74" s="148"/>
      <c r="AR74" s="150"/>
      <c r="AS74" s="137"/>
      <c r="AT74" s="149"/>
      <c r="AU74" s="151"/>
      <c r="AV74" s="137"/>
      <c r="AW74" s="148"/>
      <c r="AX74" s="137"/>
      <c r="AY74" s="137"/>
      <c r="AZ74" s="137"/>
      <c r="BA74" s="137"/>
      <c r="BB74" s="152"/>
      <c r="BC74" s="153"/>
      <c r="BD74" s="152"/>
      <c r="BE74" s="153"/>
      <c r="BF74" s="152"/>
      <c r="BG74" s="152"/>
      <c r="BH74" s="135"/>
      <c r="BI74" s="135"/>
      <c r="BJ74" s="152"/>
      <c r="BK74" s="135"/>
      <c r="BL74" s="134"/>
      <c r="BM74" s="134"/>
      <c r="BN74" s="134"/>
      <c r="BO74" s="134"/>
      <c r="BP74" s="135"/>
      <c r="BQ74" s="134"/>
      <c r="BR74" s="134"/>
      <c r="BS74" s="134"/>
      <c r="BT74" s="134"/>
      <c r="BU74" s="134"/>
      <c r="BV74" s="134"/>
      <c r="BW74" s="137"/>
      <c r="BX74" s="138"/>
      <c r="BY74" s="137"/>
      <c r="BZ74" s="138"/>
      <c r="CA74" s="137"/>
      <c r="CB74" s="137"/>
      <c r="CC74" s="138"/>
      <c r="CD74" s="138"/>
      <c r="CE74" s="137"/>
      <c r="CF74" s="138"/>
      <c r="CG74" s="138"/>
      <c r="CH74" s="138"/>
      <c r="CI74" s="138"/>
      <c r="CJ74" s="138"/>
      <c r="CK74" s="138"/>
      <c r="CL74" s="137"/>
      <c r="CM74" s="137"/>
      <c r="CN74" s="137"/>
      <c r="CO74" s="137"/>
      <c r="CP74" s="137"/>
      <c r="CQ74" s="137"/>
      <c r="CR74" s="134"/>
      <c r="CS74" s="135"/>
      <c r="CT74" s="134"/>
      <c r="CU74" s="135"/>
      <c r="CV74" s="134"/>
      <c r="CW74" s="134"/>
      <c r="CX74" s="135"/>
      <c r="CY74" s="135"/>
      <c r="CZ74" s="134"/>
      <c r="DA74" s="135"/>
      <c r="DB74" s="135"/>
      <c r="DC74" s="135"/>
      <c r="DD74" s="135"/>
      <c r="DE74" s="135"/>
      <c r="DF74" s="135"/>
      <c r="DG74" s="134"/>
      <c r="DH74" s="134"/>
      <c r="DI74" s="134"/>
      <c r="DJ74" s="134"/>
      <c r="DK74" s="134"/>
      <c r="DL74" s="134"/>
      <c r="DM74" s="139"/>
      <c r="DN74" s="139"/>
      <c r="DO74" s="139"/>
      <c r="DP74" s="139"/>
      <c r="DQ74" s="139"/>
      <c r="DR74" s="139"/>
      <c r="DS74" s="139"/>
      <c r="DT74" s="139"/>
      <c r="DU74" s="139"/>
      <c r="DV74" s="139"/>
      <c r="DW74" s="140"/>
      <c r="DX74" s="140"/>
      <c r="DY74" s="140"/>
      <c r="DZ74" s="140"/>
      <c r="EA74" s="140"/>
      <c r="EB74" s="141"/>
      <c r="EC74" s="141"/>
      <c r="ED74" s="141"/>
      <c r="EE74" s="141"/>
      <c r="EF74" s="141"/>
      <c r="EG74" s="127"/>
      <c r="EH74" s="127"/>
      <c r="EI74" s="127"/>
      <c r="EJ74" s="127"/>
      <c r="EK74" s="127"/>
      <c r="EL74" s="128"/>
      <c r="EM74" s="128"/>
      <c r="EN74" s="128"/>
      <c r="EO74" s="128"/>
      <c r="EP74" s="128"/>
      <c r="EQ74" s="142"/>
      <c r="ER74" s="142"/>
      <c r="ES74" s="359"/>
      <c r="ET74" s="359"/>
      <c r="EU74" s="359"/>
      <c r="EV74" s="359"/>
      <c r="EW74" s="359"/>
      <c r="EX74" s="359"/>
      <c r="EY74" s="359"/>
      <c r="EZ74" s="359"/>
      <c r="FA74" s="359"/>
      <c r="FB74" s="359"/>
      <c r="FC74" s="144"/>
      <c r="FD74" s="359"/>
      <c r="FE74" s="145"/>
      <c r="FF74" s="146"/>
      <c r="FG74" s="156"/>
      <c r="FH74" s="157"/>
      <c r="FI74" s="156"/>
      <c r="FJ74" s="157"/>
      <c r="FK74" s="157"/>
      <c r="FL74" s="70"/>
    </row>
    <row r="75" spans="1:168" ht="16.95" hidden="1" customHeight="1" x14ac:dyDescent="0.25">
      <c r="A75" s="70"/>
      <c r="B75" s="131"/>
      <c r="C75" s="131"/>
      <c r="D75" s="131"/>
      <c r="E75" s="132"/>
      <c r="F75" s="132"/>
      <c r="G75" s="132"/>
      <c r="H75" s="132"/>
      <c r="I75" s="132"/>
      <c r="J75" s="132"/>
      <c r="K75" s="132"/>
      <c r="L75" s="134"/>
      <c r="M75" s="135"/>
      <c r="N75" s="134"/>
      <c r="O75" s="135"/>
      <c r="P75" s="134"/>
      <c r="Q75" s="134"/>
      <c r="R75" s="135"/>
      <c r="S75" s="135"/>
      <c r="T75" s="134"/>
      <c r="U75" s="135"/>
      <c r="V75" s="134"/>
      <c r="W75" s="134"/>
      <c r="X75" s="134"/>
      <c r="Y75" s="135"/>
      <c r="Z75" s="135"/>
      <c r="AA75" s="136"/>
      <c r="AB75" s="134"/>
      <c r="AC75" s="134"/>
      <c r="AD75" s="134"/>
      <c r="AE75" s="134"/>
      <c r="AF75" s="134"/>
      <c r="AG75" s="148"/>
      <c r="AH75" s="149"/>
      <c r="AI75" s="148"/>
      <c r="AJ75" s="149"/>
      <c r="AK75" s="148"/>
      <c r="AL75" s="148"/>
      <c r="AM75" s="138"/>
      <c r="AN75" s="138"/>
      <c r="AO75" s="148"/>
      <c r="AP75" s="149"/>
      <c r="AQ75" s="148"/>
      <c r="AR75" s="150"/>
      <c r="AS75" s="137"/>
      <c r="AT75" s="149"/>
      <c r="AU75" s="151"/>
      <c r="AV75" s="137"/>
      <c r="AW75" s="148"/>
      <c r="AX75" s="137"/>
      <c r="AY75" s="137"/>
      <c r="AZ75" s="137"/>
      <c r="BA75" s="137"/>
      <c r="BB75" s="152"/>
      <c r="BC75" s="153"/>
      <c r="BD75" s="152"/>
      <c r="BE75" s="153"/>
      <c r="BF75" s="152"/>
      <c r="BG75" s="152"/>
      <c r="BH75" s="135"/>
      <c r="BI75" s="135"/>
      <c r="BJ75" s="152"/>
      <c r="BK75" s="135"/>
      <c r="BL75" s="134"/>
      <c r="BM75" s="134"/>
      <c r="BN75" s="134"/>
      <c r="BO75" s="134"/>
      <c r="BP75" s="135"/>
      <c r="BQ75" s="134"/>
      <c r="BR75" s="134"/>
      <c r="BS75" s="134"/>
      <c r="BT75" s="134"/>
      <c r="BU75" s="134"/>
      <c r="BV75" s="134"/>
      <c r="BW75" s="137"/>
      <c r="BX75" s="138"/>
      <c r="BY75" s="137"/>
      <c r="BZ75" s="138"/>
      <c r="CA75" s="137"/>
      <c r="CB75" s="137"/>
      <c r="CC75" s="138"/>
      <c r="CD75" s="138"/>
      <c r="CE75" s="137"/>
      <c r="CF75" s="138"/>
      <c r="CG75" s="138"/>
      <c r="CH75" s="138"/>
      <c r="CI75" s="138"/>
      <c r="CJ75" s="138"/>
      <c r="CK75" s="138"/>
      <c r="CL75" s="137"/>
      <c r="CM75" s="137"/>
      <c r="CN75" s="137"/>
      <c r="CO75" s="137"/>
      <c r="CP75" s="137"/>
      <c r="CQ75" s="137"/>
      <c r="CR75" s="134"/>
      <c r="CS75" s="135"/>
      <c r="CT75" s="134"/>
      <c r="CU75" s="135"/>
      <c r="CV75" s="134"/>
      <c r="CW75" s="134"/>
      <c r="CX75" s="135"/>
      <c r="CY75" s="135"/>
      <c r="CZ75" s="134"/>
      <c r="DA75" s="135"/>
      <c r="DB75" s="135"/>
      <c r="DC75" s="135"/>
      <c r="DD75" s="135"/>
      <c r="DE75" s="135"/>
      <c r="DF75" s="135"/>
      <c r="DG75" s="134"/>
      <c r="DH75" s="134"/>
      <c r="DI75" s="134"/>
      <c r="DJ75" s="134"/>
      <c r="DK75" s="134"/>
      <c r="DL75" s="134"/>
      <c r="DM75" s="139"/>
      <c r="DN75" s="139"/>
      <c r="DO75" s="139"/>
      <c r="DP75" s="139"/>
      <c r="DQ75" s="139"/>
      <c r="DR75" s="139"/>
      <c r="DS75" s="139"/>
      <c r="DT75" s="139"/>
      <c r="DU75" s="139"/>
      <c r="DV75" s="139"/>
      <c r="DW75" s="140"/>
      <c r="DX75" s="140"/>
      <c r="DY75" s="140"/>
      <c r="DZ75" s="140"/>
      <c r="EA75" s="140"/>
      <c r="EB75" s="141"/>
      <c r="EC75" s="141"/>
      <c r="ED75" s="141"/>
      <c r="EE75" s="141"/>
      <c r="EF75" s="141"/>
      <c r="EG75" s="127"/>
      <c r="EH75" s="127"/>
      <c r="EI75" s="127"/>
      <c r="EJ75" s="127"/>
      <c r="EK75" s="127"/>
      <c r="EL75" s="128"/>
      <c r="EM75" s="128"/>
      <c r="EN75" s="128"/>
      <c r="EO75" s="128"/>
      <c r="EP75" s="128"/>
      <c r="EQ75" s="142"/>
      <c r="ER75" s="142"/>
      <c r="ES75" s="359"/>
      <c r="ET75" s="359"/>
      <c r="EU75" s="359"/>
      <c r="EV75" s="359"/>
      <c r="EW75" s="359"/>
      <c r="EX75" s="359"/>
      <c r="EY75" s="359"/>
      <c r="EZ75" s="359"/>
      <c r="FA75" s="359"/>
      <c r="FB75" s="359"/>
      <c r="FC75" s="144"/>
      <c r="FD75" s="359"/>
      <c r="FE75" s="145"/>
      <c r="FF75" s="146"/>
      <c r="FG75" s="156"/>
      <c r="FH75" s="157"/>
      <c r="FI75" s="156"/>
      <c r="FJ75" s="157"/>
      <c r="FK75" s="157"/>
      <c r="FL75" s="70"/>
    </row>
    <row r="76" spans="1:168" ht="16.8" hidden="1" x14ac:dyDescent="0.25">
      <c r="A76" s="70"/>
      <c r="B76" s="131">
        <f>IF(DATA!B49="","",DATA!B49)</f>
        <v>45</v>
      </c>
      <c r="C76" s="131" t="str">
        <f>IF(DATA!C49="","",DATA!C49)</f>
        <v/>
      </c>
      <c r="D76" s="131" t="str">
        <f>IF(DATA!D49="","",DATA!D49)</f>
        <v/>
      </c>
      <c r="E76" s="132" t="str">
        <f>IF(DATA!E49="","",DATA!E49)</f>
        <v/>
      </c>
      <c r="F76" s="132" t="str">
        <f>IF(DATA!F49="","",DATA!F49)</f>
        <v/>
      </c>
      <c r="G76" s="132" t="str">
        <f>IF(DATA!G49="","",DATA!G49)</f>
        <v/>
      </c>
      <c r="H76" s="132" t="str">
        <f>IF(DATA!H49="","",DATA!H49)</f>
        <v/>
      </c>
      <c r="I76" s="132" t="str">
        <f>IF(DATA!I49="","",DATA!I49)</f>
        <v/>
      </c>
      <c r="J76" s="132" t="str">
        <f>IF(DATA!J49="","",DATA!J49)</f>
        <v/>
      </c>
      <c r="K76" s="132" t="str">
        <f>IF(DATA!K49="","",DATA!K49)</f>
        <v/>
      </c>
      <c r="L76" s="134" t="str">
        <f>IF(ENGLISH!E51="","",ENGLISH!E51)</f>
        <v/>
      </c>
      <c r="M76" s="135" t="str">
        <f t="shared" ref="M76" si="248">IF(L76="","",ROUNDUP((L76/$L$7)*5,1))</f>
        <v/>
      </c>
      <c r="N76" s="134" t="str">
        <f>IF(ENGLISH!F51="","",ENGLISH!F51)</f>
        <v/>
      </c>
      <c r="O76" s="135" t="str">
        <f t="shared" ref="O76" si="249">IF(N76="","",ROUNDUP((N76/$N$7)*5,1))</f>
        <v/>
      </c>
      <c r="P76" s="134" t="str">
        <f>IF(ENGLISH!G51="","",ENGLISH!G51)</f>
        <v/>
      </c>
      <c r="Q76" s="134" t="str">
        <f t="shared" ref="Q76" si="250">IF(P76="","",ROUNDUP((P76/$P$7)*5,1))</f>
        <v/>
      </c>
      <c r="R76" s="135" t="str">
        <f>IFERROR(LARGE((M76,O76,Q76),1),"")</f>
        <v/>
      </c>
      <c r="S76" s="135" t="str">
        <f>IFERROR(LARGE((M76,O76,Q76),2),"")</f>
        <v/>
      </c>
      <c r="T76" s="134" t="str">
        <f t="shared" ref="T76" si="251">IF(AND(R76="",S76=""),"",SUM(R76:S76)/2)</f>
        <v/>
      </c>
      <c r="U76" s="135" t="str">
        <f>IF(ENGLISH!H51="","",ENGLISH!H51)</f>
        <v/>
      </c>
      <c r="V76" s="134" t="str">
        <f>IF(ENGLISH!I51="","",ENGLISH!I51)</f>
        <v/>
      </c>
      <c r="W76" s="134" t="str">
        <f>IF(ENGLISH!J51="","",ENGLISH!J51)</f>
        <v/>
      </c>
      <c r="X76" s="134" t="str">
        <f t="shared" ref="X76" si="252">IF(AND(T76="",U76="",V76="",W76=""),"",SUM(T76:W76))</f>
        <v/>
      </c>
      <c r="Y76" s="135" t="str">
        <f>IF(ENGLISH!K51="","",ENGLISH!K51)</f>
        <v/>
      </c>
      <c r="Z76" s="135" t="str">
        <f t="shared" ref="Z76" si="253">IF(Y76="","",(Y76/$Y$7)*80)</f>
        <v/>
      </c>
      <c r="AA76" s="136" t="str">
        <f t="shared" si="49"/>
        <v/>
      </c>
      <c r="AB76" s="134" t="str">
        <f t="shared" ref="AB76" si="254">IF(AA76="","",IF(AA76&lt;33,"E",IF(AND(AA76&gt;=33,AA76&lt;41),"D",IF(AND(AA76&gt;=41,AA76&lt;51),"C2",IF(AND(AA76&gt;=51,AA76&lt;61),"C1",IF(AND(AA76&gt;=61,AA76&lt;71),"B2",IF(AND(AA76&gt;=71,AA76&lt;81),"B1",IF(AND(AA76&gt;=81,AA76&lt;91),"A2",IF(AND(AA76&gt;=91,AA76&lt;=100),"A1")))))))))</f>
        <v/>
      </c>
      <c r="AC76" s="134" t="str">
        <f>IF(ENGLISH!O51="","",ENGLISH!O51)</f>
        <v/>
      </c>
      <c r="AD76" s="134" t="str">
        <f>IF(AB76="","",(AB76*80/$AB$7))</f>
        <v/>
      </c>
      <c r="AE76" s="134" t="str">
        <f>IF(AB76="","",IF(AB76="E",SUM(X76,AD76),""))</f>
        <v/>
      </c>
      <c r="AF76" s="134" t="str">
        <f t="shared" si="52"/>
        <v/>
      </c>
      <c r="AG76" s="148" t="str">
        <f>IF('HINDI-SKT'!E51="","",'HINDI-SKT'!E51)</f>
        <v/>
      </c>
      <c r="AH76" s="149" t="str">
        <f t="shared" ref="AH76" si="255">IF(AG76="","",ROUNDUP((AG76/$L$7)*10,1))</f>
        <v/>
      </c>
      <c r="AI76" s="148" t="str">
        <f>IF('HINDI-SKT'!F51="","",'HINDI-SKT'!F51)</f>
        <v/>
      </c>
      <c r="AJ76" s="149" t="str">
        <f t="shared" ref="AJ76" si="256">IF(AI76="","",ROUNDUP((AI76/$N$7)*10,1))</f>
        <v/>
      </c>
      <c r="AK76" s="148" t="str">
        <f>IF('HINDI-SKT'!G51="","",'HINDI-SKT'!G51)</f>
        <v/>
      </c>
      <c r="AL76" s="148" t="str">
        <f t="shared" ref="AL76" si="257">IF(AK76="","",ROUNDUP((AK76/$P$7)*10,1))</f>
        <v/>
      </c>
      <c r="AM76" s="138" t="str">
        <f>IFERROR(LARGE((AH76,AJ76,AL76),1),"")</f>
        <v/>
      </c>
      <c r="AN76" s="138" t="str">
        <f>IFERROR(LARGE((AH76,AJ76,AL76),2),"")</f>
        <v/>
      </c>
      <c r="AO76" s="148" t="str">
        <f t="shared" ref="AO76" si="258">IF(AND(AM76="",AN76=""),"",SUM(AM76:AN76)/2)</f>
        <v/>
      </c>
      <c r="AP76" s="149" t="str">
        <f>IF('HINDI-SKT'!H51="","",'HINDI-SKT'!H51)</f>
        <v/>
      </c>
      <c r="AQ76" s="148" t="str">
        <f>IF('HINDI-SKT'!I51="","",'HINDI-SKT'!I51)</f>
        <v/>
      </c>
      <c r="AR76" s="150" t="str">
        <f>IF('HINDI-SKT'!J51="","",'HINDI-SKT'!J51)</f>
        <v/>
      </c>
      <c r="AS76" s="137" t="str">
        <f t="shared" si="53"/>
        <v/>
      </c>
      <c r="AT76" s="149" t="str">
        <f>IF('HINDI-SKT'!K51="","",'HINDI-SKT'!K51)</f>
        <v/>
      </c>
      <c r="AU76" s="151" t="str">
        <f t="shared" ref="AU76" si="259">IF(AT76="","",(AT76/$AT$7)*80)</f>
        <v/>
      </c>
      <c r="AV76" s="137" t="str">
        <f t="shared" ref="AV76" si="260">IF(C76="TC","",IF(AND(AO76="",AP76="",AQ76="",AU76="",AR76),"",ROUNDUP(SUM(AO76,AP76,AQ76,AU76,AR76),0)))</f>
        <v/>
      </c>
      <c r="AW76" s="148" t="str">
        <f t="shared" ref="AW76" si="261">IF(AV76="","",IF(AV76&lt;33,"E",IF(AND(AV76&gt;=33,AV76&lt;41),"D",IF(AND(AV76&gt;=41,AV76&lt;51),"C2",IF(AND(AV76&gt;=51,AV76&lt;61),"C1",IF(AND(AV76&gt;=61,AV76&lt;71),"B2",IF(AND(AV76&gt;=71,AV76&lt;81),"B1",IF(AND(AV76&gt;=81,AV76&lt;91),"A2",IF(AND(AV76&gt;=91,AV76&lt;=100),"A1")))))))))</f>
        <v/>
      </c>
      <c r="AX76" s="137" t="str">
        <f>IF('HINDI-SKT'!O51="","",'HINDI-SKT'!O51)</f>
        <v/>
      </c>
      <c r="AY76" s="137" t="str">
        <f>IF(AX76="","",(AX76*80/$AB$7))</f>
        <v/>
      </c>
      <c r="AZ76" s="137" t="str">
        <f t="shared" si="56"/>
        <v/>
      </c>
      <c r="BA76" s="137" t="str">
        <f t="shared" si="57"/>
        <v/>
      </c>
      <c r="BB76" s="152" t="str">
        <f>IF(MATHS!E51="","",MATHS!E51)</f>
        <v/>
      </c>
      <c r="BC76" s="153" t="str">
        <f t="shared" ref="BC76" si="262">IF(BB76="","",ROUNDUP((BB76/$BB$7)*5,1))</f>
        <v/>
      </c>
      <c r="BD76" s="152" t="str">
        <f>IF(MATHS!F51="","",MATHS!F51)</f>
        <v/>
      </c>
      <c r="BE76" s="153" t="str">
        <f t="shared" ref="BE76" si="263">IF(BD76="","",ROUNDUP((BD76/$BD$7)*5,1))</f>
        <v/>
      </c>
      <c r="BF76" s="152" t="str">
        <f>IF(MATHS!G51="","",MATHS!G51)</f>
        <v/>
      </c>
      <c r="BG76" s="152" t="str">
        <f t="shared" ref="BG76" si="264">IF(BF76="","",ROUNDUP((BF76/$BF$7)*5,1))</f>
        <v/>
      </c>
      <c r="BH76" s="135" t="str">
        <f>IFERROR(LARGE((BC76,BE76,BG76),1),"")</f>
        <v/>
      </c>
      <c r="BI76" s="135" t="str">
        <f>IFERROR(LARGE((BC76,BE76,BG76),2),"")</f>
        <v/>
      </c>
      <c r="BJ76" s="152" t="str">
        <f t="shared" ref="BJ76" si="265">IF(AND(BH76="",BI76=""),"",SUM(BH76:BI76)/2)</f>
        <v/>
      </c>
      <c r="BK76" s="135" t="str">
        <f>IF(MATHS!H51="","",MATHS!H51)</f>
        <v/>
      </c>
      <c r="BL76" s="134" t="str">
        <f>IF(MATHS!I51="","",MATHS!I51)</f>
        <v/>
      </c>
      <c r="BM76" s="134" t="str">
        <f>IF(MATHS!J51="","",MATHS!J51)</f>
        <v/>
      </c>
      <c r="BN76" s="134" t="str">
        <f t="shared" si="58"/>
        <v/>
      </c>
      <c r="BO76" s="134" t="str">
        <f>IF(MATHS!K51="","",MATHS!K51)</f>
        <v/>
      </c>
      <c r="BP76" s="135" t="str">
        <f t="shared" ref="BP76" si="266">IF(BO76="","",(BO76/$BO$7)*80)</f>
        <v/>
      </c>
      <c r="BQ76" s="134" t="str">
        <f t="shared" si="59"/>
        <v/>
      </c>
      <c r="BR76" s="134" t="str">
        <f t="shared" ref="BR76" si="267">IF(BQ76="","",IF(BQ76&lt;33,"E",IF(AND(BQ76&gt;=33,BQ76&lt;41),"D",IF(AND(BQ76&gt;=41,BQ76&lt;51),"C2",IF(AND(BQ76&gt;=51,BQ76&lt;61),"C1",IF(AND(BQ76&gt;=61,BQ76&lt;71),"B2",IF(AND(BQ76&gt;=71,BQ76&lt;81),"B1",IF(AND(BQ76&gt;=81,BQ76&lt;91),"A2",IF(AND(BQ76&gt;=91,BQ76&lt;=100),"A1")))))))))</f>
        <v/>
      </c>
      <c r="BS76" s="134" t="str">
        <f>IF(MATHS!O51="","",MATHS!O51)</f>
        <v/>
      </c>
      <c r="BT76" s="134"/>
      <c r="BU76" s="134" t="str">
        <f t="shared" si="61"/>
        <v/>
      </c>
      <c r="BV76" s="134"/>
      <c r="BW76" s="137" t="str">
        <f>IF(SCIENCE!E51="","",SCIENCE!E51)</f>
        <v/>
      </c>
      <c r="BX76" s="138" t="str">
        <f t="shared" ref="BX76" si="268">IF(BW76="","",ROUNDUP((BW76/$BW$7)*5,1))</f>
        <v/>
      </c>
      <c r="BY76" s="137" t="str">
        <f>IF(SCIENCE!F51="","",SCIENCE!F51)</f>
        <v/>
      </c>
      <c r="BZ76" s="138" t="str">
        <f t="shared" ref="BZ76" si="269">IF(BY76="","",ROUNDUP((BY76/$BY$7)*5,1))</f>
        <v/>
      </c>
      <c r="CA76" s="137" t="str">
        <f>IF(SCIENCE!G51="","",SCIENCE!G51)</f>
        <v/>
      </c>
      <c r="CB76" s="137" t="str">
        <f t="shared" ref="CB76" si="270">IF(CA76="","",ROUNDUP((CA76/$CA$7)*5,1))</f>
        <v/>
      </c>
      <c r="CC76" s="138" t="str">
        <f>IFERROR(LARGE((BX76,BZ76,CB76),1),"")</f>
        <v/>
      </c>
      <c r="CD76" s="138" t="str">
        <f>IFERROR(LARGE((BX76,BZ76,CB76),2),"")</f>
        <v/>
      </c>
      <c r="CE76" s="137" t="str">
        <f t="shared" ref="CE76" si="271">IF(AND(CC76="",CD76=""),"",SUM(CC76:CD76)/2)</f>
        <v/>
      </c>
      <c r="CF76" s="151" t="str">
        <f>IF(SCIENCE!H51="","",SCIENCE!H51)</f>
        <v/>
      </c>
      <c r="CG76" s="150" t="str">
        <f>IF(SCIENCE!I51="","",SCIENCE!I51)</f>
        <v/>
      </c>
      <c r="CH76" s="150"/>
      <c r="CI76" s="150"/>
      <c r="CJ76" s="151" t="str">
        <f>IF(SCIENCE!K51="","",SCIENCE!K51)</f>
        <v/>
      </c>
      <c r="CK76" s="151" t="str">
        <f t="shared" ref="CK76" si="272">IF(CJ76="","",(CJ76/$CJ$7)*80)</f>
        <v/>
      </c>
      <c r="CL76" s="137" t="str">
        <f t="shared" si="63"/>
        <v/>
      </c>
      <c r="CM76" s="150" t="str">
        <f t="shared" ref="CM76" si="273">IF(CL76="","",IF(CL76&lt;33,"E",IF(AND(CL76&gt;=33,CL76&lt;41),"D",IF(AND(CL76&gt;=41,CL76&lt;51),"C2",IF(AND(CL76&gt;=51,CL76&lt;61),"C1",IF(AND(CL76&gt;=61,CL76&lt;71),"B2",IF(AND(CL76&gt;=71,CL76&lt;81),"B1",IF(AND(CL76&gt;=81,CL76&lt;91),"A2",IF(AND(CL76&gt;=91,CL76&lt;=100),"A1")))))))))</f>
        <v/>
      </c>
      <c r="CN76" s="137" t="str">
        <f>IF(SCIENCE!O51="","",SCIENCE!O51)</f>
        <v/>
      </c>
      <c r="CO76" s="137" t="str">
        <f>IF(CN76="","",(CN76*80/$AB$7))</f>
        <v/>
      </c>
      <c r="CP76" s="137" t="str">
        <f t="shared" si="65"/>
        <v/>
      </c>
      <c r="CQ76" s="137" t="str">
        <f t="shared" si="66"/>
        <v/>
      </c>
      <c r="CR76" s="152" t="str">
        <f>IF(SST!E51="","",SST!E51)</f>
        <v/>
      </c>
      <c r="CS76" s="153" t="str">
        <f t="shared" ref="CS76" si="274">IF(CR76="","",ROUNDUP((CR76/$CR$7)*10,1))</f>
        <v/>
      </c>
      <c r="CT76" s="152" t="str">
        <f>IF(SST!F51="","",SST!F51)</f>
        <v/>
      </c>
      <c r="CU76" s="153" t="str">
        <f t="shared" ref="CU76" si="275">IF(CT76="","",ROUNDUP((CT76/$CT$7)*10,1))</f>
        <v/>
      </c>
      <c r="CV76" s="152" t="str">
        <f>IF(SST!G51="","",SST!G51)</f>
        <v/>
      </c>
      <c r="CW76" s="152" t="str">
        <f t="shared" ref="CW76" si="276">IF(CV76="","",ROUNDUP((CV76/$CV$7)*10,1))</f>
        <v/>
      </c>
      <c r="CX76" s="135" t="str">
        <f>IFERROR(LARGE((CS76,CU76,CW76),1),"")</f>
        <v/>
      </c>
      <c r="CY76" s="135" t="str">
        <f>IFERROR(LARGE((CS76,CU76,CW76),2),"")</f>
        <v/>
      </c>
      <c r="CZ76" s="152" t="str">
        <f t="shared" ref="CZ76" si="277">IF(AND(CX76="",CY76=""),"",SUM(CX76:CY76)/2)</f>
        <v/>
      </c>
      <c r="DA76" s="153" t="str">
        <f>IF(SST!H51="","",SST!H51)</f>
        <v/>
      </c>
      <c r="DB76" s="153"/>
      <c r="DC76" s="152" t="str">
        <f>IF(SST!I51="","",SST!I51)</f>
        <v/>
      </c>
      <c r="DD76" s="135" t="str">
        <f t="shared" si="67"/>
        <v/>
      </c>
      <c r="DE76" s="153" t="str">
        <f>IF(SST!K51="","",SST!K51)</f>
        <v/>
      </c>
      <c r="DF76" s="153" t="str">
        <f t="shared" ref="DF76" si="278">IF(DE76="","",(DE76/$DE$7)*80)</f>
        <v/>
      </c>
      <c r="DG76" s="134" t="str">
        <f t="shared" si="68"/>
        <v/>
      </c>
      <c r="DH76" s="152" t="str">
        <f t="shared" ref="DH76" si="279">IF(DG76="","",IF(DG76&lt;33,"E",IF(AND(DG76&gt;=33,DG76&lt;41),"D",IF(AND(DG76&gt;=41,DG76&lt;51),"C2",IF(AND(DG76&gt;=51,DG76&lt;61),"C1",IF(AND(DG76&gt;=61,DG76&lt;71),"B2",IF(AND(DG76&gt;=71,DG76&lt;81),"B1",IF(AND(DG76&gt;=81,DG76&lt;91),"A2",IF(AND(DG76&gt;=91,DG76&lt;=100),"A1")))))))))</f>
        <v/>
      </c>
      <c r="DI76" s="134" t="str">
        <f>IF(SST!O51="","",SST!O51)</f>
        <v/>
      </c>
      <c r="DJ76" s="134" t="str">
        <f>IF(DI76="","",(DI76*80/$AB$7))</f>
        <v/>
      </c>
      <c r="DK76" s="134" t="str">
        <f t="shared" si="70"/>
        <v/>
      </c>
      <c r="DL76" s="134" t="str">
        <f t="shared" si="71"/>
        <v/>
      </c>
      <c r="DM76" s="139" t="str">
        <f t="shared" si="72"/>
        <v/>
      </c>
      <c r="DN76" s="139" t="str">
        <f t="shared" si="73"/>
        <v/>
      </c>
      <c r="DO76" s="139" t="str">
        <f t="shared" si="74"/>
        <v/>
      </c>
      <c r="DP76" s="139" t="str">
        <f t="shared" si="75"/>
        <v/>
      </c>
      <c r="DQ76" s="139" t="str">
        <f t="shared" si="76"/>
        <v/>
      </c>
      <c r="DR76" s="139" t="str">
        <f t="shared" si="77"/>
        <v/>
      </c>
      <c r="DS76" s="139" t="str">
        <f t="shared" si="78"/>
        <v/>
      </c>
      <c r="DT76" s="139" t="str">
        <f t="shared" si="79"/>
        <v/>
      </c>
      <c r="DU76" s="139" t="str">
        <f t="shared" si="80"/>
        <v/>
      </c>
      <c r="DV76" s="139" t="str">
        <f t="shared" si="81"/>
        <v/>
      </c>
      <c r="DW76" s="140" t="str">
        <f t="shared" si="82"/>
        <v/>
      </c>
      <c r="DX76" s="140" t="str">
        <f t="shared" si="83"/>
        <v/>
      </c>
      <c r="DY76" s="140" t="str">
        <f t="shared" si="84"/>
        <v/>
      </c>
      <c r="DZ76" s="140" t="str">
        <f t="shared" si="85"/>
        <v/>
      </c>
      <c r="EA76" s="140" t="str">
        <f t="shared" si="86"/>
        <v/>
      </c>
      <c r="EB76" s="141" t="str">
        <f t="shared" si="87"/>
        <v/>
      </c>
      <c r="EC76" s="141" t="str">
        <f t="shared" si="88"/>
        <v/>
      </c>
      <c r="ED76" s="141" t="str">
        <f t="shared" si="89"/>
        <v/>
      </c>
      <c r="EE76" s="141" t="str">
        <f t="shared" si="90"/>
        <v/>
      </c>
      <c r="EF76" s="141" t="str">
        <f t="shared" si="91"/>
        <v/>
      </c>
      <c r="EG76" s="127" t="str">
        <f>IF(DM76="","",DM76)</f>
        <v/>
      </c>
      <c r="EH76" s="127" t="str">
        <f t="shared" ref="EH76" si="280">IF(DN76="","",DN76)</f>
        <v/>
      </c>
      <c r="EI76" s="127" t="str">
        <f t="shared" ref="EI76" si="281">IF(DO76&lt;33,"",DO76)</f>
        <v/>
      </c>
      <c r="EJ76" s="127" t="str">
        <f t="shared" ref="EJ76" si="282">IF(AND(DO76&gt;=33,DP76&lt;33),"",DP76)</f>
        <v/>
      </c>
      <c r="EK76" s="127" t="str">
        <f t="shared" ref="EK76" si="283">IF(AND(DO76&gt;=33,DP76&gt;=33,DQ76&lt;33),"",DQ76)</f>
        <v/>
      </c>
      <c r="EL76" s="128" t="str">
        <f>IF(AND(EG76&lt;33,$ES$8="COMPARTMENT"),DR76,DM76)</f>
        <v/>
      </c>
      <c r="EM76" s="128" t="str">
        <f>IF(AND(EH76&lt;33,ES76="COMPARTMENT"),DS76,DN76)</f>
        <v/>
      </c>
      <c r="EN76" s="128" t="str">
        <f>IF(EI76="","",IF(AND(EI76&lt;33,ES76="COMPARTMENT"),DT76,DO76))</f>
        <v/>
      </c>
      <c r="EO76" s="128" t="str">
        <f>IF(EJ76="","",IF(AND(EJ76&lt;33,ES76="COMPARTMENT"),DU76,DP76))</f>
        <v/>
      </c>
      <c r="EP76" s="128" t="str">
        <f>IF(EK76="","",IF(AND(EK76&lt;33,$ES$8="COMPARTMENT"),DV76,DQ76))</f>
        <v/>
      </c>
      <c r="EQ76" s="142" t="str">
        <f>IF(C76="TC","",IF(C76="","",(5-COUNTBLANK(DW76:EA76))))</f>
        <v/>
      </c>
      <c r="ER76" s="142" t="str">
        <f>IF(C76="TC","",IF(C76="","",(3-COUNTBLANK(DY76:EA76))))</f>
        <v/>
      </c>
      <c r="ES76" s="359" t="str">
        <f>IF(C76="TC","",IF(AND(EQ76="",ER76=""),"",IF(AND(EQ76=0,ER76=0),"PASS",IF(AND(EQ76=1,ER76=0),"COMPARTMENT",IF(AND(EQ76=1,ER76=1),IF(AND(#REF!&gt;16,#REF!&gt;16),"PASS","COMPARTMENT"),IF(EQ76=2,"COMPARTMENT",IF(EQ76&gt;2,"FAIL","")))))))</f>
        <v/>
      </c>
      <c r="ET76" s="359" t="str">
        <f>IF(C76="TC","",IF(AND(DR76="",DS76="",DT76="",DU76="",DV76=""),"",IF(AND(#REF!=0,ES76="COMPARTMENT"),"PASS","FAIL")))</f>
        <v/>
      </c>
      <c r="EU76" s="359"/>
      <c r="EV76" s="359"/>
      <c r="EW76" s="359"/>
      <c r="EX76" s="359"/>
      <c r="EY76" s="359"/>
      <c r="EZ76" s="359"/>
      <c r="FA76" s="359"/>
      <c r="FB76" s="359"/>
      <c r="FC76" s="359"/>
      <c r="FD76" s="359"/>
      <c r="FE76" s="359"/>
      <c r="FF76" s="359"/>
      <c r="FG76" s="156"/>
      <c r="FH76" s="157"/>
      <c r="FI76" s="156"/>
      <c r="FJ76" s="157"/>
      <c r="FK76" s="157"/>
      <c r="FL76" s="70"/>
    </row>
    <row r="77" spans="1:168" ht="13.8" x14ac:dyDescent="0.25">
      <c r="A77" s="70"/>
      <c r="B77" s="70"/>
      <c r="BG77" s="91"/>
      <c r="BH77" s="91"/>
      <c r="BI77" s="91"/>
      <c r="FL77" s="70"/>
    </row>
    <row r="78" spans="1:168" ht="15.75" hidden="1" customHeight="1" x14ac:dyDescent="0.3">
      <c r="B78" s="429"/>
      <c r="C78" s="430"/>
      <c r="D78" s="430"/>
      <c r="E78" s="430"/>
      <c r="F78" s="430"/>
      <c r="G78" s="430"/>
      <c r="H78" s="430"/>
      <c r="I78" s="430"/>
      <c r="J78" s="430"/>
      <c r="K78" s="430"/>
      <c r="L78" s="430"/>
      <c r="M78" s="430"/>
      <c r="N78" s="430"/>
      <c r="O78" s="430"/>
      <c r="P78" s="430"/>
      <c r="Q78" s="430"/>
      <c r="R78" s="430"/>
      <c r="S78" s="430"/>
      <c r="T78" s="430"/>
      <c r="U78" s="430"/>
      <c r="V78" s="430"/>
      <c r="W78" s="430"/>
      <c r="X78" s="430"/>
      <c r="Y78" s="430"/>
      <c r="Z78" s="430"/>
      <c r="AA78" s="791" t="s">
        <v>58</v>
      </c>
      <c r="AB78" s="791"/>
      <c r="AC78" s="431"/>
      <c r="AD78" s="431"/>
      <c r="AE78" s="431"/>
      <c r="AF78" s="431"/>
      <c r="AG78" s="431"/>
      <c r="AH78" s="431"/>
      <c r="AI78" s="431"/>
      <c r="AJ78" s="431"/>
      <c r="AK78" s="431"/>
      <c r="AL78" s="431"/>
      <c r="AM78" s="431"/>
      <c r="AN78" s="431"/>
      <c r="AO78" s="431"/>
      <c r="AP78" s="431"/>
      <c r="AQ78" s="431"/>
      <c r="AR78" s="431"/>
      <c r="AS78" s="431"/>
      <c r="AT78" s="431"/>
      <c r="AU78" s="431"/>
      <c r="AV78" s="431"/>
      <c r="AW78" s="431"/>
      <c r="AX78" s="431"/>
      <c r="AY78" s="431"/>
      <c r="AZ78" s="431"/>
      <c r="BA78" s="431"/>
      <c r="BB78" s="431"/>
      <c r="BC78" s="431"/>
      <c r="BD78" s="431"/>
      <c r="BE78" s="431"/>
      <c r="BF78" s="431"/>
      <c r="BG78" s="432"/>
      <c r="BH78" s="432"/>
      <c r="BI78" s="432"/>
      <c r="BJ78" s="430"/>
      <c r="BK78" s="430"/>
    </row>
    <row r="79" spans="1:168" ht="15.75" hidden="1" customHeight="1" x14ac:dyDescent="0.3">
      <c r="B79" s="433"/>
      <c r="C79" s="434"/>
      <c r="D79" s="434"/>
      <c r="E79" s="434"/>
      <c r="F79" s="434"/>
      <c r="G79" s="435"/>
      <c r="H79" s="435"/>
      <c r="I79" s="435"/>
      <c r="J79" s="435"/>
      <c r="K79" s="435"/>
      <c r="L79" s="435"/>
      <c r="M79" s="435"/>
      <c r="N79" s="434"/>
      <c r="O79" s="434"/>
      <c r="P79" s="434"/>
      <c r="Q79" s="434"/>
      <c r="R79" s="434"/>
      <c r="S79" s="434"/>
      <c r="T79" s="434"/>
      <c r="U79" s="434"/>
      <c r="V79" s="434"/>
      <c r="W79" s="434"/>
      <c r="X79" s="434"/>
      <c r="Y79" s="434"/>
      <c r="Z79" s="434"/>
      <c r="AA79" s="797" t="s">
        <v>59</v>
      </c>
      <c r="AB79" s="797"/>
      <c r="AC79" s="436"/>
      <c r="AD79" s="436"/>
      <c r="AE79" s="436"/>
      <c r="AF79" s="436"/>
      <c r="AG79" s="436"/>
      <c r="AH79" s="436"/>
      <c r="AI79" s="436"/>
      <c r="AJ79" s="436"/>
      <c r="AK79" s="436"/>
      <c r="AL79" s="436"/>
      <c r="AM79" s="436"/>
      <c r="AN79" s="436"/>
      <c r="AO79" s="436"/>
      <c r="AP79" s="436"/>
      <c r="AQ79" s="436"/>
      <c r="AR79" s="436"/>
      <c r="AS79" s="436"/>
      <c r="AT79" s="436"/>
      <c r="AU79" s="436"/>
      <c r="AV79" s="436"/>
      <c r="AW79" s="436"/>
      <c r="AX79" s="436"/>
      <c r="AY79" s="436"/>
      <c r="AZ79" s="436"/>
      <c r="BA79" s="436"/>
      <c r="BB79" s="436"/>
      <c r="BC79" s="436"/>
      <c r="BD79" s="436"/>
      <c r="BE79" s="436"/>
      <c r="BF79" s="436"/>
      <c r="BG79" s="435"/>
      <c r="BH79" s="435"/>
      <c r="BI79" s="435"/>
      <c r="BJ79" s="434"/>
      <c r="BK79" s="434"/>
    </row>
    <row r="80" spans="1:168" ht="15.75" hidden="1" customHeight="1" x14ac:dyDescent="0.3">
      <c r="B80" s="433"/>
      <c r="C80" s="434"/>
      <c r="D80" s="434"/>
      <c r="E80" s="434"/>
      <c r="F80" s="434"/>
      <c r="G80" s="435"/>
      <c r="H80" s="435"/>
      <c r="I80" s="435"/>
      <c r="J80" s="435"/>
      <c r="K80" s="435"/>
      <c r="L80" s="435"/>
      <c r="M80" s="435"/>
      <c r="N80" s="434"/>
      <c r="O80" s="434"/>
      <c r="P80" s="434"/>
      <c r="Q80" s="434"/>
      <c r="R80" s="434"/>
      <c r="S80" s="434"/>
      <c r="T80" s="434"/>
      <c r="U80" s="434"/>
      <c r="V80" s="434"/>
      <c r="W80" s="434"/>
      <c r="X80" s="434"/>
      <c r="Y80" s="434"/>
      <c r="Z80" s="434"/>
      <c r="AA80" s="797" t="s">
        <v>60</v>
      </c>
      <c r="AB80" s="797"/>
      <c r="AC80" s="436"/>
      <c r="AD80" s="436"/>
      <c r="AE80" s="436"/>
      <c r="AF80" s="436"/>
      <c r="AG80" s="436"/>
      <c r="AH80" s="436"/>
      <c r="AI80" s="436"/>
      <c r="AJ80" s="436"/>
      <c r="AK80" s="436"/>
      <c r="AL80" s="436"/>
      <c r="AM80" s="436"/>
      <c r="AN80" s="436"/>
      <c r="AO80" s="436"/>
      <c r="AP80" s="436"/>
      <c r="AQ80" s="436"/>
      <c r="AR80" s="436"/>
      <c r="AS80" s="436"/>
      <c r="AT80" s="436"/>
      <c r="AU80" s="436"/>
      <c r="AV80" s="436"/>
      <c r="AW80" s="436"/>
      <c r="AX80" s="436"/>
      <c r="AY80" s="436"/>
      <c r="AZ80" s="436"/>
      <c r="BA80" s="436"/>
      <c r="BB80" s="436"/>
      <c r="BC80" s="436"/>
      <c r="BD80" s="436"/>
      <c r="BE80" s="436"/>
      <c r="BF80" s="436"/>
      <c r="BG80" s="435"/>
      <c r="BH80" s="435"/>
      <c r="BI80" s="435"/>
      <c r="BJ80" s="434"/>
      <c r="BK80" s="434"/>
    </row>
    <row r="81" spans="2:63" ht="15.75" hidden="1" customHeight="1" x14ac:dyDescent="0.3">
      <c r="B81" s="433"/>
      <c r="C81" s="434"/>
      <c r="D81" s="434"/>
      <c r="E81" s="434"/>
      <c r="F81" s="434"/>
      <c r="G81" s="435"/>
      <c r="H81" s="435"/>
      <c r="I81" s="435"/>
      <c r="J81" s="435"/>
      <c r="K81" s="435"/>
      <c r="L81" s="435"/>
      <c r="M81" s="435"/>
      <c r="N81" s="434"/>
      <c r="O81" s="434"/>
      <c r="P81" s="434"/>
      <c r="Q81" s="434"/>
      <c r="R81" s="434"/>
      <c r="S81" s="434"/>
      <c r="T81" s="434"/>
      <c r="U81" s="434"/>
      <c r="V81" s="434"/>
      <c r="W81" s="434"/>
      <c r="X81" s="434"/>
      <c r="Y81" s="434"/>
      <c r="Z81" s="434"/>
      <c r="AA81" s="797" t="s">
        <v>61</v>
      </c>
      <c r="AB81" s="797"/>
      <c r="AC81" s="436"/>
      <c r="AD81" s="436"/>
      <c r="AE81" s="436"/>
      <c r="AF81" s="436"/>
      <c r="AG81" s="436"/>
      <c r="AH81" s="436"/>
      <c r="AI81" s="436"/>
      <c r="AJ81" s="436"/>
      <c r="AK81" s="436"/>
      <c r="AL81" s="436"/>
      <c r="AM81" s="436"/>
      <c r="AN81" s="436"/>
      <c r="AO81" s="436"/>
      <c r="AP81" s="436"/>
      <c r="AQ81" s="436"/>
      <c r="AR81" s="436"/>
      <c r="AS81" s="436"/>
      <c r="AT81" s="436"/>
      <c r="AU81" s="436"/>
      <c r="AV81" s="436"/>
      <c r="AW81" s="436"/>
      <c r="AX81" s="436"/>
      <c r="AY81" s="436"/>
      <c r="AZ81" s="436"/>
      <c r="BA81" s="436"/>
      <c r="BB81" s="436"/>
      <c r="BC81" s="436"/>
      <c r="BD81" s="436"/>
      <c r="BE81" s="436"/>
      <c r="BF81" s="436"/>
      <c r="BG81" s="435"/>
      <c r="BH81" s="435"/>
      <c r="BI81" s="435"/>
      <c r="BJ81" s="434"/>
      <c r="BK81" s="434"/>
    </row>
    <row r="82" spans="2:63" ht="15" hidden="1" customHeight="1" x14ac:dyDescent="0.25">
      <c r="B82" s="433"/>
      <c r="C82" s="434"/>
      <c r="D82" s="434"/>
      <c r="E82" s="434"/>
      <c r="F82" s="434"/>
      <c r="G82" s="435"/>
      <c r="H82" s="435"/>
      <c r="I82" s="435"/>
      <c r="J82" s="435"/>
      <c r="K82" s="435"/>
      <c r="L82" s="435"/>
      <c r="M82" s="435"/>
      <c r="N82" s="434"/>
      <c r="O82" s="434"/>
      <c r="P82" s="434"/>
      <c r="Q82" s="434"/>
      <c r="R82" s="434"/>
      <c r="S82" s="434"/>
      <c r="T82" s="434"/>
      <c r="U82" s="434"/>
      <c r="V82" s="434"/>
      <c r="W82" s="434"/>
      <c r="X82" s="434"/>
      <c r="Y82" s="434"/>
      <c r="Z82" s="434"/>
      <c r="AA82" s="798" t="s">
        <v>0</v>
      </c>
      <c r="AB82" s="799"/>
      <c r="AC82" s="434"/>
      <c r="AD82" s="434"/>
      <c r="AE82" s="434"/>
      <c r="AF82" s="434"/>
      <c r="AG82" s="434"/>
      <c r="AH82" s="434"/>
      <c r="AI82" s="434"/>
      <c r="AJ82" s="434"/>
      <c r="AK82" s="434"/>
      <c r="AL82" s="434"/>
      <c r="AM82" s="434"/>
      <c r="AN82" s="434"/>
      <c r="AO82" s="434"/>
      <c r="AP82" s="434"/>
      <c r="AQ82" s="434"/>
      <c r="AR82" s="434"/>
      <c r="AS82" s="434"/>
      <c r="AT82" s="434"/>
      <c r="AU82" s="434"/>
      <c r="AV82" s="434"/>
      <c r="AW82" s="434"/>
      <c r="AX82" s="434"/>
      <c r="AY82" s="434"/>
      <c r="AZ82" s="434"/>
      <c r="BA82" s="434"/>
      <c r="BB82" s="434"/>
      <c r="BC82" s="434"/>
      <c r="BD82" s="434"/>
      <c r="BE82" s="434"/>
      <c r="BF82" s="434"/>
      <c r="BG82" s="435"/>
      <c r="BH82" s="435"/>
      <c r="BI82" s="435"/>
      <c r="BJ82" s="434"/>
      <c r="BK82" s="434"/>
    </row>
    <row r="83" spans="2:63" ht="15" hidden="1" customHeight="1" x14ac:dyDescent="0.25">
      <c r="B83" s="433"/>
      <c r="C83" s="434"/>
      <c r="D83" s="434"/>
      <c r="E83" s="434"/>
      <c r="F83" s="434"/>
      <c r="G83" s="435"/>
      <c r="H83" s="435"/>
      <c r="I83" s="435"/>
      <c r="J83" s="435"/>
      <c r="K83" s="435"/>
      <c r="L83" s="435"/>
      <c r="M83" s="435"/>
      <c r="N83" s="434"/>
      <c r="O83" s="434"/>
      <c r="P83" s="434"/>
      <c r="Q83" s="434"/>
      <c r="R83" s="434"/>
      <c r="S83" s="434"/>
      <c r="T83" s="434"/>
      <c r="U83" s="434"/>
      <c r="V83" s="434"/>
      <c r="W83" s="434"/>
      <c r="X83" s="434"/>
      <c r="Y83" s="434"/>
      <c r="Z83" s="434"/>
      <c r="AA83" s="796" t="s">
        <v>64</v>
      </c>
      <c r="AB83" s="796"/>
      <c r="AC83" s="437"/>
      <c r="AD83" s="437"/>
      <c r="AE83" s="437"/>
      <c r="AF83" s="437"/>
      <c r="AG83" s="437"/>
      <c r="AH83" s="437"/>
      <c r="AI83" s="437"/>
      <c r="AJ83" s="437"/>
      <c r="AK83" s="437"/>
      <c r="AL83" s="437"/>
      <c r="AM83" s="437"/>
      <c r="AN83" s="437"/>
      <c r="AO83" s="437"/>
      <c r="AP83" s="437"/>
      <c r="AQ83" s="437"/>
      <c r="AR83" s="437"/>
      <c r="AS83" s="437"/>
      <c r="AT83" s="437"/>
      <c r="AU83" s="437"/>
      <c r="AV83" s="437"/>
      <c r="AW83" s="437"/>
      <c r="AX83" s="437"/>
      <c r="AY83" s="437"/>
      <c r="AZ83" s="437"/>
      <c r="BA83" s="437"/>
      <c r="BB83" s="437"/>
      <c r="BC83" s="437"/>
      <c r="BD83" s="437"/>
      <c r="BE83" s="437"/>
      <c r="BF83" s="437"/>
      <c r="BG83" s="435"/>
      <c r="BH83" s="435"/>
      <c r="BI83" s="435"/>
      <c r="BJ83" s="434"/>
      <c r="BK83" s="434"/>
    </row>
    <row r="84" spans="2:63" ht="15" hidden="1" customHeight="1" x14ac:dyDescent="0.25">
      <c r="B84" s="433"/>
      <c r="C84" s="434"/>
      <c r="D84" s="434"/>
      <c r="E84" s="434"/>
      <c r="F84" s="434"/>
      <c r="G84" s="435"/>
      <c r="H84" s="435"/>
      <c r="I84" s="435"/>
      <c r="J84" s="435"/>
      <c r="K84" s="435"/>
      <c r="L84" s="435"/>
      <c r="M84" s="435"/>
      <c r="N84" s="434"/>
      <c r="O84" s="434"/>
      <c r="P84" s="434"/>
      <c r="Q84" s="434"/>
      <c r="R84" s="434"/>
      <c r="S84" s="434"/>
      <c r="T84" s="434"/>
      <c r="U84" s="434"/>
      <c r="V84" s="434"/>
      <c r="W84" s="434"/>
      <c r="X84" s="434"/>
      <c r="Y84" s="434"/>
      <c r="Z84" s="434"/>
      <c r="AA84" s="796" t="s">
        <v>65</v>
      </c>
      <c r="AB84" s="796"/>
      <c r="AC84" s="437"/>
      <c r="AD84" s="437"/>
      <c r="AE84" s="437"/>
      <c r="AF84" s="437"/>
      <c r="AG84" s="437"/>
      <c r="AH84" s="437"/>
      <c r="AI84" s="437"/>
      <c r="AJ84" s="437"/>
      <c r="AK84" s="437"/>
      <c r="AL84" s="437"/>
      <c r="AM84" s="437"/>
      <c r="AN84" s="437"/>
      <c r="AO84" s="437"/>
      <c r="AP84" s="437"/>
      <c r="AQ84" s="437"/>
      <c r="AR84" s="437"/>
      <c r="AS84" s="437"/>
      <c r="AT84" s="437"/>
      <c r="AU84" s="437"/>
      <c r="AV84" s="437"/>
      <c r="AW84" s="437"/>
      <c r="AX84" s="437"/>
      <c r="AY84" s="437"/>
      <c r="AZ84" s="437"/>
      <c r="BA84" s="437"/>
      <c r="BB84" s="437"/>
      <c r="BC84" s="437"/>
      <c r="BD84" s="437"/>
      <c r="BE84" s="437"/>
      <c r="BF84" s="437"/>
      <c r="BG84" s="435"/>
      <c r="BH84" s="435"/>
      <c r="BI84" s="435"/>
      <c r="BJ84" s="434"/>
      <c r="BK84" s="434"/>
    </row>
    <row r="85" spans="2:63" ht="15" hidden="1" customHeight="1" x14ac:dyDescent="0.25">
      <c r="B85" s="433"/>
      <c r="C85" s="434"/>
      <c r="D85" s="434"/>
      <c r="E85" s="434"/>
      <c r="F85" s="434"/>
      <c r="G85" s="435"/>
      <c r="H85" s="435"/>
      <c r="I85" s="435"/>
      <c r="J85" s="435"/>
      <c r="K85" s="435"/>
      <c r="L85" s="435"/>
      <c r="M85" s="435"/>
      <c r="N85" s="434"/>
      <c r="O85" s="434"/>
      <c r="P85" s="434"/>
      <c r="Q85" s="434"/>
      <c r="R85" s="434"/>
      <c r="S85" s="434"/>
      <c r="T85" s="434"/>
      <c r="U85" s="434"/>
      <c r="V85" s="434"/>
      <c r="W85" s="434"/>
      <c r="X85" s="434"/>
      <c r="Y85" s="434"/>
      <c r="Z85" s="434"/>
      <c r="AA85" s="796" t="s">
        <v>54</v>
      </c>
      <c r="AB85" s="796"/>
      <c r="AC85" s="437"/>
      <c r="AD85" s="437"/>
      <c r="AE85" s="437"/>
      <c r="AF85" s="437"/>
      <c r="AG85" s="437"/>
      <c r="AH85" s="437"/>
      <c r="AI85" s="437"/>
      <c r="AJ85" s="437"/>
      <c r="AK85" s="437"/>
      <c r="AL85" s="437"/>
      <c r="AM85" s="437"/>
      <c r="AN85" s="437"/>
      <c r="AO85" s="437"/>
      <c r="AP85" s="437"/>
      <c r="AQ85" s="437"/>
      <c r="AR85" s="437"/>
      <c r="AS85" s="437"/>
      <c r="AT85" s="437"/>
      <c r="AU85" s="437"/>
      <c r="AV85" s="437"/>
      <c r="AW85" s="437"/>
      <c r="AX85" s="437"/>
      <c r="AY85" s="437"/>
      <c r="AZ85" s="437"/>
      <c r="BA85" s="437"/>
      <c r="BB85" s="437"/>
      <c r="BC85" s="437"/>
      <c r="BD85" s="437"/>
      <c r="BE85" s="437"/>
      <c r="BF85" s="437"/>
      <c r="BG85" s="435"/>
      <c r="BH85" s="435"/>
      <c r="BI85" s="435"/>
      <c r="BJ85" s="434"/>
      <c r="BK85" s="434"/>
    </row>
    <row r="86" spans="2:63" ht="15" hidden="1" customHeight="1" x14ac:dyDescent="0.25">
      <c r="B86" s="433"/>
      <c r="C86" s="434"/>
      <c r="D86" s="434"/>
      <c r="E86" s="434"/>
      <c r="F86" s="434"/>
      <c r="G86" s="435"/>
      <c r="H86" s="435"/>
      <c r="I86" s="435"/>
      <c r="J86" s="435"/>
      <c r="K86" s="435"/>
      <c r="L86" s="435"/>
      <c r="M86" s="435"/>
      <c r="N86" s="434"/>
      <c r="O86" s="434"/>
      <c r="P86" s="434"/>
      <c r="Q86" s="434"/>
      <c r="R86" s="434"/>
      <c r="S86" s="434"/>
      <c r="T86" s="434"/>
      <c r="U86" s="434"/>
      <c r="V86" s="434"/>
      <c r="W86" s="434"/>
      <c r="X86" s="434"/>
      <c r="Y86" s="434"/>
      <c r="Z86" s="434"/>
      <c r="AA86" s="796" t="s">
        <v>66</v>
      </c>
      <c r="AB86" s="796"/>
      <c r="AC86" s="437"/>
      <c r="AD86" s="437"/>
      <c r="AE86" s="437"/>
      <c r="AF86" s="437"/>
      <c r="AG86" s="437"/>
      <c r="AH86" s="437"/>
      <c r="AI86" s="437"/>
      <c r="AJ86" s="437"/>
      <c r="AK86" s="437"/>
      <c r="AL86" s="437"/>
      <c r="AM86" s="437"/>
      <c r="AN86" s="437"/>
      <c r="AO86" s="437"/>
      <c r="AP86" s="437"/>
      <c r="AQ86" s="437"/>
      <c r="AR86" s="437"/>
      <c r="AS86" s="437"/>
      <c r="AT86" s="437"/>
      <c r="AU86" s="437"/>
      <c r="AV86" s="437"/>
      <c r="AW86" s="437"/>
      <c r="AX86" s="437"/>
      <c r="AY86" s="437"/>
      <c r="AZ86" s="437"/>
      <c r="BA86" s="437"/>
      <c r="BB86" s="437"/>
      <c r="BC86" s="437"/>
      <c r="BD86" s="437"/>
      <c r="BE86" s="437"/>
      <c r="BF86" s="437"/>
      <c r="BG86" s="435"/>
      <c r="BH86" s="435"/>
      <c r="BI86" s="435"/>
      <c r="BJ86" s="434"/>
      <c r="BK86" s="434"/>
    </row>
    <row r="87" spans="2:63" ht="15" hidden="1" customHeight="1" x14ac:dyDescent="0.25">
      <c r="B87" s="433"/>
      <c r="C87" s="434"/>
      <c r="D87" s="434"/>
      <c r="E87" s="434"/>
      <c r="F87" s="434"/>
      <c r="G87" s="435"/>
      <c r="H87" s="435"/>
      <c r="I87" s="435"/>
      <c r="J87" s="435"/>
      <c r="K87" s="435"/>
      <c r="L87" s="435"/>
      <c r="M87" s="435"/>
      <c r="N87" s="434"/>
      <c r="O87" s="434"/>
      <c r="P87" s="434"/>
      <c r="Q87" s="434"/>
      <c r="R87" s="434"/>
      <c r="S87" s="434"/>
      <c r="T87" s="434"/>
      <c r="U87" s="434"/>
      <c r="V87" s="434"/>
      <c r="W87" s="434"/>
      <c r="X87" s="434"/>
      <c r="Y87" s="434"/>
      <c r="Z87" s="434"/>
      <c r="AA87" s="796" t="s">
        <v>67</v>
      </c>
      <c r="AB87" s="796"/>
      <c r="AC87" s="437"/>
      <c r="AD87" s="437"/>
      <c r="AE87" s="437"/>
      <c r="AF87" s="437"/>
      <c r="AG87" s="437"/>
      <c r="AH87" s="437"/>
      <c r="AI87" s="437"/>
      <c r="AJ87" s="437"/>
      <c r="AK87" s="437"/>
      <c r="AL87" s="437"/>
      <c r="AM87" s="437"/>
      <c r="AN87" s="437"/>
      <c r="AO87" s="437"/>
      <c r="AP87" s="437"/>
      <c r="AQ87" s="437"/>
      <c r="AR87" s="437"/>
      <c r="AS87" s="437"/>
      <c r="AT87" s="437"/>
      <c r="AU87" s="437"/>
      <c r="AV87" s="437"/>
      <c r="AW87" s="437"/>
      <c r="AX87" s="437"/>
      <c r="AY87" s="437"/>
      <c r="AZ87" s="437"/>
      <c r="BA87" s="437"/>
      <c r="BB87" s="437"/>
      <c r="BC87" s="437"/>
      <c r="BD87" s="437"/>
      <c r="BE87" s="437"/>
      <c r="BF87" s="437"/>
      <c r="BG87" s="435"/>
      <c r="BH87" s="435"/>
      <c r="BI87" s="435"/>
      <c r="BJ87" s="434"/>
      <c r="BK87" s="434"/>
    </row>
    <row r="88" spans="2:63" ht="15" hidden="1" customHeight="1" x14ac:dyDescent="0.25">
      <c r="B88" s="433"/>
      <c r="C88" s="434"/>
      <c r="D88" s="434"/>
      <c r="E88" s="434"/>
      <c r="F88" s="434"/>
      <c r="G88" s="435"/>
      <c r="H88" s="435"/>
      <c r="I88" s="435"/>
      <c r="J88" s="435"/>
      <c r="K88" s="435"/>
      <c r="L88" s="435"/>
      <c r="M88" s="435"/>
      <c r="N88" s="434"/>
      <c r="O88" s="434"/>
      <c r="P88" s="434"/>
      <c r="Q88" s="434"/>
      <c r="R88" s="434"/>
      <c r="S88" s="434"/>
      <c r="T88" s="434"/>
      <c r="U88" s="434"/>
      <c r="V88" s="434"/>
      <c r="W88" s="434"/>
      <c r="X88" s="434"/>
      <c r="Y88" s="434"/>
      <c r="Z88" s="434"/>
      <c r="AA88" s="796" t="s">
        <v>68</v>
      </c>
      <c r="AB88" s="796"/>
      <c r="AC88" s="437"/>
      <c r="AD88" s="437"/>
      <c r="AE88" s="437"/>
      <c r="AF88" s="437"/>
      <c r="AG88" s="437"/>
      <c r="AH88" s="437"/>
      <c r="AI88" s="437"/>
      <c r="AJ88" s="437"/>
      <c r="AK88" s="437"/>
      <c r="AL88" s="437"/>
      <c r="AM88" s="437"/>
      <c r="AN88" s="437"/>
      <c r="AO88" s="437"/>
      <c r="AP88" s="437"/>
      <c r="AQ88" s="437"/>
      <c r="AR88" s="437"/>
      <c r="AS88" s="437"/>
      <c r="AT88" s="437"/>
      <c r="AU88" s="437"/>
      <c r="AV88" s="437"/>
      <c r="AW88" s="437"/>
      <c r="AX88" s="437"/>
      <c r="AY88" s="437"/>
      <c r="AZ88" s="437"/>
      <c r="BA88" s="437"/>
      <c r="BB88" s="437"/>
      <c r="BC88" s="437"/>
      <c r="BD88" s="437"/>
      <c r="BE88" s="437"/>
      <c r="BF88" s="437"/>
      <c r="BG88" s="435"/>
      <c r="BH88" s="435"/>
      <c r="BI88" s="435"/>
      <c r="BJ88" s="434"/>
      <c r="BK88" s="434"/>
    </row>
    <row r="89" spans="2:63" ht="15" hidden="1" customHeight="1" x14ac:dyDescent="0.25">
      <c r="B89" s="433"/>
      <c r="C89" s="434"/>
      <c r="D89" s="434"/>
      <c r="E89" s="434"/>
      <c r="F89" s="434"/>
      <c r="G89" s="435"/>
      <c r="H89" s="435"/>
      <c r="I89" s="435"/>
      <c r="J89" s="435"/>
      <c r="K89" s="435"/>
      <c r="L89" s="435"/>
      <c r="M89" s="435"/>
      <c r="N89" s="434"/>
      <c r="O89" s="434"/>
      <c r="P89" s="434"/>
      <c r="Q89" s="434"/>
      <c r="R89" s="434"/>
      <c r="S89" s="434"/>
      <c r="T89" s="434"/>
      <c r="U89" s="434"/>
      <c r="V89" s="434"/>
      <c r="W89" s="434"/>
      <c r="X89" s="434"/>
      <c r="Y89" s="434"/>
      <c r="Z89" s="434"/>
      <c r="AA89" s="796" t="s">
        <v>69</v>
      </c>
      <c r="AB89" s="796"/>
      <c r="AC89" s="437"/>
      <c r="AD89" s="437"/>
      <c r="AE89" s="437"/>
      <c r="AF89" s="437"/>
      <c r="AG89" s="437"/>
      <c r="AH89" s="437"/>
      <c r="AI89" s="437"/>
      <c r="AJ89" s="437"/>
      <c r="AK89" s="437"/>
      <c r="AL89" s="437"/>
      <c r="AM89" s="437"/>
      <c r="AN89" s="437"/>
      <c r="AO89" s="437"/>
      <c r="AP89" s="437"/>
      <c r="AQ89" s="437"/>
      <c r="AR89" s="437"/>
      <c r="AS89" s="437"/>
      <c r="AT89" s="437"/>
      <c r="AU89" s="437"/>
      <c r="AV89" s="437"/>
      <c r="AW89" s="437"/>
      <c r="AX89" s="437"/>
      <c r="AY89" s="437"/>
      <c r="AZ89" s="437"/>
      <c r="BA89" s="437"/>
      <c r="BB89" s="437"/>
      <c r="BC89" s="437"/>
      <c r="BD89" s="437"/>
      <c r="BE89" s="437"/>
      <c r="BF89" s="437"/>
      <c r="BG89" s="435"/>
      <c r="BH89" s="435"/>
      <c r="BI89" s="435"/>
      <c r="BJ89" s="434"/>
      <c r="BK89" s="434"/>
    </row>
    <row r="90" spans="2:63" ht="15" hidden="1" customHeight="1" x14ac:dyDescent="0.25">
      <c r="B90" s="433"/>
      <c r="C90" s="434"/>
      <c r="D90" s="434"/>
      <c r="E90" s="434"/>
      <c r="F90" s="434"/>
      <c r="G90" s="435"/>
      <c r="H90" s="435"/>
      <c r="I90" s="435"/>
      <c r="J90" s="435"/>
      <c r="K90" s="435"/>
      <c r="L90" s="435"/>
      <c r="M90" s="435"/>
      <c r="N90" s="434"/>
      <c r="O90" s="434"/>
      <c r="P90" s="434"/>
      <c r="Q90" s="434"/>
      <c r="R90" s="434"/>
      <c r="S90" s="434"/>
      <c r="T90" s="434"/>
      <c r="U90" s="434"/>
      <c r="V90" s="434"/>
      <c r="W90" s="434"/>
      <c r="X90" s="434"/>
      <c r="Y90" s="434"/>
      <c r="Z90" s="434"/>
      <c r="AA90" s="796" t="s">
        <v>44</v>
      </c>
      <c r="AB90" s="796"/>
      <c r="AC90" s="437"/>
      <c r="AD90" s="437"/>
      <c r="AE90" s="437"/>
      <c r="AF90" s="437"/>
      <c r="AG90" s="437"/>
      <c r="AH90" s="437"/>
      <c r="AI90" s="437"/>
      <c r="AJ90" s="437"/>
      <c r="AK90" s="437"/>
      <c r="AL90" s="437"/>
      <c r="AM90" s="437"/>
      <c r="AN90" s="437"/>
      <c r="AO90" s="437"/>
      <c r="AP90" s="437"/>
      <c r="AQ90" s="437"/>
      <c r="AR90" s="437"/>
      <c r="AS90" s="437"/>
      <c r="AT90" s="437"/>
      <c r="AU90" s="437"/>
      <c r="AV90" s="437"/>
      <c r="AW90" s="437"/>
      <c r="AX90" s="437"/>
      <c r="AY90" s="437"/>
      <c r="AZ90" s="437"/>
      <c r="BA90" s="437"/>
      <c r="BB90" s="437"/>
      <c r="BC90" s="437"/>
      <c r="BD90" s="437"/>
      <c r="BE90" s="437"/>
      <c r="BF90" s="437"/>
      <c r="BG90" s="435"/>
      <c r="BH90" s="435"/>
      <c r="BI90" s="435"/>
      <c r="BJ90" s="434"/>
      <c r="BK90" s="434"/>
    </row>
    <row r="91" spans="2:63" ht="18.75" hidden="1" customHeight="1" x14ac:dyDescent="0.3">
      <c r="B91" s="433"/>
      <c r="C91" s="434"/>
      <c r="D91" s="434"/>
      <c r="E91" s="434"/>
      <c r="F91" s="434"/>
      <c r="G91" s="435"/>
      <c r="H91" s="435"/>
      <c r="I91" s="435"/>
      <c r="J91" s="435"/>
      <c r="K91" s="435"/>
      <c r="L91" s="435"/>
      <c r="M91" s="435"/>
      <c r="N91" s="434"/>
      <c r="O91" s="434"/>
      <c r="P91" s="434"/>
      <c r="Q91" s="434"/>
      <c r="R91" s="434"/>
      <c r="S91" s="434"/>
      <c r="T91" s="434"/>
      <c r="U91" s="434"/>
      <c r="V91" s="434"/>
      <c r="W91" s="434"/>
      <c r="X91" s="434"/>
      <c r="Y91" s="434"/>
      <c r="Z91" s="434"/>
      <c r="AA91" s="795" t="s">
        <v>57</v>
      </c>
      <c r="AB91" s="795"/>
      <c r="AC91" s="438"/>
      <c r="AD91" s="438"/>
      <c r="AE91" s="438"/>
      <c r="AF91" s="438"/>
      <c r="AG91" s="438"/>
      <c r="AH91" s="438"/>
      <c r="AI91" s="438"/>
      <c r="AJ91" s="438"/>
      <c r="AK91" s="438"/>
      <c r="AL91" s="438"/>
      <c r="AM91" s="438"/>
      <c r="AN91" s="438"/>
      <c r="AO91" s="438"/>
      <c r="AP91" s="438"/>
      <c r="AQ91" s="438"/>
      <c r="AR91" s="438"/>
      <c r="AS91" s="438"/>
      <c r="AT91" s="438"/>
      <c r="AU91" s="438"/>
      <c r="AV91" s="438"/>
      <c r="AW91" s="438"/>
      <c r="AX91" s="438"/>
      <c r="AY91" s="438"/>
      <c r="AZ91" s="438"/>
      <c r="BA91" s="438"/>
      <c r="BB91" s="438"/>
      <c r="BC91" s="438"/>
      <c r="BD91" s="438"/>
      <c r="BE91" s="438"/>
      <c r="BF91" s="438"/>
      <c r="BG91" s="435"/>
      <c r="BH91" s="435"/>
      <c r="BI91" s="435"/>
      <c r="BJ91" s="434"/>
      <c r="BK91" s="434"/>
    </row>
    <row r="92" spans="2:63" ht="15" hidden="1" customHeight="1" x14ac:dyDescent="0.25">
      <c r="B92" s="433"/>
      <c r="C92" s="434"/>
      <c r="D92" s="434"/>
      <c r="E92" s="434"/>
      <c r="F92" s="434"/>
      <c r="G92" s="435"/>
      <c r="H92" s="435"/>
      <c r="I92" s="435"/>
      <c r="J92" s="435"/>
      <c r="K92" s="435"/>
      <c r="L92" s="435"/>
      <c r="M92" s="435"/>
      <c r="N92" s="434"/>
      <c r="O92" s="434"/>
      <c r="P92" s="434"/>
      <c r="Q92" s="434"/>
      <c r="R92" s="434"/>
      <c r="S92" s="434"/>
      <c r="T92" s="434"/>
      <c r="U92" s="434"/>
      <c r="V92" s="434"/>
      <c r="W92" s="434"/>
      <c r="X92" s="434"/>
      <c r="Y92" s="434"/>
      <c r="Z92" s="434"/>
      <c r="AA92" s="796" t="s">
        <v>70</v>
      </c>
      <c r="AB92" s="796"/>
      <c r="AC92" s="437"/>
      <c r="AD92" s="437"/>
      <c r="AE92" s="437"/>
      <c r="AF92" s="437"/>
      <c r="AG92" s="437"/>
      <c r="AH92" s="437"/>
      <c r="AI92" s="437"/>
      <c r="AJ92" s="437"/>
      <c r="AK92" s="437"/>
      <c r="AL92" s="437"/>
      <c r="AM92" s="437"/>
      <c r="AN92" s="437"/>
      <c r="AO92" s="437"/>
      <c r="AP92" s="437"/>
      <c r="AQ92" s="437"/>
      <c r="AR92" s="437"/>
      <c r="AS92" s="437"/>
      <c r="AT92" s="437"/>
      <c r="AU92" s="437"/>
      <c r="AV92" s="437"/>
      <c r="AW92" s="437"/>
      <c r="AX92" s="437"/>
      <c r="AY92" s="437"/>
      <c r="AZ92" s="437"/>
      <c r="BA92" s="437"/>
      <c r="BB92" s="437"/>
      <c r="BC92" s="437"/>
      <c r="BD92" s="437"/>
      <c r="BE92" s="437"/>
      <c r="BF92" s="437"/>
      <c r="BG92" s="435"/>
      <c r="BH92" s="435"/>
      <c r="BI92" s="435"/>
      <c r="BJ92" s="434"/>
      <c r="BK92" s="434"/>
    </row>
    <row r="93" spans="2:63" ht="15" hidden="1" customHeight="1" x14ac:dyDescent="0.25">
      <c r="B93" s="433"/>
      <c r="C93" s="434"/>
      <c r="D93" s="434"/>
      <c r="E93" s="434"/>
      <c r="F93" s="434"/>
      <c r="G93" s="435"/>
      <c r="H93" s="435"/>
      <c r="I93" s="435"/>
      <c r="J93" s="435"/>
      <c r="K93" s="435"/>
      <c r="L93" s="435"/>
      <c r="M93" s="435"/>
      <c r="N93" s="434"/>
      <c r="O93" s="434"/>
      <c r="P93" s="434"/>
      <c r="Q93" s="434"/>
      <c r="R93" s="434"/>
      <c r="S93" s="434"/>
      <c r="T93" s="434"/>
      <c r="U93" s="434"/>
      <c r="V93" s="434"/>
      <c r="W93" s="434"/>
      <c r="X93" s="434"/>
      <c r="Y93" s="434"/>
      <c r="Z93" s="434"/>
      <c r="AA93" s="796" t="s">
        <v>71</v>
      </c>
      <c r="AB93" s="796"/>
      <c r="AC93" s="437"/>
      <c r="AD93" s="437"/>
      <c r="AE93" s="437"/>
      <c r="AF93" s="437"/>
      <c r="AG93" s="437"/>
      <c r="AH93" s="437"/>
      <c r="AI93" s="437"/>
      <c r="AJ93" s="437"/>
      <c r="AK93" s="437"/>
      <c r="AL93" s="437"/>
      <c r="AM93" s="437"/>
      <c r="AN93" s="437"/>
      <c r="AO93" s="437"/>
      <c r="AP93" s="437"/>
      <c r="AQ93" s="437"/>
      <c r="AR93" s="437"/>
      <c r="AS93" s="437"/>
      <c r="AT93" s="437"/>
      <c r="AU93" s="437"/>
      <c r="AV93" s="437"/>
      <c r="AW93" s="437"/>
      <c r="AX93" s="437"/>
      <c r="AY93" s="437"/>
      <c r="AZ93" s="437"/>
      <c r="BA93" s="437"/>
      <c r="BB93" s="437"/>
      <c r="BC93" s="437"/>
      <c r="BD93" s="437"/>
      <c r="BE93" s="437"/>
      <c r="BF93" s="437"/>
      <c r="BG93" s="435"/>
      <c r="BH93" s="435"/>
      <c r="BI93" s="435"/>
      <c r="BJ93" s="434"/>
      <c r="BK93" s="434"/>
    </row>
    <row r="94" spans="2:63" ht="15" hidden="1" customHeight="1" x14ac:dyDescent="0.25">
      <c r="B94" s="433"/>
      <c r="C94" s="434"/>
      <c r="D94" s="434"/>
      <c r="E94" s="434"/>
      <c r="F94" s="434"/>
      <c r="G94" s="435"/>
      <c r="H94" s="435"/>
      <c r="I94" s="435"/>
      <c r="J94" s="435"/>
      <c r="K94" s="435"/>
      <c r="L94" s="435"/>
      <c r="M94" s="435"/>
      <c r="N94" s="434"/>
      <c r="O94" s="434"/>
      <c r="P94" s="434"/>
      <c r="Q94" s="434"/>
      <c r="R94" s="434"/>
      <c r="S94" s="434"/>
      <c r="T94" s="434"/>
      <c r="U94" s="434"/>
      <c r="V94" s="434"/>
      <c r="W94" s="434"/>
      <c r="X94" s="434"/>
      <c r="Y94" s="434"/>
      <c r="Z94" s="434"/>
      <c r="AA94" s="796" t="s">
        <v>72</v>
      </c>
      <c r="AB94" s="796"/>
      <c r="AC94" s="437"/>
      <c r="AD94" s="437"/>
      <c r="AE94" s="437"/>
      <c r="AF94" s="437"/>
      <c r="AG94" s="437"/>
      <c r="AH94" s="437"/>
      <c r="AI94" s="437"/>
      <c r="AJ94" s="437"/>
      <c r="AK94" s="437"/>
      <c r="AL94" s="437"/>
      <c r="AM94" s="437"/>
      <c r="AN94" s="437"/>
      <c r="AO94" s="437"/>
      <c r="AP94" s="437"/>
      <c r="AQ94" s="437"/>
      <c r="AR94" s="437"/>
      <c r="AS94" s="437"/>
      <c r="AT94" s="437"/>
      <c r="AU94" s="437"/>
      <c r="AV94" s="437"/>
      <c r="AW94" s="437"/>
      <c r="AX94" s="437"/>
      <c r="AY94" s="437"/>
      <c r="AZ94" s="437"/>
      <c r="BA94" s="437"/>
      <c r="BB94" s="437"/>
      <c r="BC94" s="437"/>
      <c r="BD94" s="437"/>
      <c r="BE94" s="437"/>
      <c r="BF94" s="437"/>
      <c r="BG94" s="435"/>
      <c r="BH94" s="435"/>
      <c r="BI94" s="435"/>
      <c r="BJ94" s="434"/>
      <c r="BK94" s="434"/>
    </row>
    <row r="95" spans="2:63" ht="15" hidden="1" customHeight="1" x14ac:dyDescent="0.25">
      <c r="B95" s="433"/>
      <c r="C95" s="434"/>
      <c r="D95" s="434"/>
      <c r="E95" s="434"/>
      <c r="F95" s="434"/>
      <c r="G95" s="435"/>
      <c r="H95" s="435"/>
      <c r="I95" s="435"/>
      <c r="J95" s="435"/>
      <c r="K95" s="435"/>
      <c r="L95" s="435"/>
      <c r="M95" s="435"/>
      <c r="N95" s="434"/>
      <c r="O95" s="434"/>
      <c r="P95" s="434"/>
      <c r="Q95" s="434"/>
      <c r="R95" s="434"/>
      <c r="S95" s="434"/>
      <c r="T95" s="434"/>
      <c r="U95" s="434"/>
      <c r="V95" s="434"/>
      <c r="W95" s="434"/>
      <c r="X95" s="434"/>
      <c r="Y95" s="434"/>
      <c r="Z95" s="434"/>
      <c r="AA95" s="796" t="s">
        <v>73</v>
      </c>
      <c r="AB95" s="796"/>
      <c r="AC95" s="437"/>
      <c r="AD95" s="437"/>
      <c r="AE95" s="437"/>
      <c r="AF95" s="437"/>
      <c r="AG95" s="437"/>
      <c r="AH95" s="437"/>
      <c r="AI95" s="437"/>
      <c r="AJ95" s="437"/>
      <c r="AK95" s="437"/>
      <c r="AL95" s="437"/>
      <c r="AM95" s="437"/>
      <c r="AN95" s="437"/>
      <c r="AO95" s="437"/>
      <c r="AP95" s="437"/>
      <c r="AQ95" s="437"/>
      <c r="AR95" s="437"/>
      <c r="AS95" s="437"/>
      <c r="AT95" s="437"/>
      <c r="AU95" s="437"/>
      <c r="AV95" s="437"/>
      <c r="AW95" s="437"/>
      <c r="AX95" s="437"/>
      <c r="AY95" s="437"/>
      <c r="AZ95" s="437"/>
      <c r="BA95" s="437"/>
      <c r="BB95" s="437"/>
      <c r="BC95" s="437"/>
      <c r="BD95" s="437"/>
      <c r="BE95" s="437"/>
      <c r="BF95" s="437"/>
      <c r="BG95" s="435"/>
      <c r="BH95" s="435"/>
      <c r="BI95" s="435"/>
      <c r="BJ95" s="434"/>
      <c r="BK95" s="434"/>
    </row>
    <row r="96" spans="2:63" ht="18.75" hidden="1" customHeight="1" x14ac:dyDescent="0.3">
      <c r="B96" s="433"/>
      <c r="C96" s="434"/>
      <c r="D96" s="434"/>
      <c r="E96" s="434"/>
      <c r="F96" s="434"/>
      <c r="G96" s="435"/>
      <c r="H96" s="435"/>
      <c r="I96" s="435"/>
      <c r="J96" s="435"/>
      <c r="K96" s="435"/>
      <c r="L96" s="435"/>
      <c r="M96" s="435"/>
      <c r="N96" s="434"/>
      <c r="O96" s="434"/>
      <c r="P96" s="434"/>
      <c r="Q96" s="434"/>
      <c r="R96" s="434"/>
      <c r="S96" s="434"/>
      <c r="T96" s="434"/>
      <c r="U96" s="434"/>
      <c r="V96" s="434"/>
      <c r="W96" s="434"/>
      <c r="X96" s="434"/>
      <c r="Y96" s="434"/>
      <c r="Z96" s="434"/>
      <c r="AA96" s="795" t="s">
        <v>57</v>
      </c>
      <c r="AB96" s="795"/>
      <c r="AC96" s="438"/>
      <c r="AD96" s="438"/>
      <c r="AE96" s="438"/>
      <c r="AF96" s="438"/>
      <c r="AG96" s="438"/>
      <c r="AH96" s="438"/>
      <c r="AI96" s="438"/>
      <c r="AJ96" s="438"/>
      <c r="AK96" s="438"/>
      <c r="AL96" s="438"/>
      <c r="AM96" s="438"/>
      <c r="AN96" s="438"/>
      <c r="AO96" s="438"/>
      <c r="AP96" s="438"/>
      <c r="AQ96" s="438"/>
      <c r="AR96" s="438"/>
      <c r="AS96" s="438"/>
      <c r="AT96" s="438"/>
      <c r="AU96" s="438"/>
      <c r="AV96" s="438"/>
      <c r="AW96" s="438"/>
      <c r="AX96" s="438"/>
      <c r="AY96" s="438"/>
      <c r="AZ96" s="438"/>
      <c r="BA96" s="438"/>
      <c r="BB96" s="438"/>
      <c r="BC96" s="438"/>
      <c r="BD96" s="438"/>
      <c r="BE96" s="438"/>
      <c r="BF96" s="438"/>
      <c r="BG96" s="435"/>
      <c r="BH96" s="435"/>
      <c r="BI96" s="435"/>
      <c r="BJ96" s="434"/>
      <c r="BK96" s="434"/>
    </row>
    <row r="97" spans="7:61" ht="13.8" hidden="1" x14ac:dyDescent="0.25">
      <c r="G97" s="91"/>
      <c r="H97" s="91"/>
      <c r="I97" s="91"/>
      <c r="J97" s="91"/>
      <c r="K97" s="91"/>
      <c r="L97" s="91"/>
      <c r="M97" s="91"/>
      <c r="BG97" s="91"/>
      <c r="BH97" s="91"/>
      <c r="BI97" s="91"/>
    </row>
    <row r="98" spans="7:61" ht="13.8" hidden="1" x14ac:dyDescent="0.25">
      <c r="G98" s="91"/>
      <c r="H98" s="91"/>
      <c r="I98" s="91"/>
      <c r="J98" s="91"/>
      <c r="K98" s="91"/>
      <c r="L98" s="91"/>
      <c r="M98" s="91"/>
    </row>
    <row r="99" spans="7:61" ht="13.8" hidden="1" x14ac:dyDescent="0.25"/>
    <row r="100" spans="7:61" ht="15" hidden="1" customHeight="1" x14ac:dyDescent="0.25"/>
  </sheetData>
  <sheetProtection algorithmName="SHA-512" hashValue="e9w68xnYeEe/jh7S520ZXoKRg5oFYuMOeFCT1uzmKtpPavOAMexx8clk8ktZq2rOEeH67zOjfuiZuWOtYL3IIQ==" saltValue="IJNBe48g9+U4th3C76aRAQ==" spinCount="100000" sheet="1" objects="1" scenarios="1" selectLockedCells="1"/>
  <mergeCells count="261">
    <mergeCell ref="B2:FC2"/>
    <mergeCell ref="B4:FC4"/>
    <mergeCell ref="B6:F6"/>
    <mergeCell ref="I6:K6"/>
    <mergeCell ref="DW7:EA7"/>
    <mergeCell ref="CC53:CG53"/>
    <mergeCell ref="CI53:CL53"/>
    <mergeCell ref="CM53:CN53"/>
    <mergeCell ref="CS53:CW53"/>
    <mergeCell ref="CX53:DB53"/>
    <mergeCell ref="AS53:AV53"/>
    <mergeCell ref="AW53:AX53"/>
    <mergeCell ref="BC53:BG53"/>
    <mergeCell ref="BH53:BL53"/>
    <mergeCell ref="BN53:BQ53"/>
    <mergeCell ref="BR53:BS53"/>
    <mergeCell ref="B3:FC3"/>
    <mergeCell ref="B52:E52"/>
    <mergeCell ref="F52:ES52"/>
    <mergeCell ref="EU52:FC52"/>
    <mergeCell ref="R53:V53"/>
    <mergeCell ref="M53:Q53"/>
    <mergeCell ref="B5:FC5"/>
    <mergeCell ref="EB7:EF7"/>
    <mergeCell ref="DD60:DG60"/>
    <mergeCell ref="DH60:DI60"/>
    <mergeCell ref="CM54:CN54"/>
    <mergeCell ref="DD54:DG54"/>
    <mergeCell ref="DH54:DI54"/>
    <mergeCell ref="X55:AA55"/>
    <mergeCell ref="AB55:AC55"/>
    <mergeCell ref="AS55:AV55"/>
    <mergeCell ref="AW55:AX55"/>
    <mergeCell ref="BN55:BQ55"/>
    <mergeCell ref="BR55:BS55"/>
    <mergeCell ref="CI55:CL55"/>
    <mergeCell ref="CM55:CN55"/>
    <mergeCell ref="DD55:DG55"/>
    <mergeCell ref="DH55:DI55"/>
    <mergeCell ref="X57:AC57"/>
    <mergeCell ref="AS57:AX57"/>
    <mergeCell ref="BN57:BS57"/>
    <mergeCell ref="CI57:CN57"/>
    <mergeCell ref="DD57:DI57"/>
    <mergeCell ref="X56:AA56"/>
    <mergeCell ref="AB56:AC56"/>
    <mergeCell ref="AS56:AV56"/>
    <mergeCell ref="AW56:AX56"/>
    <mergeCell ref="X58:AA58"/>
    <mergeCell ref="AB58:AC58"/>
    <mergeCell ref="AS58:AV58"/>
    <mergeCell ref="AW58:AX58"/>
    <mergeCell ref="BN58:BQ58"/>
    <mergeCell ref="BR58:BS58"/>
    <mergeCell ref="CI58:CL58"/>
    <mergeCell ref="CM58:CN58"/>
    <mergeCell ref="DD58:DG58"/>
    <mergeCell ref="CI59:CL59"/>
    <mergeCell ref="CM59:CN59"/>
    <mergeCell ref="DD59:DG59"/>
    <mergeCell ref="X59:AA59"/>
    <mergeCell ref="AB59:AC59"/>
    <mergeCell ref="AS59:AV59"/>
    <mergeCell ref="AW59:AX59"/>
    <mergeCell ref="BN59:BQ59"/>
    <mergeCell ref="BR59:BS59"/>
    <mergeCell ref="EW60:FD60"/>
    <mergeCell ref="FE60:FJ60"/>
    <mergeCell ref="X60:AA60"/>
    <mergeCell ref="AB60:AC60"/>
    <mergeCell ref="AS60:AV60"/>
    <mergeCell ref="AW60:AX60"/>
    <mergeCell ref="BN60:BQ60"/>
    <mergeCell ref="BR60:BS60"/>
    <mergeCell ref="DH61:DI61"/>
    <mergeCell ref="ES61:EU64"/>
    <mergeCell ref="EW61:FD61"/>
    <mergeCell ref="CI62:CL62"/>
    <mergeCell ref="CM62:CN62"/>
    <mergeCell ref="DD62:DG62"/>
    <mergeCell ref="DH62:DI62"/>
    <mergeCell ref="X61:AA61"/>
    <mergeCell ref="AB61:AC61"/>
    <mergeCell ref="AS61:AV61"/>
    <mergeCell ref="AW61:AX61"/>
    <mergeCell ref="BN61:BQ61"/>
    <mergeCell ref="BR61:BS61"/>
    <mergeCell ref="X62:AA62"/>
    <mergeCell ref="AB62:AC62"/>
    <mergeCell ref="AS62:AV62"/>
    <mergeCell ref="AW62:AX62"/>
    <mergeCell ref="BN62:BQ62"/>
    <mergeCell ref="BR62:BS62"/>
    <mergeCell ref="CI61:CL61"/>
    <mergeCell ref="CM61:CN61"/>
    <mergeCell ref="DD61:DG61"/>
    <mergeCell ref="CI63:CL63"/>
    <mergeCell ref="CM63:CN63"/>
    <mergeCell ref="DD63:DG63"/>
    <mergeCell ref="DH63:DI63"/>
    <mergeCell ref="EW63:FD63"/>
    <mergeCell ref="FE63:FJ63"/>
    <mergeCell ref="X63:AA63"/>
    <mergeCell ref="AB63:AC63"/>
    <mergeCell ref="AS63:AV63"/>
    <mergeCell ref="AW63:AX63"/>
    <mergeCell ref="BN63:BQ63"/>
    <mergeCell ref="BR63:BS63"/>
    <mergeCell ref="EV55:EV64"/>
    <mergeCell ref="EW55:FD57"/>
    <mergeCell ref="FE55:FK57"/>
    <mergeCell ref="ES57:EU60"/>
    <mergeCell ref="FE61:FJ61"/>
    <mergeCell ref="EW62:FD62"/>
    <mergeCell ref="FE62:FJ62"/>
    <mergeCell ref="DH58:DI58"/>
    <mergeCell ref="EW58:FD58"/>
    <mergeCell ref="FE58:FJ58"/>
    <mergeCell ref="DH59:DI59"/>
    <mergeCell ref="EW59:FD59"/>
    <mergeCell ref="FE59:FJ59"/>
    <mergeCell ref="CI60:CL60"/>
    <mergeCell ref="CM60:CN60"/>
    <mergeCell ref="BN65:BQ65"/>
    <mergeCell ref="BR65:BS65"/>
    <mergeCell ref="CI64:CL64"/>
    <mergeCell ref="CM64:CN64"/>
    <mergeCell ref="DD64:DG64"/>
    <mergeCell ref="DH64:DI64"/>
    <mergeCell ref="EW64:FD64"/>
    <mergeCell ref="FE64:FJ64"/>
    <mergeCell ref="X64:AA64"/>
    <mergeCell ref="AB64:AC64"/>
    <mergeCell ref="AS64:AV64"/>
    <mergeCell ref="AW64:AX64"/>
    <mergeCell ref="BN64:BQ64"/>
    <mergeCell ref="BR64:BS64"/>
    <mergeCell ref="FA65:FD68"/>
    <mergeCell ref="FE65:FK71"/>
    <mergeCell ref="X66:AA66"/>
    <mergeCell ref="AB66:AC66"/>
    <mergeCell ref="AS66:AV66"/>
    <mergeCell ref="AW66:AX66"/>
    <mergeCell ref="BN66:BQ66"/>
    <mergeCell ref="BR66:BS66"/>
    <mergeCell ref="CI66:CL66"/>
    <mergeCell ref="CM66:CN66"/>
    <mergeCell ref="DD65:DG65"/>
    <mergeCell ref="DH65:DI65"/>
    <mergeCell ref="ES65:EU71"/>
    <mergeCell ref="EW65:EZ68"/>
    <mergeCell ref="DD66:DG66"/>
    <mergeCell ref="DH66:DI66"/>
    <mergeCell ref="CI67:CL67"/>
    <mergeCell ref="CM67:CN67"/>
    <mergeCell ref="DH69:DI69"/>
    <mergeCell ref="EW69:EZ69"/>
    <mergeCell ref="DD69:DG69"/>
    <mergeCell ref="CR71:DC71"/>
    <mergeCell ref="DD71:DG71"/>
    <mergeCell ref="DH71:DI71"/>
    <mergeCell ref="EY71:EZ71"/>
    <mergeCell ref="X65:AA65"/>
    <mergeCell ref="AB65:AC65"/>
    <mergeCell ref="AS65:AV65"/>
    <mergeCell ref="AW65:AX65"/>
    <mergeCell ref="DD67:DG67"/>
    <mergeCell ref="DH67:DI67"/>
    <mergeCell ref="X68:AA68"/>
    <mergeCell ref="AB68:AC68"/>
    <mergeCell ref="AS68:AV68"/>
    <mergeCell ref="AW68:AX68"/>
    <mergeCell ref="BN68:BQ68"/>
    <mergeCell ref="BR68:BS68"/>
    <mergeCell ref="CI68:CL68"/>
    <mergeCell ref="CM68:CN68"/>
    <mergeCell ref="X67:AA67"/>
    <mergeCell ref="AB67:AC67"/>
    <mergeCell ref="AS67:AV67"/>
    <mergeCell ref="AW67:AX67"/>
    <mergeCell ref="BN67:BQ67"/>
    <mergeCell ref="BR67:BS67"/>
    <mergeCell ref="DD68:DG68"/>
    <mergeCell ref="DH68:DI68"/>
    <mergeCell ref="CI65:CL65"/>
    <mergeCell ref="CM65:CN65"/>
    <mergeCell ref="FA69:FD69"/>
    <mergeCell ref="X70:AA70"/>
    <mergeCell ref="AB70:AC70"/>
    <mergeCell ref="AS70:AV70"/>
    <mergeCell ref="AW70:AX70"/>
    <mergeCell ref="BN70:BQ70"/>
    <mergeCell ref="BR70:BS70"/>
    <mergeCell ref="AG71:AR71"/>
    <mergeCell ref="AS71:AV71"/>
    <mergeCell ref="AW71:AX71"/>
    <mergeCell ref="CI70:CL70"/>
    <mergeCell ref="CM70:CN70"/>
    <mergeCell ref="DD70:DG70"/>
    <mergeCell ref="DH70:DI70"/>
    <mergeCell ref="EW70:EZ70"/>
    <mergeCell ref="FA70:FD70"/>
    <mergeCell ref="X69:AA69"/>
    <mergeCell ref="AB69:AC69"/>
    <mergeCell ref="AS69:AV69"/>
    <mergeCell ref="AW69:AX69"/>
    <mergeCell ref="BN69:BQ69"/>
    <mergeCell ref="BR69:BS69"/>
    <mergeCell ref="CI69:CL69"/>
    <mergeCell ref="CM69:CN69"/>
    <mergeCell ref="AA96:AB96"/>
    <mergeCell ref="AA85:AB85"/>
    <mergeCell ref="AA86:AB86"/>
    <mergeCell ref="AA87:AB87"/>
    <mergeCell ref="AA88:AB88"/>
    <mergeCell ref="AA89:AB89"/>
    <mergeCell ref="AA90:AB90"/>
    <mergeCell ref="AA79:AB79"/>
    <mergeCell ref="AA80:AB80"/>
    <mergeCell ref="AA81:AB81"/>
    <mergeCell ref="AA82:AB82"/>
    <mergeCell ref="AA83:AB83"/>
    <mergeCell ref="AA84:AB84"/>
    <mergeCell ref="AA91:AB91"/>
    <mergeCell ref="AA92:AB92"/>
    <mergeCell ref="AA93:AB93"/>
    <mergeCell ref="AA94:AB94"/>
    <mergeCell ref="AA95:AB95"/>
    <mergeCell ref="FA71:FD71"/>
    <mergeCell ref="AA78:AB78"/>
    <mergeCell ref="BB71:BM71"/>
    <mergeCell ref="BN71:BQ71"/>
    <mergeCell ref="BR71:BS71"/>
    <mergeCell ref="BW71:CH71"/>
    <mergeCell ref="CI71:CL71"/>
    <mergeCell ref="CM71:CN71"/>
    <mergeCell ref="L71:W71"/>
    <mergeCell ref="X71:AA71"/>
    <mergeCell ref="AB71:AC71"/>
    <mergeCell ref="EQ7:ER7"/>
    <mergeCell ref="CI54:CL54"/>
    <mergeCell ref="BR54:BS54"/>
    <mergeCell ref="BN54:BQ54"/>
    <mergeCell ref="AW54:AX54"/>
    <mergeCell ref="AS54:AV54"/>
    <mergeCell ref="AB54:AC54"/>
    <mergeCell ref="X54:AA54"/>
    <mergeCell ref="ES53:EU56"/>
    <mergeCell ref="DH53:DI53"/>
    <mergeCell ref="DD53:DG53"/>
    <mergeCell ref="BX53:CB53"/>
    <mergeCell ref="AM53:AQ53"/>
    <mergeCell ref="AH53:AL53"/>
    <mergeCell ref="AB53:AC53"/>
    <mergeCell ref="X53:AA53"/>
    <mergeCell ref="BN56:BQ56"/>
    <mergeCell ref="BR56:BS56"/>
    <mergeCell ref="CI56:CL56"/>
    <mergeCell ref="CM56:CN56"/>
    <mergeCell ref="DD56:DG56"/>
    <mergeCell ref="DH56:DI56"/>
  </mergeCells>
  <hyperlinks>
    <hyperlink ref="A1" location="DASHBOARD!A1" display="D"/>
  </hyperlinks>
  <pageMargins left="0.17" right="7158278.8200000003" top="0.52" bottom="0.13" header="0.95" footer="0.2"/>
  <pageSetup paperSize="9" scale="58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Q53"/>
  <sheetViews>
    <sheetView workbookViewId="0">
      <selection activeCell="B3" sqref="B3:H3"/>
    </sheetView>
  </sheetViews>
  <sheetFormatPr defaultColWidth="0" defaultRowHeight="0" customHeight="1" zeroHeight="1" x14ac:dyDescent="0.3"/>
  <cols>
    <col min="1" max="1" width="5.109375" style="8" customWidth="1"/>
    <col min="2" max="2" width="7.33203125" style="53" customWidth="1"/>
    <col min="3" max="3" width="9.88671875" style="53" customWidth="1"/>
    <col min="4" max="4" width="15" style="53" bestFit="1" customWidth="1"/>
    <col min="5" max="5" width="33.88671875" style="53" bestFit="1" customWidth="1"/>
    <col min="6" max="6" width="31.44140625" style="53" bestFit="1" customWidth="1"/>
    <col min="7" max="7" width="16.88671875" style="53" customWidth="1"/>
    <col min="8" max="8" width="23.5546875" style="53" customWidth="1"/>
    <col min="9" max="9" width="4" style="54" customWidth="1"/>
    <col min="10" max="17" width="0" style="8" hidden="1" customWidth="1"/>
    <col min="18" max="16384" width="9.109375" style="8" hidden="1"/>
  </cols>
  <sheetData>
    <row r="1" spans="1:9" ht="21" x14ac:dyDescent="0.3">
      <c r="A1" s="9"/>
      <c r="B1" s="54"/>
      <c r="C1" s="54"/>
      <c r="D1" s="54"/>
      <c r="E1" s="54"/>
      <c r="F1" s="54"/>
      <c r="G1" s="54"/>
      <c r="H1" s="54"/>
    </row>
    <row r="2" spans="1:9" ht="27" customHeight="1" x14ac:dyDescent="0.3">
      <c r="A2" s="7"/>
      <c r="B2" s="838" t="str">
        <f>"SWAMI VIVEKANAND GOVT. MODEL SCHOOL,"&amp;DASHBOARD!C3</f>
        <v>SWAMI VIVEKANAND GOVT. MODEL SCHOOL,AMET,  BLOCK-AMET (RAJSAMAND)</v>
      </c>
      <c r="C2" s="838"/>
      <c r="D2" s="838"/>
      <c r="E2" s="838"/>
      <c r="F2" s="838"/>
      <c r="G2" s="838"/>
      <c r="H2" s="838"/>
      <c r="I2" s="459"/>
    </row>
    <row r="3" spans="1:9" ht="27" customHeight="1" x14ac:dyDescent="0.3">
      <c r="A3" s="7"/>
      <c r="B3" s="839" t="str">
        <f>IF(DASHBOARD!B4="","",DASHBOARD!B4)</f>
        <v>SESSION  -  2025-26</v>
      </c>
      <c r="C3" s="839"/>
      <c r="D3" s="839"/>
      <c r="E3" s="839"/>
      <c r="F3" s="839"/>
      <c r="G3" s="839"/>
      <c r="H3" s="839"/>
      <c r="I3" s="459"/>
    </row>
    <row r="4" spans="1:9" s="19" customFormat="1" ht="24" thickBot="1" x14ac:dyDescent="0.5">
      <c r="A4" s="17"/>
      <c r="B4" s="55"/>
      <c r="C4" s="55"/>
      <c r="D4" s="56" t="s">
        <v>87</v>
      </c>
      <c r="E4" s="55" t="str">
        <f>DASHBOARD!B8&amp;DASHBOARD!C8</f>
        <v>9A</v>
      </c>
      <c r="F4" s="840" t="s">
        <v>278</v>
      </c>
      <c r="G4" s="840"/>
      <c r="H4" s="840"/>
      <c r="I4" s="55"/>
    </row>
    <row r="5" spans="1:9" ht="27.6" x14ac:dyDescent="0.3">
      <c r="A5" s="7"/>
      <c r="B5" s="460" t="s">
        <v>97</v>
      </c>
      <c r="C5" s="461" t="s">
        <v>5</v>
      </c>
      <c r="D5" s="461" t="s">
        <v>279</v>
      </c>
      <c r="E5" s="461" t="s">
        <v>280</v>
      </c>
      <c r="F5" s="462" t="s">
        <v>281</v>
      </c>
      <c r="G5" s="461" t="s">
        <v>282</v>
      </c>
      <c r="H5" s="463" t="s">
        <v>283</v>
      </c>
      <c r="I5" s="464"/>
    </row>
    <row r="6" spans="1:9" ht="17.399999999999999" x14ac:dyDescent="0.3">
      <c r="A6" s="7"/>
      <c r="B6" s="465">
        <v>1</v>
      </c>
      <c r="C6" s="132">
        <f>IF(DATA!C5="","",DATA!C5)</f>
        <v>901</v>
      </c>
      <c r="D6" s="132">
        <f>IF(DATA!D5="","",DATA!D5)</f>
        <v>974</v>
      </c>
      <c r="E6" s="447" t="str">
        <f>IF(DATA!E5="","",UPPER(DATA!E5))</f>
        <v>ARTI PRAJAPAT</v>
      </c>
      <c r="F6" s="447" t="str">
        <f>IF(DATA!F5="","",UPPER(DATA!F5))</f>
        <v>MR PRABHU LAL</v>
      </c>
      <c r="G6" s="132"/>
      <c r="H6" s="469"/>
      <c r="I6" s="466"/>
    </row>
    <row r="7" spans="1:9" ht="17.399999999999999" x14ac:dyDescent="0.3">
      <c r="A7" s="7"/>
      <c r="B7" s="465">
        <v>2</v>
      </c>
      <c r="C7" s="132">
        <f>IF(DATA!C6="","",DATA!C6)</f>
        <v>902</v>
      </c>
      <c r="D7" s="132">
        <f>IF(DATA!D6="","",DATA!D6)</f>
        <v>971</v>
      </c>
      <c r="E7" s="447" t="str">
        <f>IF(DATA!E6="","",UPPER(DATA!E6))</f>
        <v>ARVIND SINGH BALLA</v>
      </c>
      <c r="F7" s="447" t="str">
        <f>IF(DATA!F6="","",UPPER(DATA!F6))</f>
        <v>INDRA SINGH BALLA</v>
      </c>
      <c r="G7" s="132"/>
      <c r="H7" s="469"/>
      <c r="I7" s="466"/>
    </row>
    <row r="8" spans="1:9" ht="17.399999999999999" x14ac:dyDescent="0.3">
      <c r="A8" s="7"/>
      <c r="B8" s="465">
        <v>3</v>
      </c>
      <c r="C8" s="132">
        <f>IF(DATA!C7="","",DATA!C7)</f>
        <v>903</v>
      </c>
      <c r="D8" s="132">
        <f>IF(DATA!D7="","",DATA!D7)</f>
        <v>1370</v>
      </c>
      <c r="E8" s="447" t="str">
        <f>IF(DATA!E7="","",UPPER(DATA!E7))</f>
        <v>BHAVESH SINGH RAO</v>
      </c>
      <c r="F8" s="447" t="str">
        <f>IF(DATA!F7="","",UPPER(DATA!F7))</f>
        <v>FATEH SINGH RAO</v>
      </c>
      <c r="G8" s="132"/>
      <c r="H8" s="469"/>
      <c r="I8" s="466"/>
    </row>
    <row r="9" spans="1:9" ht="17.399999999999999" x14ac:dyDescent="0.3">
      <c r="A9" s="7"/>
      <c r="B9" s="465">
        <v>4</v>
      </c>
      <c r="C9" s="132" t="str">
        <f>IF(DATA!C8="","",DATA!C8)</f>
        <v/>
      </c>
      <c r="D9" s="132" t="str">
        <f>IF(DATA!D8="","",DATA!D8)</f>
        <v/>
      </c>
      <c r="E9" s="447" t="str">
        <f>IF(DATA!E8="","",UPPER(DATA!E8))</f>
        <v/>
      </c>
      <c r="F9" s="447" t="str">
        <f>IF(DATA!F8="","",UPPER(DATA!F8))</f>
        <v/>
      </c>
      <c r="G9" s="132"/>
      <c r="H9" s="469"/>
      <c r="I9" s="466"/>
    </row>
    <row r="10" spans="1:9" ht="17.399999999999999" x14ac:dyDescent="0.3">
      <c r="A10" s="7"/>
      <c r="B10" s="465">
        <v>5</v>
      </c>
      <c r="C10" s="132" t="str">
        <f>IF(DATA!C9="","",DATA!C9)</f>
        <v/>
      </c>
      <c r="D10" s="132" t="str">
        <f>IF(DATA!D9="","",DATA!D9)</f>
        <v/>
      </c>
      <c r="E10" s="447" t="str">
        <f>IF(DATA!E9="","",UPPER(DATA!E9))</f>
        <v/>
      </c>
      <c r="F10" s="447" t="str">
        <f>IF(DATA!F9="","",UPPER(DATA!F9))</f>
        <v/>
      </c>
      <c r="G10" s="132"/>
      <c r="H10" s="469"/>
      <c r="I10" s="466"/>
    </row>
    <row r="11" spans="1:9" ht="18" x14ac:dyDescent="0.3">
      <c r="A11" s="7"/>
      <c r="B11" s="465">
        <v>6</v>
      </c>
      <c r="C11" s="132" t="str">
        <f>IF(DATA!C10="","",DATA!C10)</f>
        <v/>
      </c>
      <c r="D11" s="132" t="str">
        <f>IF(DATA!D10="","",DATA!D10)</f>
        <v/>
      </c>
      <c r="E11" s="447" t="str">
        <f>IF(DATA!E10="","",UPPER(DATA!E10))</f>
        <v/>
      </c>
      <c r="F11" s="447" t="str">
        <f>IF(DATA!F10="","",UPPER(DATA!F10))</f>
        <v/>
      </c>
      <c r="G11" s="132"/>
      <c r="H11" s="469"/>
      <c r="I11" s="467"/>
    </row>
    <row r="12" spans="1:9" ht="17.399999999999999" x14ac:dyDescent="0.3">
      <c r="A12" s="7"/>
      <c r="B12" s="465">
        <v>7</v>
      </c>
      <c r="C12" s="132" t="str">
        <f>IF(DATA!C11="","",DATA!C11)</f>
        <v/>
      </c>
      <c r="D12" s="132" t="str">
        <f>IF(DATA!D11="","",DATA!D11)</f>
        <v/>
      </c>
      <c r="E12" s="447" t="str">
        <f>IF(DATA!E11="","",UPPER(DATA!E11))</f>
        <v/>
      </c>
      <c r="F12" s="447" t="str">
        <f>IF(DATA!F11="","",UPPER(DATA!F11))</f>
        <v/>
      </c>
      <c r="G12" s="132"/>
      <c r="H12" s="469"/>
      <c r="I12" s="466"/>
    </row>
    <row r="13" spans="1:9" ht="17.399999999999999" x14ac:dyDescent="0.3">
      <c r="A13" s="7"/>
      <c r="B13" s="465">
        <v>8</v>
      </c>
      <c r="C13" s="132" t="str">
        <f>IF(DATA!C12="","",DATA!C12)</f>
        <v/>
      </c>
      <c r="D13" s="132" t="str">
        <f>IF(DATA!D12="","",DATA!D12)</f>
        <v/>
      </c>
      <c r="E13" s="447" t="str">
        <f>IF(DATA!E12="","",UPPER(DATA!E12))</f>
        <v/>
      </c>
      <c r="F13" s="447" t="str">
        <f>IF(DATA!F12="","",UPPER(DATA!F12))</f>
        <v/>
      </c>
      <c r="G13" s="132"/>
      <c r="H13" s="469"/>
      <c r="I13" s="466"/>
    </row>
    <row r="14" spans="1:9" ht="17.399999999999999" x14ac:dyDescent="0.3">
      <c r="A14" s="7"/>
      <c r="B14" s="465">
        <v>9</v>
      </c>
      <c r="C14" s="132" t="str">
        <f>IF(DATA!C13="","",DATA!C13)</f>
        <v/>
      </c>
      <c r="D14" s="132" t="str">
        <f>IF(DATA!D13="","",DATA!D13)</f>
        <v/>
      </c>
      <c r="E14" s="447" t="str">
        <f>IF(DATA!E13="","",UPPER(DATA!E13))</f>
        <v/>
      </c>
      <c r="F14" s="447" t="str">
        <f>IF(DATA!F13="","",UPPER(DATA!F13))</f>
        <v/>
      </c>
      <c r="G14" s="132"/>
      <c r="H14" s="469"/>
      <c r="I14" s="466"/>
    </row>
    <row r="15" spans="1:9" ht="17.399999999999999" x14ac:dyDescent="0.3">
      <c r="A15" s="7"/>
      <c r="B15" s="465">
        <v>10</v>
      </c>
      <c r="C15" s="132" t="str">
        <f>IF(DATA!C14="","",DATA!C14)</f>
        <v/>
      </c>
      <c r="D15" s="132" t="str">
        <f>IF(DATA!D14="","",DATA!D14)</f>
        <v/>
      </c>
      <c r="E15" s="447" t="str">
        <f>IF(DATA!E14="","",UPPER(DATA!E14))</f>
        <v/>
      </c>
      <c r="F15" s="447" t="str">
        <f>IF(DATA!F14="","",UPPER(DATA!F14))</f>
        <v/>
      </c>
      <c r="G15" s="132"/>
      <c r="H15" s="469"/>
      <c r="I15" s="466"/>
    </row>
    <row r="16" spans="1:9" ht="17.399999999999999" x14ac:dyDescent="0.3">
      <c r="A16" s="7"/>
      <c r="B16" s="465">
        <v>11</v>
      </c>
      <c r="C16" s="132" t="str">
        <f>IF(DATA!C15="","",DATA!C15)</f>
        <v/>
      </c>
      <c r="D16" s="132" t="str">
        <f>IF(DATA!D15="","",DATA!D15)</f>
        <v/>
      </c>
      <c r="E16" s="447" t="str">
        <f>IF(DATA!E15="","",UPPER(DATA!E15))</f>
        <v/>
      </c>
      <c r="F16" s="447" t="str">
        <f>IF(DATA!F15="","",UPPER(DATA!F15))</f>
        <v/>
      </c>
      <c r="G16" s="132"/>
      <c r="H16" s="469"/>
      <c r="I16" s="466"/>
    </row>
    <row r="17" spans="1:9" ht="17.399999999999999" x14ac:dyDescent="0.3">
      <c r="A17" s="7"/>
      <c r="B17" s="465">
        <v>12</v>
      </c>
      <c r="C17" s="132" t="str">
        <f>IF(DATA!C16="","",DATA!C16)</f>
        <v/>
      </c>
      <c r="D17" s="132" t="str">
        <f>IF(DATA!D16="","",DATA!D16)</f>
        <v/>
      </c>
      <c r="E17" s="447" t="str">
        <f>IF(DATA!E16="","",UPPER(DATA!E16))</f>
        <v/>
      </c>
      <c r="F17" s="447" t="str">
        <f>IF(DATA!F16="","",UPPER(DATA!F16))</f>
        <v/>
      </c>
      <c r="G17" s="132"/>
      <c r="H17" s="469"/>
      <c r="I17" s="466"/>
    </row>
    <row r="18" spans="1:9" ht="17.399999999999999" x14ac:dyDescent="0.3">
      <c r="A18" s="7"/>
      <c r="B18" s="465">
        <v>13</v>
      </c>
      <c r="C18" s="132" t="str">
        <f>IF(DATA!C17="","",DATA!C17)</f>
        <v/>
      </c>
      <c r="D18" s="132" t="str">
        <f>IF(DATA!D17="","",DATA!D17)</f>
        <v/>
      </c>
      <c r="E18" s="447" t="str">
        <f>IF(DATA!E17="","",UPPER(DATA!E17))</f>
        <v/>
      </c>
      <c r="F18" s="447" t="str">
        <f>IF(DATA!F17="","",UPPER(DATA!F17))</f>
        <v/>
      </c>
      <c r="G18" s="132"/>
      <c r="H18" s="469"/>
      <c r="I18" s="466"/>
    </row>
    <row r="19" spans="1:9" ht="17.399999999999999" x14ac:dyDescent="0.3">
      <c r="A19" s="7"/>
      <c r="B19" s="465">
        <v>14</v>
      </c>
      <c r="C19" s="132" t="str">
        <f>IF(DATA!C18="","",DATA!C18)</f>
        <v/>
      </c>
      <c r="D19" s="132" t="str">
        <f>IF(DATA!D18="","",DATA!D18)</f>
        <v/>
      </c>
      <c r="E19" s="447" t="str">
        <f>IF(DATA!E18="","",UPPER(DATA!E18))</f>
        <v/>
      </c>
      <c r="F19" s="447" t="str">
        <f>IF(DATA!F18="","",UPPER(DATA!F18))</f>
        <v/>
      </c>
      <c r="G19" s="132"/>
      <c r="H19" s="469"/>
      <c r="I19" s="466"/>
    </row>
    <row r="20" spans="1:9" ht="17.399999999999999" x14ac:dyDescent="0.3">
      <c r="A20" s="7"/>
      <c r="B20" s="465">
        <v>15</v>
      </c>
      <c r="C20" s="132" t="str">
        <f>IF(DATA!C19="","",DATA!C19)</f>
        <v/>
      </c>
      <c r="D20" s="132" t="str">
        <f>IF(DATA!D19="","",DATA!D19)</f>
        <v/>
      </c>
      <c r="E20" s="447" t="str">
        <f>IF(DATA!E19="","",UPPER(DATA!E19))</f>
        <v/>
      </c>
      <c r="F20" s="447" t="str">
        <f>IF(DATA!F19="","",UPPER(DATA!F19))</f>
        <v/>
      </c>
      <c r="G20" s="132"/>
      <c r="H20" s="469"/>
      <c r="I20" s="466"/>
    </row>
    <row r="21" spans="1:9" ht="17.399999999999999" x14ac:dyDescent="0.3">
      <c r="A21" s="7"/>
      <c r="B21" s="465">
        <v>16</v>
      </c>
      <c r="C21" s="132" t="str">
        <f>IF(DATA!C20="","",DATA!C20)</f>
        <v/>
      </c>
      <c r="D21" s="132" t="str">
        <f>IF(DATA!D20="","",DATA!D20)</f>
        <v/>
      </c>
      <c r="E21" s="447" t="str">
        <f>IF(DATA!E20="","",UPPER(DATA!E20))</f>
        <v/>
      </c>
      <c r="F21" s="447" t="str">
        <f>IF(DATA!F20="","",UPPER(DATA!F20))</f>
        <v/>
      </c>
      <c r="G21" s="132"/>
      <c r="H21" s="469"/>
      <c r="I21" s="466"/>
    </row>
    <row r="22" spans="1:9" ht="17.399999999999999" x14ac:dyDescent="0.3">
      <c r="A22" s="7"/>
      <c r="B22" s="465">
        <v>17</v>
      </c>
      <c r="C22" s="132" t="str">
        <f>IF(DATA!C21="","",DATA!C21)</f>
        <v/>
      </c>
      <c r="D22" s="132" t="str">
        <f>IF(DATA!D21="","",DATA!D21)</f>
        <v/>
      </c>
      <c r="E22" s="447" t="str">
        <f>IF(DATA!E21="","",UPPER(DATA!E21))</f>
        <v/>
      </c>
      <c r="F22" s="447" t="str">
        <f>IF(DATA!F21="","",UPPER(DATA!F21))</f>
        <v/>
      </c>
      <c r="G22" s="132"/>
      <c r="H22" s="469"/>
      <c r="I22" s="466"/>
    </row>
    <row r="23" spans="1:9" ht="17.399999999999999" x14ac:dyDescent="0.3">
      <c r="A23" s="7"/>
      <c r="B23" s="465">
        <v>18</v>
      </c>
      <c r="C23" s="132" t="str">
        <f>IF(DATA!C22="","",DATA!C22)</f>
        <v/>
      </c>
      <c r="D23" s="132" t="str">
        <f>IF(DATA!D22="","",DATA!D22)</f>
        <v/>
      </c>
      <c r="E23" s="447" t="str">
        <f>IF(DATA!E22="","",UPPER(DATA!E22))</f>
        <v/>
      </c>
      <c r="F23" s="447" t="str">
        <f>IF(DATA!F22="","",UPPER(DATA!F22))</f>
        <v/>
      </c>
      <c r="G23" s="132"/>
      <c r="H23" s="469"/>
      <c r="I23" s="466"/>
    </row>
    <row r="24" spans="1:9" ht="17.399999999999999" x14ac:dyDescent="0.3">
      <c r="A24" s="7"/>
      <c r="B24" s="465">
        <v>19</v>
      </c>
      <c r="C24" s="132" t="str">
        <f>IF(DATA!C23="","",DATA!C23)</f>
        <v/>
      </c>
      <c r="D24" s="132" t="str">
        <f>IF(DATA!D23="","",DATA!D23)</f>
        <v/>
      </c>
      <c r="E24" s="447" t="str">
        <f>IF(DATA!E23="","",UPPER(DATA!E23))</f>
        <v/>
      </c>
      <c r="F24" s="447" t="str">
        <f>IF(DATA!F23="","",UPPER(DATA!F23))</f>
        <v/>
      </c>
      <c r="G24" s="132"/>
      <c r="H24" s="469"/>
      <c r="I24" s="466"/>
    </row>
    <row r="25" spans="1:9" ht="17.399999999999999" x14ac:dyDescent="0.3">
      <c r="A25" s="7"/>
      <c r="B25" s="465">
        <v>20</v>
      </c>
      <c r="C25" s="132" t="str">
        <f>IF(DATA!C24="","",DATA!C24)</f>
        <v/>
      </c>
      <c r="D25" s="132" t="str">
        <f>IF(DATA!D24="","",DATA!D24)</f>
        <v/>
      </c>
      <c r="E25" s="447" t="str">
        <f>IF(DATA!E24="","",UPPER(DATA!E24))</f>
        <v/>
      </c>
      <c r="F25" s="447" t="str">
        <f>IF(DATA!F24="","",UPPER(DATA!F24))</f>
        <v/>
      </c>
      <c r="G25" s="132"/>
      <c r="H25" s="469"/>
      <c r="I25" s="466"/>
    </row>
    <row r="26" spans="1:9" ht="17.399999999999999" x14ac:dyDescent="0.3">
      <c r="A26" s="7"/>
      <c r="B26" s="465">
        <v>21</v>
      </c>
      <c r="C26" s="132" t="str">
        <f>IF(DATA!C25="","",DATA!C25)</f>
        <v/>
      </c>
      <c r="D26" s="132" t="str">
        <f>IF(DATA!D25="","",DATA!D25)</f>
        <v/>
      </c>
      <c r="E26" s="447" t="str">
        <f>IF(DATA!E25="","",UPPER(DATA!E25))</f>
        <v/>
      </c>
      <c r="F26" s="447" t="str">
        <f>IF(DATA!F25="","",UPPER(DATA!F25))</f>
        <v/>
      </c>
      <c r="G26" s="132"/>
      <c r="H26" s="469"/>
      <c r="I26" s="466"/>
    </row>
    <row r="27" spans="1:9" ht="17.399999999999999" x14ac:dyDescent="0.3">
      <c r="A27" s="7"/>
      <c r="B27" s="465">
        <v>22</v>
      </c>
      <c r="C27" s="132" t="str">
        <f>IF(DATA!C26="","",DATA!C26)</f>
        <v/>
      </c>
      <c r="D27" s="132" t="str">
        <f>IF(DATA!D26="","",DATA!D26)</f>
        <v/>
      </c>
      <c r="E27" s="447" t="str">
        <f>IF(DATA!E26="","",UPPER(DATA!E26))</f>
        <v/>
      </c>
      <c r="F27" s="447" t="str">
        <f>IF(DATA!F26="","",UPPER(DATA!F26))</f>
        <v/>
      </c>
      <c r="G27" s="132"/>
      <c r="H27" s="469"/>
      <c r="I27" s="466"/>
    </row>
    <row r="28" spans="1:9" ht="17.399999999999999" x14ac:dyDescent="0.3">
      <c r="A28" s="7"/>
      <c r="B28" s="465">
        <v>23</v>
      </c>
      <c r="C28" s="132" t="str">
        <f>IF(DATA!C27="","",DATA!C27)</f>
        <v/>
      </c>
      <c r="D28" s="132" t="str">
        <f>IF(DATA!D27="","",DATA!D27)</f>
        <v/>
      </c>
      <c r="E28" s="447" t="str">
        <f>IF(DATA!E27="","",UPPER(DATA!E27))</f>
        <v/>
      </c>
      <c r="F28" s="447" t="str">
        <f>IF(DATA!F27="","",UPPER(DATA!F27))</f>
        <v/>
      </c>
      <c r="G28" s="132"/>
      <c r="H28" s="469"/>
      <c r="I28" s="466"/>
    </row>
    <row r="29" spans="1:9" ht="17.399999999999999" x14ac:dyDescent="0.3">
      <c r="A29" s="7"/>
      <c r="B29" s="465">
        <v>24</v>
      </c>
      <c r="C29" s="132" t="str">
        <f>IF(DATA!C28="","",DATA!C28)</f>
        <v/>
      </c>
      <c r="D29" s="132" t="str">
        <f>IF(DATA!D28="","",DATA!D28)</f>
        <v/>
      </c>
      <c r="E29" s="447" t="str">
        <f>IF(DATA!E28="","",UPPER(DATA!E28))</f>
        <v/>
      </c>
      <c r="F29" s="447" t="str">
        <f>IF(DATA!F28="","",UPPER(DATA!F28))</f>
        <v/>
      </c>
      <c r="G29" s="132"/>
      <c r="H29" s="469"/>
      <c r="I29" s="466"/>
    </row>
    <row r="30" spans="1:9" ht="17.399999999999999" x14ac:dyDescent="0.3">
      <c r="A30" s="7"/>
      <c r="B30" s="465">
        <v>25</v>
      </c>
      <c r="C30" s="132" t="str">
        <f>IF(DATA!C29="","",DATA!C29)</f>
        <v/>
      </c>
      <c r="D30" s="132" t="str">
        <f>IF(DATA!D29="","",DATA!D29)</f>
        <v/>
      </c>
      <c r="E30" s="447" t="str">
        <f>IF(DATA!E29="","",UPPER(DATA!E29))</f>
        <v/>
      </c>
      <c r="F30" s="447" t="str">
        <f>IF(DATA!F29="","",UPPER(DATA!F29))</f>
        <v/>
      </c>
      <c r="G30" s="132"/>
      <c r="H30" s="469"/>
      <c r="I30" s="466"/>
    </row>
    <row r="31" spans="1:9" ht="17.399999999999999" x14ac:dyDescent="0.3">
      <c r="A31" s="7"/>
      <c r="B31" s="465">
        <v>26</v>
      </c>
      <c r="C31" s="132" t="str">
        <f>IF(DATA!C30="","",DATA!C30)</f>
        <v/>
      </c>
      <c r="D31" s="132" t="str">
        <f>IF(DATA!D30="","",DATA!D30)</f>
        <v/>
      </c>
      <c r="E31" s="447" t="str">
        <f>IF(DATA!E30="","",UPPER(DATA!E30))</f>
        <v/>
      </c>
      <c r="F31" s="447" t="str">
        <f>IF(DATA!F30="","",UPPER(DATA!F30))</f>
        <v/>
      </c>
      <c r="G31" s="132"/>
      <c r="H31" s="469"/>
      <c r="I31" s="466"/>
    </row>
    <row r="32" spans="1:9" ht="17.399999999999999" x14ac:dyDescent="0.3">
      <c r="A32" s="7"/>
      <c r="B32" s="465">
        <v>27</v>
      </c>
      <c r="C32" s="132" t="str">
        <f>IF(DATA!C31="","",DATA!C31)</f>
        <v/>
      </c>
      <c r="D32" s="132" t="str">
        <f>IF(DATA!D31="","",DATA!D31)</f>
        <v/>
      </c>
      <c r="E32" s="447" t="str">
        <f>IF(DATA!E31="","",UPPER(DATA!E31))</f>
        <v/>
      </c>
      <c r="F32" s="447" t="str">
        <f>IF(DATA!F31="","",UPPER(DATA!F31))</f>
        <v/>
      </c>
      <c r="G32" s="132"/>
      <c r="H32" s="469"/>
      <c r="I32" s="466"/>
    </row>
    <row r="33" spans="1:9" ht="17.399999999999999" x14ac:dyDescent="0.3">
      <c r="A33" s="7"/>
      <c r="B33" s="465">
        <v>28</v>
      </c>
      <c r="C33" s="132" t="str">
        <f>IF(DATA!C32="","",DATA!C32)</f>
        <v/>
      </c>
      <c r="D33" s="132" t="str">
        <f>IF(DATA!D32="","",DATA!D32)</f>
        <v/>
      </c>
      <c r="E33" s="447" t="str">
        <f>IF(DATA!E32="","",UPPER(DATA!E32))</f>
        <v/>
      </c>
      <c r="F33" s="447" t="str">
        <f>IF(DATA!F32="","",UPPER(DATA!F32))</f>
        <v/>
      </c>
      <c r="G33" s="132"/>
      <c r="H33" s="469"/>
      <c r="I33" s="466"/>
    </row>
    <row r="34" spans="1:9" ht="17.399999999999999" x14ac:dyDescent="0.3">
      <c r="A34" s="7"/>
      <c r="B34" s="465">
        <v>29</v>
      </c>
      <c r="C34" s="132" t="str">
        <f>IF(DATA!C33="","",DATA!C33)</f>
        <v/>
      </c>
      <c r="D34" s="132" t="str">
        <f>IF(DATA!D33="","",DATA!D33)</f>
        <v/>
      </c>
      <c r="E34" s="447" t="str">
        <f>IF(DATA!E33="","",UPPER(DATA!E33))</f>
        <v/>
      </c>
      <c r="F34" s="447" t="str">
        <f>IF(DATA!F33="","",UPPER(DATA!F33))</f>
        <v/>
      </c>
      <c r="G34" s="132"/>
      <c r="H34" s="469"/>
      <c r="I34" s="466"/>
    </row>
    <row r="35" spans="1:9" ht="17.399999999999999" x14ac:dyDescent="0.3">
      <c r="A35" s="7"/>
      <c r="B35" s="465">
        <v>30</v>
      </c>
      <c r="C35" s="132" t="str">
        <f>IF(DATA!C34="","",DATA!C34)</f>
        <v/>
      </c>
      <c r="D35" s="132" t="str">
        <f>IF(DATA!D34="","",DATA!D34)</f>
        <v/>
      </c>
      <c r="E35" s="447" t="str">
        <f>IF(DATA!E34="","",UPPER(DATA!E34))</f>
        <v/>
      </c>
      <c r="F35" s="447" t="str">
        <f>IF(DATA!F34="","",UPPER(DATA!F34))</f>
        <v/>
      </c>
      <c r="G35" s="132"/>
      <c r="H35" s="469"/>
      <c r="I35" s="466"/>
    </row>
    <row r="36" spans="1:9" ht="17.399999999999999" x14ac:dyDescent="0.3">
      <c r="A36" s="7"/>
      <c r="B36" s="465">
        <v>31</v>
      </c>
      <c r="C36" s="132" t="str">
        <f>IF(DATA!C35="","",DATA!C35)</f>
        <v/>
      </c>
      <c r="D36" s="132" t="str">
        <f>IF(DATA!D35="","",DATA!D35)</f>
        <v/>
      </c>
      <c r="E36" s="447" t="str">
        <f>IF(DATA!E35="","",UPPER(DATA!E35))</f>
        <v/>
      </c>
      <c r="F36" s="447" t="str">
        <f>IF(DATA!F35="","",UPPER(DATA!F35))</f>
        <v/>
      </c>
      <c r="G36" s="132"/>
      <c r="H36" s="469"/>
      <c r="I36" s="466"/>
    </row>
    <row r="37" spans="1:9" ht="17.399999999999999" x14ac:dyDescent="0.3">
      <c r="A37" s="7"/>
      <c r="B37" s="465">
        <v>32</v>
      </c>
      <c r="C37" s="132" t="str">
        <f>IF(DATA!C36="","",DATA!C36)</f>
        <v/>
      </c>
      <c r="D37" s="132" t="str">
        <f>IF(DATA!D36="","",DATA!D36)</f>
        <v/>
      </c>
      <c r="E37" s="447" t="str">
        <f>IF(DATA!E36="","",UPPER(DATA!E36))</f>
        <v/>
      </c>
      <c r="F37" s="447" t="str">
        <f>IF(DATA!F36="","",UPPER(DATA!F36))</f>
        <v/>
      </c>
      <c r="G37" s="132"/>
      <c r="H37" s="469"/>
      <c r="I37" s="466"/>
    </row>
    <row r="38" spans="1:9" ht="17.399999999999999" x14ac:dyDescent="0.3">
      <c r="A38" s="7"/>
      <c r="B38" s="465">
        <v>33</v>
      </c>
      <c r="C38" s="132" t="str">
        <f>IF(DATA!C37="","",DATA!C37)</f>
        <v/>
      </c>
      <c r="D38" s="132" t="str">
        <f>IF(DATA!D37="","",DATA!D37)</f>
        <v/>
      </c>
      <c r="E38" s="447" t="str">
        <f>IF(DATA!E37="","",UPPER(DATA!E37))</f>
        <v/>
      </c>
      <c r="F38" s="447" t="str">
        <f>IF(DATA!F37="","",UPPER(DATA!F37))</f>
        <v/>
      </c>
      <c r="G38" s="132"/>
      <c r="H38" s="469"/>
      <c r="I38" s="466"/>
    </row>
    <row r="39" spans="1:9" ht="17.399999999999999" x14ac:dyDescent="0.3">
      <c r="A39" s="7"/>
      <c r="B39" s="465">
        <v>34</v>
      </c>
      <c r="C39" s="132" t="str">
        <f>IF(DATA!C38="","",DATA!C38)</f>
        <v/>
      </c>
      <c r="D39" s="132" t="str">
        <f>IF(DATA!D38="","",DATA!D38)</f>
        <v/>
      </c>
      <c r="E39" s="447" t="str">
        <f>IF(DATA!E38="","",UPPER(DATA!E38))</f>
        <v/>
      </c>
      <c r="F39" s="447" t="str">
        <f>IF(DATA!F38="","",UPPER(DATA!F38))</f>
        <v/>
      </c>
      <c r="G39" s="132"/>
      <c r="H39" s="469"/>
      <c r="I39" s="466"/>
    </row>
    <row r="40" spans="1:9" ht="17.399999999999999" x14ac:dyDescent="0.3">
      <c r="A40" s="7"/>
      <c r="B40" s="465">
        <v>35</v>
      </c>
      <c r="C40" s="132" t="str">
        <f>IF(DATA!C39="","",DATA!C39)</f>
        <v/>
      </c>
      <c r="D40" s="132" t="str">
        <f>IF(DATA!D39="","",DATA!D39)</f>
        <v/>
      </c>
      <c r="E40" s="447" t="str">
        <f>IF(DATA!E39="","",UPPER(DATA!E39))</f>
        <v/>
      </c>
      <c r="F40" s="447" t="str">
        <f>IF(DATA!F39="","",UPPER(DATA!F39))</f>
        <v/>
      </c>
      <c r="G40" s="132"/>
      <c r="H40" s="469"/>
      <c r="I40" s="466"/>
    </row>
    <row r="41" spans="1:9" ht="17.399999999999999" x14ac:dyDescent="0.3">
      <c r="A41" s="7"/>
      <c r="B41" s="465">
        <v>36</v>
      </c>
      <c r="C41" s="132" t="str">
        <f>IF(DATA!C40="","",DATA!C40)</f>
        <v/>
      </c>
      <c r="D41" s="132" t="str">
        <f>IF(DATA!D40="","",DATA!D40)</f>
        <v/>
      </c>
      <c r="E41" s="447" t="str">
        <f>IF(DATA!E40="","",UPPER(DATA!E40))</f>
        <v/>
      </c>
      <c r="F41" s="447" t="str">
        <f>IF(DATA!F40="","",UPPER(DATA!F40))</f>
        <v/>
      </c>
      <c r="G41" s="132"/>
      <c r="H41" s="469"/>
      <c r="I41" s="466"/>
    </row>
    <row r="42" spans="1:9" ht="17.399999999999999" x14ac:dyDescent="0.3">
      <c r="A42" s="7"/>
      <c r="B42" s="465">
        <v>37</v>
      </c>
      <c r="C42" s="132" t="str">
        <f>IF(DATA!C41="","",DATA!C41)</f>
        <v/>
      </c>
      <c r="D42" s="132" t="str">
        <f>IF(DATA!D41="","",DATA!D41)</f>
        <v/>
      </c>
      <c r="E42" s="447" t="str">
        <f>IF(DATA!E41="","",UPPER(DATA!E41))</f>
        <v/>
      </c>
      <c r="F42" s="447" t="str">
        <f>IF(DATA!F41="","",UPPER(DATA!F41))</f>
        <v/>
      </c>
      <c r="G42" s="132"/>
      <c r="H42" s="469"/>
      <c r="I42" s="466"/>
    </row>
    <row r="43" spans="1:9" ht="17.399999999999999" x14ac:dyDescent="0.3">
      <c r="A43" s="7"/>
      <c r="B43" s="465">
        <v>38</v>
      </c>
      <c r="C43" s="132" t="str">
        <f>IF(DATA!C42="","",DATA!C42)</f>
        <v/>
      </c>
      <c r="D43" s="132" t="str">
        <f>IF(DATA!D42="","",DATA!D42)</f>
        <v/>
      </c>
      <c r="E43" s="447" t="str">
        <f>IF(DATA!E42="","",UPPER(DATA!E42))</f>
        <v/>
      </c>
      <c r="F43" s="447" t="str">
        <f>IF(DATA!F42="","",UPPER(DATA!F42))</f>
        <v/>
      </c>
      <c r="G43" s="132"/>
      <c r="H43" s="469"/>
      <c r="I43" s="466"/>
    </row>
    <row r="44" spans="1:9" ht="17.399999999999999" x14ac:dyDescent="0.3">
      <c r="A44" s="7"/>
      <c r="B44" s="465">
        <v>39</v>
      </c>
      <c r="C44" s="132" t="str">
        <f>IF(DATA!C43="","",DATA!C43)</f>
        <v/>
      </c>
      <c r="D44" s="132" t="str">
        <f>IF(DATA!D43="","",DATA!D43)</f>
        <v/>
      </c>
      <c r="E44" s="447" t="str">
        <f>IF(DATA!E43="","",UPPER(DATA!E43))</f>
        <v/>
      </c>
      <c r="F44" s="447" t="str">
        <f>IF(DATA!F43="","",UPPER(DATA!F43))</f>
        <v/>
      </c>
      <c r="G44" s="132"/>
      <c r="H44" s="469"/>
      <c r="I44" s="466"/>
    </row>
    <row r="45" spans="1:9" ht="17.399999999999999" x14ac:dyDescent="0.3">
      <c r="A45" s="7"/>
      <c r="B45" s="465">
        <v>40</v>
      </c>
      <c r="C45" s="132" t="str">
        <f>IF(DATA!C44="","",DATA!C44)</f>
        <v/>
      </c>
      <c r="D45" s="132" t="str">
        <f>IF(DATA!D44="","",DATA!D44)</f>
        <v/>
      </c>
      <c r="E45" s="447" t="str">
        <f>IF(DATA!E44="","",UPPER(DATA!E44))</f>
        <v/>
      </c>
      <c r="F45" s="447" t="str">
        <f>IF(DATA!F44="","",UPPER(DATA!F44))</f>
        <v/>
      </c>
      <c r="G45" s="132"/>
      <c r="H45" s="469"/>
      <c r="I45" s="466"/>
    </row>
    <row r="46" spans="1:9" ht="17.399999999999999" x14ac:dyDescent="0.3">
      <c r="A46" s="7"/>
      <c r="B46" s="465">
        <v>41</v>
      </c>
      <c r="C46" s="132" t="str">
        <f>IF(DATA!C45="","",DATA!C45)</f>
        <v/>
      </c>
      <c r="D46" s="132" t="str">
        <f>IF(DATA!D45="","",DATA!D45)</f>
        <v/>
      </c>
      <c r="E46" s="447" t="str">
        <f>IF(DATA!E45="","",UPPER(DATA!E45))</f>
        <v/>
      </c>
      <c r="F46" s="447" t="str">
        <f>IF(DATA!F45="","",UPPER(DATA!F45))</f>
        <v/>
      </c>
      <c r="G46" s="132"/>
      <c r="H46" s="469"/>
      <c r="I46" s="466"/>
    </row>
    <row r="47" spans="1:9" ht="17.399999999999999" x14ac:dyDescent="0.3">
      <c r="A47" s="7"/>
      <c r="B47" s="465">
        <v>42</v>
      </c>
      <c r="C47" s="132" t="str">
        <f>IF(DATA!C46="","",DATA!C46)</f>
        <v/>
      </c>
      <c r="D47" s="132" t="str">
        <f>IF(DATA!D46="","",DATA!D46)</f>
        <v/>
      </c>
      <c r="E47" s="447" t="str">
        <f>IF(DATA!E46="","",UPPER(DATA!E46))</f>
        <v/>
      </c>
      <c r="F47" s="447" t="str">
        <f>IF(DATA!F46="","",UPPER(DATA!F46))</f>
        <v/>
      </c>
      <c r="G47" s="132"/>
      <c r="H47" s="469"/>
      <c r="I47" s="466"/>
    </row>
    <row r="48" spans="1:9" ht="17.399999999999999" x14ac:dyDescent="0.3">
      <c r="A48" s="7"/>
      <c r="B48" s="465">
        <v>43</v>
      </c>
      <c r="C48" s="132" t="str">
        <f>IF(DATA!C47="","",DATA!C47)</f>
        <v/>
      </c>
      <c r="D48" s="132" t="str">
        <f>IF(DATA!D47="","",DATA!D47)</f>
        <v/>
      </c>
      <c r="E48" s="447" t="str">
        <f>IF(DATA!E47="","",UPPER(DATA!E47))</f>
        <v/>
      </c>
      <c r="F48" s="447" t="str">
        <f>IF(DATA!F47="","",UPPER(DATA!F47))</f>
        <v/>
      </c>
      <c r="G48" s="132"/>
      <c r="H48" s="469"/>
      <c r="I48" s="466"/>
    </row>
    <row r="49" spans="1:9" ht="17.399999999999999" x14ac:dyDescent="0.3">
      <c r="A49" s="7"/>
      <c r="B49" s="465">
        <v>44</v>
      </c>
      <c r="C49" s="132" t="str">
        <f>IF(DATA!C48="","",DATA!C48)</f>
        <v/>
      </c>
      <c r="D49" s="132" t="str">
        <f>IF(DATA!D48="","",DATA!D48)</f>
        <v/>
      </c>
      <c r="E49" s="447" t="str">
        <f>IF(DATA!E48="","",UPPER(DATA!E48))</f>
        <v/>
      </c>
      <c r="F49" s="447" t="str">
        <f>IF(DATA!F48="","",UPPER(DATA!F48))</f>
        <v/>
      </c>
      <c r="G49" s="132"/>
      <c r="H49" s="469"/>
      <c r="I49" s="466"/>
    </row>
    <row r="50" spans="1:9" ht="18" thickBot="1" x14ac:dyDescent="0.35">
      <c r="A50" s="7"/>
      <c r="B50" s="468">
        <v>45</v>
      </c>
      <c r="C50" s="132" t="str">
        <f>IF(DATA!C49="","",DATA!C49)</f>
        <v/>
      </c>
      <c r="D50" s="132" t="str">
        <f>IF(DATA!D49="","",DATA!D49)</f>
        <v/>
      </c>
      <c r="E50" s="447" t="str">
        <f>IF(DATA!E49="","",UPPER(DATA!E49))</f>
        <v/>
      </c>
      <c r="F50" s="447" t="str">
        <f>IF(DATA!F49="","",UPPER(DATA!F49))</f>
        <v/>
      </c>
      <c r="G50" s="470"/>
      <c r="H50" s="471"/>
      <c r="I50" s="466"/>
    </row>
    <row r="51" spans="1:9" ht="50.4" customHeight="1" thickBot="1" x14ac:dyDescent="0.35">
      <c r="A51" s="7"/>
      <c r="B51" s="841" t="s">
        <v>284</v>
      </c>
      <c r="C51" s="842"/>
      <c r="D51" s="842"/>
      <c r="E51" s="842"/>
      <c r="F51" s="842"/>
      <c r="G51" s="842"/>
      <c r="H51" s="843"/>
      <c r="I51" s="466"/>
    </row>
    <row r="52" spans="1:9" ht="14.4" x14ac:dyDescent="0.3">
      <c r="A52" s="7"/>
      <c r="B52" s="54"/>
      <c r="C52" s="54"/>
      <c r="D52" s="54"/>
      <c r="E52" s="54"/>
      <c r="F52" s="54"/>
      <c r="G52" s="54"/>
      <c r="H52" s="54"/>
    </row>
    <row r="53" spans="1:9" ht="14.4" hidden="1" x14ac:dyDescent="0.3"/>
  </sheetData>
  <sheetProtection algorithmName="SHA-512" hashValue="boM+xp4Ybaf84YrCS0gIGs7u9UK8bs6+nzz0cPmre0SSEuzdOiD5Xoro6juJ5jtKchy5w6SnL3VBgNwiPYblmw==" saltValue="YHKyQ3cCjB7UwGzfUAyWFw==" spinCount="100000" sheet="1" objects="1" scenarios="1"/>
  <mergeCells count="5">
    <mergeCell ref="B2:H2"/>
    <mergeCell ref="B3:H3"/>
    <mergeCell ref="F4:H4"/>
    <mergeCell ref="B51:E51"/>
    <mergeCell ref="F51:H51"/>
  </mergeCells>
  <printOptions horizontalCentered="1"/>
  <pageMargins left="0.46" right="0.2" top="0.6" bottom="0.33" header="0.3" footer="0.3"/>
  <pageSetup paperSize="9" scale="53" orientation="landscape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tabColor rgb="FF08581B"/>
    <pageSetUpPr fitToPage="1"/>
  </sheetPr>
  <dimension ref="A1:KO339"/>
  <sheetViews>
    <sheetView view="pageBreakPreview" zoomScale="60" zoomScaleNormal="100" workbookViewId="0">
      <pane xSplit="3" topLeftCell="D1" activePane="topRight" state="frozen"/>
      <selection activeCell="K14" sqref="K14:Y14"/>
      <selection pane="topRight" activeCell="FL7" sqref="FL7"/>
    </sheetView>
  </sheetViews>
  <sheetFormatPr defaultColWidth="0" defaultRowHeight="13.8" zeroHeight="1" x14ac:dyDescent="0.25"/>
  <cols>
    <col min="1" max="1" width="2" style="81" customWidth="1"/>
    <col min="2" max="2" width="5.6640625" style="81" bestFit="1" customWidth="1"/>
    <col min="3" max="3" width="12" style="103" customWidth="1"/>
    <col min="4" max="4" width="8.5546875" style="103" customWidth="1"/>
    <col min="5" max="5" width="44.44140625" style="103" bestFit="1" customWidth="1"/>
    <col min="6" max="6" width="41.5546875" style="103" bestFit="1" customWidth="1"/>
    <col min="7" max="7" width="26.88671875" style="103" hidden="1" customWidth="1"/>
    <col min="8" max="8" width="13.33203125" style="103" hidden="1" customWidth="1"/>
    <col min="9" max="9" width="11.44140625" style="103" hidden="1" customWidth="1"/>
    <col min="10" max="10" width="9" style="103" hidden="1" customWidth="1"/>
    <col min="11" max="11" width="22.44140625" style="103" hidden="1" customWidth="1"/>
    <col min="12" max="12" width="8.5546875" style="103" hidden="1" customWidth="1"/>
    <col min="13" max="13" width="5.6640625" style="103" hidden="1" customWidth="1"/>
    <col min="14" max="15" width="5.5546875" style="103" hidden="1" customWidth="1"/>
    <col min="16" max="16" width="4.6640625" style="103" hidden="1" customWidth="1"/>
    <col min="17" max="17" width="9.44140625" style="103" hidden="1" customWidth="1"/>
    <col min="18" max="18" width="8" style="103" hidden="1" customWidth="1"/>
    <col min="19" max="19" width="7.6640625" style="103" hidden="1" customWidth="1"/>
    <col min="20" max="20" width="6.109375" style="103" hidden="1" customWidth="1"/>
    <col min="21" max="21" width="5.44140625" style="103" hidden="1" customWidth="1"/>
    <col min="22" max="22" width="9.44140625" style="103" hidden="1" customWidth="1"/>
    <col min="23" max="23" width="6.33203125" style="103" hidden="1" customWidth="1"/>
    <col min="24" max="24" width="8.88671875" style="103" hidden="1" customWidth="1"/>
    <col min="25" max="26" width="5.5546875" style="103" hidden="1" customWidth="1"/>
    <col min="27" max="27" width="7" style="103" hidden="1" customWidth="1"/>
    <col min="28" max="28" width="4.109375" style="103" hidden="1" customWidth="1"/>
    <col min="29" max="29" width="7" style="103" hidden="1" customWidth="1"/>
    <col min="30" max="30" width="8.44140625" style="103" hidden="1" customWidth="1"/>
    <col min="31" max="31" width="7" style="103" hidden="1" customWidth="1"/>
    <col min="32" max="32" width="6.33203125" style="103" hidden="1" customWidth="1"/>
    <col min="33" max="33" width="8.5546875" style="103" hidden="1" customWidth="1"/>
    <col min="34" max="44" width="4.6640625" style="103" hidden="1" customWidth="1"/>
    <col min="45" max="45" width="7.109375" style="103" hidden="1" customWidth="1"/>
    <col min="46" max="46" width="3.88671875" style="103" hidden="1" customWidth="1"/>
    <col min="47" max="47" width="4.6640625" style="103" hidden="1" customWidth="1"/>
    <col min="48" max="48" width="6" style="103" hidden="1" customWidth="1"/>
    <col min="49" max="49" width="4.33203125" style="103" hidden="1" customWidth="1"/>
    <col min="50" max="50" width="3.88671875" style="103" hidden="1" customWidth="1"/>
    <col min="51" max="51" width="11.33203125" style="103" hidden="1" customWidth="1"/>
    <col min="52" max="53" width="6.6640625" style="103" hidden="1" customWidth="1"/>
    <col min="54" max="54" width="8.5546875" style="103" hidden="1" customWidth="1"/>
    <col min="55" max="58" width="4.6640625" style="103" hidden="1" customWidth="1"/>
    <col min="59" max="59" width="6.88671875" style="103" hidden="1" customWidth="1"/>
    <col min="60" max="63" width="5.109375" style="103" hidden="1" customWidth="1"/>
    <col min="64" max="64" width="6.88671875" style="103" hidden="1" customWidth="1"/>
    <col min="65" max="65" width="4.6640625" style="103" hidden="1" customWidth="1"/>
    <col min="66" max="66" width="7.109375" style="103" hidden="1" customWidth="1"/>
    <col min="67" max="70" width="5.109375" style="103" hidden="1" customWidth="1"/>
    <col min="71" max="71" width="7.6640625" style="103" hidden="1" customWidth="1"/>
    <col min="72" max="74" width="6.6640625" style="103" hidden="1" customWidth="1"/>
    <col min="75" max="75" width="8.5546875" style="103" hidden="1" customWidth="1"/>
    <col min="76" max="84" width="5.109375" style="103" hidden="1" customWidth="1"/>
    <col min="85" max="85" width="6.88671875" style="103" hidden="1" customWidth="1"/>
    <col min="86" max="86" width="5.109375" style="103" hidden="1" customWidth="1"/>
    <col min="87" max="87" width="7.6640625" style="103" hidden="1" customWidth="1"/>
    <col min="88" max="91" width="5.109375" style="103" hidden="1" customWidth="1"/>
    <col min="92" max="92" width="9.33203125" style="103" hidden="1" customWidth="1"/>
    <col min="93" max="95" width="7.109375" style="103" hidden="1" customWidth="1"/>
    <col min="96" max="96" width="8.5546875" style="103" hidden="1" customWidth="1"/>
    <col min="97" max="107" width="5.109375" style="103" hidden="1" customWidth="1"/>
    <col min="108" max="108" width="7.6640625" style="103" hidden="1" customWidth="1"/>
    <col min="109" max="111" width="5.109375" style="103" hidden="1" customWidth="1"/>
    <col min="112" max="112" width="4" style="103" hidden="1" customWidth="1"/>
    <col min="113" max="113" width="6.33203125" style="103" hidden="1" customWidth="1"/>
    <col min="114" max="114" width="5.5546875" style="103" hidden="1" customWidth="1"/>
    <col min="115" max="116" width="6.33203125" style="103" hidden="1" customWidth="1"/>
    <col min="117" max="123" width="4.44140625" style="103" hidden="1" customWidth="1"/>
    <col min="124" max="124" width="8.6640625" style="103" hidden="1" customWidth="1"/>
    <col min="125" max="126" width="4.44140625" style="103" hidden="1" customWidth="1"/>
    <col min="127" max="127" width="11.33203125" style="103" hidden="1" customWidth="1"/>
    <col min="128" max="128" width="8.44140625" style="103" hidden="1" customWidth="1"/>
    <col min="129" max="129" width="9.5546875" style="103" hidden="1" customWidth="1"/>
    <col min="130" max="130" width="11.6640625" style="103" hidden="1" customWidth="1"/>
    <col min="131" max="131" width="9.44140625" style="103" hidden="1" customWidth="1"/>
    <col min="132" max="132" width="10.6640625" style="103" hidden="1" customWidth="1"/>
    <col min="133" max="134" width="9.109375" style="103" hidden="1" customWidth="1"/>
    <col min="135" max="135" width="11.33203125" style="103" hidden="1" customWidth="1"/>
    <col min="136" max="136" width="9.109375" style="103" hidden="1" customWidth="1"/>
    <col min="137" max="137" width="7.33203125" style="103" hidden="1" customWidth="1"/>
    <col min="138" max="138" width="4.44140625" style="103" hidden="1" customWidth="1"/>
    <col min="139" max="140" width="5.33203125" style="103" hidden="1" customWidth="1"/>
    <col min="141" max="141" width="6.109375" style="103" hidden="1" customWidth="1"/>
    <col min="142" max="142" width="4.6640625" style="103" hidden="1" customWidth="1"/>
    <col min="143" max="144" width="5.5546875" style="103" hidden="1" customWidth="1"/>
    <col min="145" max="145" width="5.33203125" style="103" hidden="1" customWidth="1"/>
    <col min="146" max="146" width="6.88671875" style="103" hidden="1" customWidth="1"/>
    <col min="147" max="147" width="10.5546875" style="103" hidden="1" customWidth="1"/>
    <col min="148" max="148" width="8.109375" style="103" hidden="1" customWidth="1"/>
    <col min="149" max="150" width="24.33203125" style="103" customWidth="1"/>
    <col min="151" max="151" width="45.88671875" style="103" bestFit="1" customWidth="1"/>
    <col min="152" max="152" width="23.44140625" style="103" customWidth="1"/>
    <col min="153" max="153" width="11.109375" style="103" hidden="1" customWidth="1"/>
    <col min="154" max="154" width="12" style="103" hidden="1" customWidth="1"/>
    <col min="155" max="156" width="13.44140625" style="103" hidden="1" customWidth="1"/>
    <col min="157" max="157" width="11.109375" style="103" hidden="1" customWidth="1"/>
    <col min="158" max="160" width="8.6640625" style="103" hidden="1" customWidth="1"/>
    <col min="161" max="161" width="7" style="103" hidden="1" customWidth="1"/>
    <col min="162" max="162" width="9.6640625" style="103" hidden="1" customWidth="1"/>
    <col min="163" max="163" width="16.5546875" style="103" bestFit="1" customWidth="1"/>
    <col min="164" max="164" width="11" style="103" customWidth="1"/>
    <col min="165" max="165" width="9.6640625" style="103" hidden="1" customWidth="1"/>
    <col min="166" max="166" width="11" style="103" hidden="1" customWidth="1"/>
    <col min="167" max="167" width="43.44140625" style="103" hidden="1" customWidth="1"/>
    <col min="168" max="168" width="3.5546875" style="81" customWidth="1"/>
    <col min="169" max="236" width="9.109375" style="267" hidden="1" customWidth="1"/>
    <col min="237" max="237" width="9.33203125" style="267" hidden="1" customWidth="1"/>
    <col min="238" max="238" width="7" style="267" hidden="1" customWidth="1"/>
    <col min="239" max="239" width="10.109375" style="267" hidden="1" customWidth="1"/>
    <col min="240" max="240" width="7.88671875" style="267" hidden="1" customWidth="1"/>
    <col min="241" max="241" width="8.6640625" style="267" hidden="1" customWidth="1"/>
    <col min="242" max="242" width="15.88671875" style="267" hidden="1" customWidth="1"/>
    <col min="243" max="243" width="9.88671875" style="267" hidden="1" customWidth="1"/>
    <col min="244" max="244" width="7.44140625" style="267" hidden="1" customWidth="1"/>
    <col min="245" max="245" width="10.6640625" style="267" hidden="1" customWidth="1"/>
    <col min="246" max="246" width="8.44140625" style="267" hidden="1" customWidth="1"/>
    <col min="247" max="247" width="9.33203125" style="267" hidden="1" customWidth="1"/>
    <col min="248" max="248" width="16.44140625" style="267" hidden="1" customWidth="1"/>
    <col min="249" max="251" width="9.109375" style="267" hidden="1" customWidth="1"/>
    <col min="252" max="252" width="16.44140625" style="267" hidden="1" customWidth="1"/>
    <col min="253" max="255" width="9.109375" style="267" hidden="1" customWidth="1"/>
    <col min="256" max="256" width="7.88671875" style="267" hidden="1" customWidth="1"/>
    <col min="257" max="257" width="8.6640625" style="267" hidden="1" customWidth="1"/>
    <col min="258" max="258" width="15.88671875" style="267" hidden="1" customWidth="1"/>
    <col min="259" max="259" width="9.88671875" style="267" hidden="1" customWidth="1"/>
    <col min="260" max="260" width="7.44140625" style="267" hidden="1" customWidth="1"/>
    <col min="261" max="261" width="10.6640625" style="267" hidden="1" customWidth="1"/>
    <col min="262" max="262" width="8.44140625" style="267" hidden="1" customWidth="1"/>
    <col min="263" max="263" width="9.33203125" style="267" hidden="1" customWidth="1"/>
    <col min="264" max="264" width="16.44140625" style="267" hidden="1" customWidth="1"/>
    <col min="265" max="267" width="9.109375" style="267" hidden="1" customWidth="1"/>
    <col min="268" max="301" width="16.44140625" style="267" hidden="1" customWidth="1"/>
    <col min="302" max="16384" width="9.109375" style="267" hidden="1"/>
  </cols>
  <sheetData>
    <row r="1" spans="1:168" ht="11.25" customHeight="1" thickBot="1" x14ac:dyDescent="0.3">
      <c r="A1" s="102" t="s">
        <v>24</v>
      </c>
      <c r="B1" s="70"/>
      <c r="C1" s="70"/>
      <c r="D1" s="70"/>
      <c r="E1" s="70"/>
      <c r="F1" s="70"/>
      <c r="G1" s="70"/>
      <c r="H1" s="70"/>
      <c r="I1" s="70"/>
      <c r="J1" s="70"/>
      <c r="K1" s="70"/>
      <c r="L1" s="70"/>
      <c r="M1" s="70"/>
      <c r="N1" s="70"/>
      <c r="O1" s="70"/>
      <c r="P1" s="70"/>
      <c r="Q1" s="70"/>
      <c r="R1" s="70"/>
      <c r="S1" s="70"/>
      <c r="T1" s="70"/>
      <c r="U1" s="70"/>
      <c r="V1" s="70"/>
      <c r="W1" s="70"/>
      <c r="X1" s="70"/>
      <c r="Y1" s="70"/>
      <c r="Z1" s="70"/>
      <c r="AA1" s="70"/>
      <c r="AB1" s="70"/>
      <c r="AC1" s="70"/>
      <c r="AD1" s="70"/>
      <c r="AE1" s="70"/>
      <c r="AF1" s="70"/>
      <c r="AG1" s="70"/>
      <c r="AH1" s="70"/>
      <c r="AI1" s="70"/>
      <c r="AJ1" s="70"/>
      <c r="AK1" s="70"/>
      <c r="AL1" s="70"/>
      <c r="AM1" s="70"/>
      <c r="AN1" s="70"/>
      <c r="AO1" s="70"/>
      <c r="AP1" s="70"/>
      <c r="AQ1" s="70"/>
      <c r="AR1" s="70"/>
      <c r="AS1" s="70"/>
      <c r="AT1" s="70"/>
      <c r="AU1" s="70"/>
      <c r="AV1" s="70"/>
      <c r="AW1" s="70"/>
      <c r="AX1" s="70"/>
      <c r="AY1" s="70"/>
      <c r="AZ1" s="70"/>
      <c r="BA1" s="70"/>
      <c r="BB1" s="70"/>
      <c r="BC1" s="70"/>
      <c r="BD1" s="70"/>
      <c r="BE1" s="70"/>
      <c r="BF1" s="70"/>
      <c r="BG1" s="70"/>
      <c r="BH1" s="70"/>
      <c r="BI1" s="70"/>
      <c r="BJ1" s="70"/>
      <c r="BK1" s="70"/>
      <c r="BL1" s="70"/>
      <c r="BM1" s="70"/>
      <c r="BN1" s="70"/>
      <c r="BW1" s="104"/>
      <c r="BX1" s="104"/>
      <c r="BY1" s="104"/>
      <c r="BZ1" s="104"/>
      <c r="CA1" s="104"/>
      <c r="CB1" s="104"/>
      <c r="CC1" s="104"/>
      <c r="CD1" s="104"/>
      <c r="CE1" s="104"/>
      <c r="CF1" s="104"/>
      <c r="CG1" s="104"/>
      <c r="CH1" s="104"/>
      <c r="CI1" s="104"/>
      <c r="CJ1" s="104"/>
      <c r="CK1" s="104"/>
      <c r="CL1" s="104"/>
      <c r="CM1" s="104"/>
      <c r="CN1" s="104"/>
      <c r="CO1" s="104"/>
      <c r="CP1" s="104"/>
      <c r="CQ1" s="104"/>
      <c r="EQ1" s="105"/>
      <c r="ER1" s="105"/>
      <c r="FL1" s="103"/>
    </row>
    <row r="2" spans="1:168" ht="57" customHeight="1" x14ac:dyDescent="0.25">
      <c r="A2" s="103"/>
      <c r="B2" s="844" t="str">
        <f>IF(DASHBOARD!B2="","",DASHBOARD!B2)</f>
        <v xml:space="preserve">          SWAMI VIVEKANAND GOVT. MODEL SCHOOL,                                                                 </v>
      </c>
      <c r="C2" s="844"/>
      <c r="D2" s="844"/>
      <c r="E2" s="844"/>
      <c r="F2" s="844"/>
      <c r="G2" s="844"/>
      <c r="H2" s="844"/>
      <c r="I2" s="844"/>
      <c r="J2" s="844"/>
      <c r="K2" s="844"/>
      <c r="L2" s="844"/>
      <c r="M2" s="844"/>
      <c r="N2" s="844"/>
      <c r="O2" s="844"/>
      <c r="P2" s="844"/>
      <c r="Q2" s="844"/>
      <c r="R2" s="844"/>
      <c r="S2" s="844"/>
      <c r="T2" s="844"/>
      <c r="U2" s="844"/>
      <c r="V2" s="844"/>
      <c r="W2" s="844"/>
      <c r="X2" s="844"/>
      <c r="Y2" s="844"/>
      <c r="Z2" s="844"/>
      <c r="AA2" s="844"/>
      <c r="AB2" s="844"/>
      <c r="AC2" s="844"/>
      <c r="AD2" s="844"/>
      <c r="AE2" s="844"/>
      <c r="AF2" s="844"/>
      <c r="AG2" s="844"/>
      <c r="AH2" s="844"/>
      <c r="AI2" s="844"/>
      <c r="AJ2" s="844"/>
      <c r="AK2" s="844"/>
      <c r="AL2" s="844"/>
      <c r="AM2" s="844"/>
      <c r="AN2" s="844"/>
      <c r="AO2" s="844"/>
      <c r="AP2" s="844"/>
      <c r="AQ2" s="844"/>
      <c r="AR2" s="844"/>
      <c r="AS2" s="844"/>
      <c r="AT2" s="844"/>
      <c r="AU2" s="844"/>
      <c r="AV2" s="844"/>
      <c r="AW2" s="844"/>
      <c r="AX2" s="844"/>
      <c r="AY2" s="844"/>
      <c r="AZ2" s="844"/>
      <c r="BA2" s="844"/>
      <c r="BB2" s="844"/>
      <c r="BC2" s="844"/>
      <c r="BD2" s="844"/>
      <c r="BE2" s="844"/>
      <c r="BF2" s="844"/>
      <c r="BG2" s="844"/>
      <c r="BH2" s="844"/>
      <c r="BI2" s="844"/>
      <c r="BJ2" s="844"/>
      <c r="BK2" s="844"/>
      <c r="BL2" s="844"/>
      <c r="BM2" s="844"/>
      <c r="BN2" s="844"/>
      <c r="BO2" s="844"/>
      <c r="BP2" s="844"/>
      <c r="BQ2" s="844"/>
      <c r="BR2" s="844"/>
      <c r="BS2" s="844"/>
      <c r="BT2" s="844"/>
      <c r="BU2" s="844"/>
      <c r="BV2" s="844"/>
      <c r="BW2" s="844"/>
      <c r="BX2" s="844"/>
      <c r="BY2" s="844"/>
      <c r="BZ2" s="844"/>
      <c r="CA2" s="844"/>
      <c r="CB2" s="844"/>
      <c r="CC2" s="844"/>
      <c r="CD2" s="844"/>
      <c r="CE2" s="844"/>
      <c r="CF2" s="844"/>
      <c r="CG2" s="844"/>
      <c r="CH2" s="844"/>
      <c r="CI2" s="844"/>
      <c r="CJ2" s="844"/>
      <c r="CK2" s="844"/>
      <c r="CL2" s="844"/>
      <c r="CM2" s="844"/>
      <c r="CN2" s="844"/>
      <c r="CO2" s="844"/>
      <c r="CP2" s="844"/>
      <c r="CQ2" s="844"/>
      <c r="CR2" s="844"/>
      <c r="CS2" s="844"/>
      <c r="CT2" s="844"/>
      <c r="CU2" s="844"/>
      <c r="CV2" s="844"/>
      <c r="CW2" s="844"/>
      <c r="CX2" s="844"/>
      <c r="CY2" s="844"/>
      <c r="CZ2" s="844"/>
      <c r="DA2" s="844"/>
      <c r="DB2" s="844"/>
      <c r="DC2" s="844"/>
      <c r="DD2" s="844"/>
      <c r="DE2" s="844"/>
      <c r="DF2" s="844"/>
      <c r="DG2" s="844"/>
      <c r="DH2" s="844"/>
      <c r="DI2" s="844"/>
      <c r="DJ2" s="844"/>
      <c r="DK2" s="844"/>
      <c r="DL2" s="844"/>
      <c r="DM2" s="844"/>
      <c r="DN2" s="844"/>
      <c r="DO2" s="844"/>
      <c r="DP2" s="844"/>
      <c r="DQ2" s="844"/>
      <c r="DR2" s="844"/>
      <c r="DS2" s="844"/>
      <c r="DT2" s="844"/>
      <c r="DU2" s="844"/>
      <c r="DV2" s="844"/>
      <c r="DW2" s="844"/>
      <c r="DX2" s="844"/>
      <c r="DY2" s="844"/>
      <c r="DZ2" s="844"/>
      <c r="EA2" s="844"/>
      <c r="EB2" s="844"/>
      <c r="EC2" s="844"/>
      <c r="ED2" s="844"/>
      <c r="EE2" s="844"/>
      <c r="EF2" s="844"/>
      <c r="EG2" s="844"/>
      <c r="EH2" s="844"/>
      <c r="EI2" s="844"/>
      <c r="EJ2" s="844"/>
      <c r="EK2" s="844"/>
      <c r="EL2" s="844"/>
      <c r="EM2" s="844"/>
      <c r="EN2" s="844"/>
      <c r="EO2" s="844"/>
      <c r="EP2" s="844"/>
      <c r="EQ2" s="844"/>
      <c r="ER2" s="844"/>
      <c r="ES2" s="844"/>
      <c r="ET2" s="844"/>
      <c r="EU2" s="844"/>
      <c r="EV2" s="844"/>
      <c r="EW2" s="844"/>
      <c r="EX2" s="844"/>
      <c r="EY2" s="844"/>
      <c r="EZ2" s="844"/>
      <c r="FA2" s="844"/>
      <c r="FB2" s="844"/>
      <c r="FC2" s="844"/>
      <c r="FD2" s="387"/>
      <c r="FE2" s="387"/>
      <c r="FF2" s="387"/>
      <c r="FG2" s="847" t="s">
        <v>243</v>
      </c>
      <c r="FH2" s="848"/>
      <c r="FI2" s="387"/>
      <c r="FJ2" s="387"/>
      <c r="FK2" s="388"/>
      <c r="FL2" s="103"/>
    </row>
    <row r="3" spans="1:168" ht="39.75" customHeight="1" x14ac:dyDescent="0.25">
      <c r="A3" s="103"/>
      <c r="B3" s="844" t="str">
        <f>IF(DASHBOARD!C3="","",DASHBOARD!C3)</f>
        <v>AMET,  BLOCK-AMET (RAJSAMAND)</v>
      </c>
      <c r="C3" s="844"/>
      <c r="D3" s="844"/>
      <c r="E3" s="844"/>
      <c r="F3" s="844"/>
      <c r="G3" s="844"/>
      <c r="H3" s="844"/>
      <c r="I3" s="844"/>
      <c r="J3" s="844"/>
      <c r="K3" s="844"/>
      <c r="L3" s="844"/>
      <c r="M3" s="844"/>
      <c r="N3" s="844"/>
      <c r="O3" s="844"/>
      <c r="P3" s="844"/>
      <c r="Q3" s="844"/>
      <c r="R3" s="844"/>
      <c r="S3" s="844"/>
      <c r="T3" s="844"/>
      <c r="U3" s="844"/>
      <c r="V3" s="844"/>
      <c r="W3" s="844"/>
      <c r="X3" s="844"/>
      <c r="Y3" s="844"/>
      <c r="Z3" s="844"/>
      <c r="AA3" s="844"/>
      <c r="AB3" s="844"/>
      <c r="AC3" s="844"/>
      <c r="AD3" s="844"/>
      <c r="AE3" s="844"/>
      <c r="AF3" s="844"/>
      <c r="AG3" s="844"/>
      <c r="AH3" s="844"/>
      <c r="AI3" s="844"/>
      <c r="AJ3" s="844"/>
      <c r="AK3" s="844"/>
      <c r="AL3" s="844"/>
      <c r="AM3" s="844"/>
      <c r="AN3" s="844"/>
      <c r="AO3" s="844"/>
      <c r="AP3" s="844"/>
      <c r="AQ3" s="844"/>
      <c r="AR3" s="844"/>
      <c r="AS3" s="844"/>
      <c r="AT3" s="844"/>
      <c r="AU3" s="844"/>
      <c r="AV3" s="844"/>
      <c r="AW3" s="844"/>
      <c r="AX3" s="844"/>
      <c r="AY3" s="844"/>
      <c r="AZ3" s="844"/>
      <c r="BA3" s="844"/>
      <c r="BB3" s="844"/>
      <c r="BC3" s="844"/>
      <c r="BD3" s="844"/>
      <c r="BE3" s="844"/>
      <c r="BF3" s="844"/>
      <c r="BG3" s="844"/>
      <c r="BH3" s="844"/>
      <c r="BI3" s="844"/>
      <c r="BJ3" s="844"/>
      <c r="BK3" s="844"/>
      <c r="BL3" s="844"/>
      <c r="BM3" s="844"/>
      <c r="BN3" s="844"/>
      <c r="BO3" s="844"/>
      <c r="BP3" s="844"/>
      <c r="BQ3" s="844"/>
      <c r="BR3" s="844"/>
      <c r="BS3" s="844"/>
      <c r="BT3" s="844"/>
      <c r="BU3" s="844"/>
      <c r="BV3" s="844"/>
      <c r="BW3" s="844"/>
      <c r="BX3" s="844"/>
      <c r="BY3" s="844"/>
      <c r="BZ3" s="844"/>
      <c r="CA3" s="844"/>
      <c r="CB3" s="844"/>
      <c r="CC3" s="844"/>
      <c r="CD3" s="844"/>
      <c r="CE3" s="844"/>
      <c r="CF3" s="844"/>
      <c r="CG3" s="844"/>
      <c r="CH3" s="844"/>
      <c r="CI3" s="844"/>
      <c r="CJ3" s="844"/>
      <c r="CK3" s="844"/>
      <c r="CL3" s="844"/>
      <c r="CM3" s="844"/>
      <c r="CN3" s="844"/>
      <c r="CO3" s="844"/>
      <c r="CP3" s="844"/>
      <c r="CQ3" s="844"/>
      <c r="CR3" s="844"/>
      <c r="CS3" s="844"/>
      <c r="CT3" s="844"/>
      <c r="CU3" s="844"/>
      <c r="CV3" s="844"/>
      <c r="CW3" s="844"/>
      <c r="CX3" s="844"/>
      <c r="CY3" s="844"/>
      <c r="CZ3" s="844"/>
      <c r="DA3" s="844"/>
      <c r="DB3" s="844"/>
      <c r="DC3" s="844"/>
      <c r="DD3" s="844"/>
      <c r="DE3" s="844"/>
      <c r="DF3" s="844"/>
      <c r="DG3" s="844"/>
      <c r="DH3" s="844"/>
      <c r="DI3" s="844"/>
      <c r="DJ3" s="844"/>
      <c r="DK3" s="844"/>
      <c r="DL3" s="844"/>
      <c r="DM3" s="844"/>
      <c r="DN3" s="844"/>
      <c r="DO3" s="844"/>
      <c r="DP3" s="844"/>
      <c r="DQ3" s="844"/>
      <c r="DR3" s="844"/>
      <c r="DS3" s="844"/>
      <c r="DT3" s="844"/>
      <c r="DU3" s="844"/>
      <c r="DV3" s="844"/>
      <c r="DW3" s="844"/>
      <c r="DX3" s="844"/>
      <c r="DY3" s="844"/>
      <c r="DZ3" s="844"/>
      <c r="EA3" s="844"/>
      <c r="EB3" s="844"/>
      <c r="EC3" s="844"/>
      <c r="ED3" s="844"/>
      <c r="EE3" s="844"/>
      <c r="EF3" s="844"/>
      <c r="EG3" s="844"/>
      <c r="EH3" s="844"/>
      <c r="EI3" s="844"/>
      <c r="EJ3" s="844"/>
      <c r="EK3" s="844"/>
      <c r="EL3" s="844"/>
      <c r="EM3" s="844"/>
      <c r="EN3" s="844"/>
      <c r="EO3" s="844"/>
      <c r="EP3" s="844"/>
      <c r="EQ3" s="844"/>
      <c r="ER3" s="844"/>
      <c r="ES3" s="844"/>
      <c r="ET3" s="844"/>
      <c r="EU3" s="844"/>
      <c r="EV3" s="844"/>
      <c r="EW3" s="844"/>
      <c r="EX3" s="844"/>
      <c r="EY3" s="844"/>
      <c r="EZ3" s="844"/>
      <c r="FA3" s="844"/>
      <c r="FB3" s="844"/>
      <c r="FC3" s="844"/>
      <c r="FD3" s="389"/>
      <c r="FE3" s="389"/>
      <c r="FF3" s="389"/>
      <c r="FG3" s="849"/>
      <c r="FH3" s="850"/>
      <c r="FI3" s="389"/>
      <c r="FJ3" s="389"/>
      <c r="FK3" s="390"/>
      <c r="FL3" s="103"/>
    </row>
    <row r="4" spans="1:168" ht="39.75" customHeight="1" thickBot="1" x14ac:dyDescent="0.3">
      <c r="A4" s="103"/>
      <c r="B4" s="845" t="str">
        <f>"RESULT  "&amp;DASHBOARD!B4</f>
        <v>RESULT  SESSION  -  2025-26</v>
      </c>
      <c r="C4" s="846"/>
      <c r="D4" s="846"/>
      <c r="E4" s="846"/>
      <c r="F4" s="846"/>
      <c r="G4" s="846"/>
      <c r="H4" s="846"/>
      <c r="I4" s="846"/>
      <c r="J4" s="846"/>
      <c r="K4" s="846"/>
      <c r="L4" s="846"/>
      <c r="M4" s="846"/>
      <c r="N4" s="846"/>
      <c r="O4" s="846"/>
      <c r="P4" s="846"/>
      <c r="Q4" s="846"/>
      <c r="R4" s="846"/>
      <c r="S4" s="846"/>
      <c r="T4" s="846"/>
      <c r="U4" s="846"/>
      <c r="V4" s="846"/>
      <c r="W4" s="846"/>
      <c r="X4" s="846"/>
      <c r="Y4" s="846"/>
      <c r="Z4" s="846"/>
      <c r="AA4" s="846"/>
      <c r="AB4" s="846"/>
      <c r="AC4" s="846"/>
      <c r="AD4" s="846"/>
      <c r="AE4" s="846"/>
      <c r="AF4" s="846"/>
      <c r="AG4" s="846"/>
      <c r="AH4" s="846"/>
      <c r="AI4" s="846"/>
      <c r="AJ4" s="846"/>
      <c r="AK4" s="846"/>
      <c r="AL4" s="846"/>
      <c r="AM4" s="846"/>
      <c r="AN4" s="846"/>
      <c r="AO4" s="846"/>
      <c r="AP4" s="846"/>
      <c r="AQ4" s="846"/>
      <c r="AR4" s="846"/>
      <c r="AS4" s="846"/>
      <c r="AT4" s="846"/>
      <c r="AU4" s="846"/>
      <c r="AV4" s="846"/>
      <c r="AW4" s="846"/>
      <c r="AX4" s="846"/>
      <c r="AY4" s="846"/>
      <c r="AZ4" s="846"/>
      <c r="BA4" s="846"/>
      <c r="BB4" s="846"/>
      <c r="BC4" s="846"/>
      <c r="BD4" s="846"/>
      <c r="BE4" s="846"/>
      <c r="BF4" s="846"/>
      <c r="BG4" s="846"/>
      <c r="BH4" s="846"/>
      <c r="BI4" s="846"/>
      <c r="BJ4" s="846"/>
      <c r="BK4" s="846"/>
      <c r="BL4" s="846"/>
      <c r="BM4" s="846"/>
      <c r="BN4" s="846"/>
      <c r="BO4" s="846"/>
      <c r="BP4" s="846"/>
      <c r="BQ4" s="846"/>
      <c r="BR4" s="846"/>
      <c r="BS4" s="846"/>
      <c r="BT4" s="846"/>
      <c r="BU4" s="846"/>
      <c r="BV4" s="846"/>
      <c r="BW4" s="846"/>
      <c r="BX4" s="846"/>
      <c r="BY4" s="846"/>
      <c r="BZ4" s="846"/>
      <c r="CA4" s="846"/>
      <c r="CB4" s="846"/>
      <c r="CC4" s="846"/>
      <c r="CD4" s="846"/>
      <c r="CE4" s="846"/>
      <c r="CF4" s="846"/>
      <c r="CG4" s="846"/>
      <c r="CH4" s="846"/>
      <c r="CI4" s="846"/>
      <c r="CJ4" s="846"/>
      <c r="CK4" s="846"/>
      <c r="CL4" s="846"/>
      <c r="CM4" s="846"/>
      <c r="CN4" s="846"/>
      <c r="CO4" s="846"/>
      <c r="CP4" s="846"/>
      <c r="CQ4" s="846"/>
      <c r="CR4" s="846"/>
      <c r="CS4" s="846"/>
      <c r="CT4" s="846"/>
      <c r="CU4" s="846"/>
      <c r="CV4" s="846"/>
      <c r="CW4" s="846"/>
      <c r="CX4" s="846"/>
      <c r="CY4" s="846"/>
      <c r="CZ4" s="846"/>
      <c r="DA4" s="846"/>
      <c r="DB4" s="846"/>
      <c r="DC4" s="846"/>
      <c r="DD4" s="846"/>
      <c r="DE4" s="846"/>
      <c r="DF4" s="846"/>
      <c r="DG4" s="846"/>
      <c r="DH4" s="846"/>
      <c r="DI4" s="846"/>
      <c r="DJ4" s="846"/>
      <c r="DK4" s="846"/>
      <c r="DL4" s="846"/>
      <c r="DM4" s="846"/>
      <c r="DN4" s="846"/>
      <c r="DO4" s="846"/>
      <c r="DP4" s="846"/>
      <c r="DQ4" s="846"/>
      <c r="DR4" s="846"/>
      <c r="DS4" s="846"/>
      <c r="DT4" s="846"/>
      <c r="DU4" s="846"/>
      <c r="DV4" s="846"/>
      <c r="DW4" s="846"/>
      <c r="DX4" s="846"/>
      <c r="DY4" s="846"/>
      <c r="DZ4" s="846"/>
      <c r="EA4" s="846"/>
      <c r="EB4" s="846"/>
      <c r="EC4" s="846"/>
      <c r="ED4" s="846"/>
      <c r="EE4" s="846"/>
      <c r="EF4" s="846"/>
      <c r="EG4" s="846"/>
      <c r="EH4" s="846"/>
      <c r="EI4" s="846"/>
      <c r="EJ4" s="846"/>
      <c r="EK4" s="846"/>
      <c r="EL4" s="846"/>
      <c r="EM4" s="846"/>
      <c r="EN4" s="846"/>
      <c r="EO4" s="846"/>
      <c r="EP4" s="846"/>
      <c r="EQ4" s="846"/>
      <c r="ER4" s="846"/>
      <c r="ES4" s="846"/>
      <c r="ET4" s="846"/>
      <c r="EU4" s="846"/>
      <c r="EV4" s="846"/>
      <c r="EW4" s="846"/>
      <c r="EX4" s="846"/>
      <c r="EY4" s="846"/>
      <c r="EZ4" s="846"/>
      <c r="FA4" s="846"/>
      <c r="FB4" s="846"/>
      <c r="FC4" s="846"/>
      <c r="FD4" s="389"/>
      <c r="FE4" s="389"/>
      <c r="FF4" s="389"/>
      <c r="FG4" s="851" t="str">
        <f>DASHBOARD!C19</f>
        <v>10.04.2026</v>
      </c>
      <c r="FH4" s="852"/>
      <c r="FI4" s="389"/>
      <c r="FJ4" s="389"/>
      <c r="FK4" s="390"/>
      <c r="FL4" s="103"/>
    </row>
    <row r="5" spans="1:168" ht="76.5" customHeight="1" thickBot="1" x14ac:dyDescent="0.3">
      <c r="A5" s="103"/>
      <c r="B5" s="823" t="str">
        <f>CONCATENATE("CLASS :   ",DASHBOARD!B8,DASHBOARD!C8)</f>
        <v>CLASS :   9A</v>
      </c>
      <c r="C5" s="823"/>
      <c r="D5" s="823"/>
      <c r="E5" s="823"/>
      <c r="F5" s="823"/>
      <c r="G5" s="267"/>
      <c r="H5" s="267"/>
      <c r="I5" s="763" t="str">
        <f>"CLASS - 9 "&amp;DASHBOARD!C8</f>
        <v>CLASS - 9 A</v>
      </c>
      <c r="J5" s="764"/>
      <c r="K5" s="765"/>
      <c r="L5" s="108" t="s">
        <v>93</v>
      </c>
      <c r="M5" s="109" t="s">
        <v>148</v>
      </c>
      <c r="N5" s="109" t="s">
        <v>94</v>
      </c>
      <c r="O5" s="109" t="s">
        <v>135</v>
      </c>
      <c r="P5" s="109" t="s">
        <v>95</v>
      </c>
      <c r="Q5" s="109" t="s">
        <v>149</v>
      </c>
      <c r="R5" s="109" t="s">
        <v>101</v>
      </c>
      <c r="S5" s="109" t="s">
        <v>102</v>
      </c>
      <c r="T5" s="109" t="s">
        <v>103</v>
      </c>
      <c r="U5" s="109" t="str">
        <f>IF(ENGLISH!H5="","",ENGLISH!H5)</f>
        <v>ASSESSMENT USING MULTIPLE STRATEGIES</v>
      </c>
      <c r="V5" s="109" t="str">
        <f>IF(ENGLISH!I5="","",ENGLISH!I5)</f>
        <v>PORTFOLIO</v>
      </c>
      <c r="W5" s="109" t="str">
        <f>IF(ENGLISH!J5="","",ENGLISH!J5)</f>
        <v>SUBJECT ENRICHMENT ACTIVITY</v>
      </c>
      <c r="X5" s="109" t="s">
        <v>140</v>
      </c>
      <c r="Y5" s="109" t="str">
        <f>IF(ENGLISH!K5="","",ENGLISH!K5)</f>
        <v>SESSION ENDING</v>
      </c>
      <c r="Z5" s="109" t="s">
        <v>134</v>
      </c>
      <c r="AA5" s="109" t="s">
        <v>104</v>
      </c>
      <c r="AB5" s="109" t="s">
        <v>105</v>
      </c>
      <c r="AC5" s="109" t="s">
        <v>156</v>
      </c>
      <c r="AD5" s="109" t="s">
        <v>154</v>
      </c>
      <c r="AE5" s="109" t="s">
        <v>57</v>
      </c>
      <c r="AF5" s="109" t="s">
        <v>147</v>
      </c>
      <c r="AG5" s="110" t="s">
        <v>93</v>
      </c>
      <c r="AH5" s="110" t="s">
        <v>148</v>
      </c>
      <c r="AI5" s="110" t="s">
        <v>94</v>
      </c>
      <c r="AJ5" s="110" t="s">
        <v>135</v>
      </c>
      <c r="AK5" s="110" t="s">
        <v>95</v>
      </c>
      <c r="AL5" s="110" t="s">
        <v>149</v>
      </c>
      <c r="AM5" s="110" t="s">
        <v>101</v>
      </c>
      <c r="AN5" s="110" t="s">
        <v>102</v>
      </c>
      <c r="AO5" s="110" t="s">
        <v>103</v>
      </c>
      <c r="AP5" s="110" t="s">
        <v>141</v>
      </c>
      <c r="AQ5" s="110" t="s">
        <v>139</v>
      </c>
      <c r="AR5" s="110" t="s">
        <v>199</v>
      </c>
      <c r="AS5" s="110" t="s">
        <v>140</v>
      </c>
      <c r="AT5" s="110" t="s">
        <v>22</v>
      </c>
      <c r="AU5" s="110" t="s">
        <v>134</v>
      </c>
      <c r="AV5" s="110" t="s">
        <v>104</v>
      </c>
      <c r="AW5" s="110" t="s">
        <v>105</v>
      </c>
      <c r="AX5" s="110" t="s">
        <v>156</v>
      </c>
      <c r="AY5" s="110" t="s">
        <v>154</v>
      </c>
      <c r="AZ5" s="110" t="s">
        <v>57</v>
      </c>
      <c r="BA5" s="110" t="s">
        <v>147</v>
      </c>
      <c r="BB5" s="109" t="s">
        <v>93</v>
      </c>
      <c r="BC5" s="109" t="s">
        <v>148</v>
      </c>
      <c r="BD5" s="109" t="s">
        <v>94</v>
      </c>
      <c r="BE5" s="109" t="s">
        <v>135</v>
      </c>
      <c r="BF5" s="109" t="s">
        <v>95</v>
      </c>
      <c r="BG5" s="109" t="s">
        <v>149</v>
      </c>
      <c r="BH5" s="109" t="s">
        <v>101</v>
      </c>
      <c r="BI5" s="109" t="s">
        <v>102</v>
      </c>
      <c r="BJ5" s="109" t="s">
        <v>103</v>
      </c>
      <c r="BK5" s="109" t="s">
        <v>141</v>
      </c>
      <c r="BL5" s="109" t="s">
        <v>139</v>
      </c>
      <c r="BM5" s="109" t="s">
        <v>199</v>
      </c>
      <c r="BN5" s="109" t="s">
        <v>140</v>
      </c>
      <c r="BO5" s="109" t="s">
        <v>22</v>
      </c>
      <c r="BP5" s="109" t="s">
        <v>134</v>
      </c>
      <c r="BQ5" s="109" t="s">
        <v>104</v>
      </c>
      <c r="BR5" s="109" t="s">
        <v>105</v>
      </c>
      <c r="BS5" s="109" t="s">
        <v>156</v>
      </c>
      <c r="BT5" s="109" t="s">
        <v>154</v>
      </c>
      <c r="BU5" s="109" t="s">
        <v>57</v>
      </c>
      <c r="BV5" s="109" t="s">
        <v>147</v>
      </c>
      <c r="BW5" s="110" t="s">
        <v>93</v>
      </c>
      <c r="BX5" s="110" t="s">
        <v>148</v>
      </c>
      <c r="BY5" s="110" t="s">
        <v>94</v>
      </c>
      <c r="BZ5" s="110" t="s">
        <v>135</v>
      </c>
      <c r="CA5" s="110" t="s">
        <v>95</v>
      </c>
      <c r="CB5" s="110" t="s">
        <v>149</v>
      </c>
      <c r="CC5" s="110" t="s">
        <v>101</v>
      </c>
      <c r="CD5" s="110" t="s">
        <v>102</v>
      </c>
      <c r="CE5" s="110" t="s">
        <v>103</v>
      </c>
      <c r="CF5" s="110" t="s">
        <v>141</v>
      </c>
      <c r="CG5" s="110" t="s">
        <v>139</v>
      </c>
      <c r="CH5" s="110" t="s">
        <v>199</v>
      </c>
      <c r="CI5" s="110" t="s">
        <v>140</v>
      </c>
      <c r="CJ5" s="110" t="s">
        <v>22</v>
      </c>
      <c r="CK5" s="110" t="s">
        <v>134</v>
      </c>
      <c r="CL5" s="110" t="s">
        <v>104</v>
      </c>
      <c r="CM5" s="110" t="s">
        <v>105</v>
      </c>
      <c r="CN5" s="110" t="s">
        <v>156</v>
      </c>
      <c r="CO5" s="110" t="s">
        <v>154</v>
      </c>
      <c r="CP5" s="110" t="s">
        <v>57</v>
      </c>
      <c r="CQ5" s="110" t="s">
        <v>147</v>
      </c>
      <c r="CR5" s="109" t="s">
        <v>93</v>
      </c>
      <c r="CS5" s="109" t="s">
        <v>148</v>
      </c>
      <c r="CT5" s="109" t="s">
        <v>94</v>
      </c>
      <c r="CU5" s="109" t="s">
        <v>135</v>
      </c>
      <c r="CV5" s="109" t="s">
        <v>95</v>
      </c>
      <c r="CW5" s="109" t="s">
        <v>149</v>
      </c>
      <c r="CX5" s="109" t="s">
        <v>101</v>
      </c>
      <c r="CY5" s="109" t="s">
        <v>102</v>
      </c>
      <c r="CZ5" s="109" t="s">
        <v>103</v>
      </c>
      <c r="DA5" s="109" t="s">
        <v>141</v>
      </c>
      <c r="DB5" s="109" t="s">
        <v>139</v>
      </c>
      <c r="DC5" s="109" t="s">
        <v>199</v>
      </c>
      <c r="DD5" s="109" t="s">
        <v>140</v>
      </c>
      <c r="DE5" s="109" t="s">
        <v>22</v>
      </c>
      <c r="DF5" s="109" t="s">
        <v>134</v>
      </c>
      <c r="DG5" s="109" t="s">
        <v>104</v>
      </c>
      <c r="DH5" s="109" t="s">
        <v>105</v>
      </c>
      <c r="DI5" s="109" t="s">
        <v>156</v>
      </c>
      <c r="DJ5" s="109" t="s">
        <v>154</v>
      </c>
      <c r="DK5" s="109" t="s">
        <v>57</v>
      </c>
      <c r="DL5" s="109" t="s">
        <v>147</v>
      </c>
      <c r="DM5" s="111" t="s">
        <v>0</v>
      </c>
      <c r="DN5" s="111" t="s">
        <v>1</v>
      </c>
      <c r="DO5" s="111" t="s">
        <v>80</v>
      </c>
      <c r="DP5" s="111" t="s">
        <v>63</v>
      </c>
      <c r="DQ5" s="111" t="s">
        <v>131</v>
      </c>
      <c r="DR5" s="111" t="str">
        <f>DM5&amp;"(SUPP.)"</f>
        <v>ENGLISH(SUPP.)</v>
      </c>
      <c r="DS5" s="111" t="str">
        <f t="shared" ref="DS5:DV5" si="0">DN5&amp;"(SUPP.)"</f>
        <v>HINDI(SUPP.)</v>
      </c>
      <c r="DT5" s="111" t="str">
        <f t="shared" si="0"/>
        <v>MATHEMATICS(SUPP.)</v>
      </c>
      <c r="DU5" s="111" t="str">
        <f t="shared" si="0"/>
        <v>SCIENCE(SUPP.)</v>
      </c>
      <c r="DV5" s="111" t="str">
        <f t="shared" si="0"/>
        <v>SST(SUPP.)</v>
      </c>
      <c r="DW5" s="112" t="str">
        <f>IF(DASHBOARD!B12="","",DASHBOARD!B12)</f>
        <v>ENGLISH</v>
      </c>
      <c r="DX5" s="112" t="str">
        <f>IF(DASHBOARD!B13="","",DASHBOARD!B13)</f>
        <v>HINDI</v>
      </c>
      <c r="DY5" s="112" t="str">
        <f>IF(DASHBOARD!B14="","",DASHBOARD!B14)</f>
        <v>MATHS</v>
      </c>
      <c r="DZ5" s="112" t="str">
        <f>IF(DASHBOARD!B15="","",DASHBOARD!B15)</f>
        <v xml:space="preserve">SCIENCE </v>
      </c>
      <c r="EA5" s="112" t="s">
        <v>131</v>
      </c>
      <c r="EB5" s="113" t="str">
        <f>IF(DW5="","",DW5)</f>
        <v>ENGLISH</v>
      </c>
      <c r="EC5" s="113" t="str">
        <f t="shared" ref="EC5:EF5" si="1">IF(DX5="","",DX5)</f>
        <v>HINDI</v>
      </c>
      <c r="ED5" s="113" t="str">
        <f t="shared" si="1"/>
        <v>MATHS</v>
      </c>
      <c r="EE5" s="113" t="str">
        <f t="shared" si="1"/>
        <v xml:space="preserve">SCIENCE </v>
      </c>
      <c r="EF5" s="113" t="str">
        <f t="shared" si="1"/>
        <v>SST</v>
      </c>
      <c r="EG5" s="114" t="s">
        <v>0</v>
      </c>
      <c r="EH5" s="114" t="s">
        <v>1</v>
      </c>
      <c r="EI5" s="114" t="s">
        <v>62</v>
      </c>
      <c r="EJ5" s="114" t="s">
        <v>81</v>
      </c>
      <c r="EK5" s="114" t="s">
        <v>131</v>
      </c>
      <c r="EL5" s="115" t="s">
        <v>0</v>
      </c>
      <c r="EM5" s="115" t="s">
        <v>1</v>
      </c>
      <c r="EN5" s="115" t="s">
        <v>80</v>
      </c>
      <c r="EO5" s="115" t="s">
        <v>81</v>
      </c>
      <c r="EP5" s="115" t="s">
        <v>3</v>
      </c>
      <c r="EQ5" s="116" t="s">
        <v>132</v>
      </c>
      <c r="ER5" s="116" t="s">
        <v>229</v>
      </c>
      <c r="ES5" s="402" t="s">
        <v>133</v>
      </c>
      <c r="ET5" s="402" t="s">
        <v>239</v>
      </c>
      <c r="EU5" s="402" t="s">
        <v>133</v>
      </c>
      <c r="EV5" s="446" t="s">
        <v>275</v>
      </c>
      <c r="EW5" s="119" t="s">
        <v>160</v>
      </c>
      <c r="EX5" s="119" t="s">
        <v>161</v>
      </c>
      <c r="EY5" s="119" t="s">
        <v>163</v>
      </c>
      <c r="EZ5" s="119" t="s">
        <v>162</v>
      </c>
      <c r="FA5" s="120" t="s">
        <v>109</v>
      </c>
      <c r="FB5" s="120" t="s">
        <v>109</v>
      </c>
      <c r="FC5" s="119" t="s">
        <v>193</v>
      </c>
      <c r="FD5" s="120" t="s">
        <v>110</v>
      </c>
      <c r="FE5" s="120" t="s">
        <v>136</v>
      </c>
      <c r="FF5" s="120" t="s">
        <v>137</v>
      </c>
      <c r="FG5" s="416" t="s">
        <v>245</v>
      </c>
      <c r="FH5" s="416" t="s">
        <v>204</v>
      </c>
      <c r="FI5" s="119" t="s">
        <v>2</v>
      </c>
      <c r="FJ5" s="119" t="s">
        <v>228</v>
      </c>
      <c r="FK5" s="363" t="s">
        <v>231</v>
      </c>
      <c r="FL5" s="103"/>
    </row>
    <row r="6" spans="1:168" ht="16.8" x14ac:dyDescent="0.25">
      <c r="A6" s="103"/>
      <c r="B6" s="121" t="s">
        <v>4</v>
      </c>
      <c r="C6" s="121" t="s">
        <v>5</v>
      </c>
      <c r="D6" s="121" t="s">
        <v>6</v>
      </c>
      <c r="E6" s="121" t="s">
        <v>7</v>
      </c>
      <c r="F6" s="121" t="s">
        <v>8</v>
      </c>
      <c r="G6" s="121" t="s">
        <v>9</v>
      </c>
      <c r="H6" s="121" t="s">
        <v>10</v>
      </c>
      <c r="I6" s="122" t="s">
        <v>11</v>
      </c>
      <c r="J6" s="122" t="s">
        <v>12</v>
      </c>
      <c r="K6" s="121" t="s">
        <v>13</v>
      </c>
      <c r="L6" s="394">
        <f>IF(ENGLISH!E6="","",ENGLISH!E6)</f>
        <v>10</v>
      </c>
      <c r="M6" s="124">
        <f t="shared" ref="M6:M33" si="2">IF(L6="","",ROUNDUP((L6/$L$6)*5,1))</f>
        <v>5</v>
      </c>
      <c r="N6" s="394">
        <f>IF(ENGLISH!F6="","",ENGLISH!F6)</f>
        <v>80</v>
      </c>
      <c r="O6" s="124">
        <f t="shared" ref="O6:O33" si="3">IF(N6="","",ROUNDUP((N6/$N$6)*5,1))</f>
        <v>5</v>
      </c>
      <c r="P6" s="394">
        <f>IF(ENGLISH!G6="","",ENGLISH!G6)</f>
        <v>10</v>
      </c>
      <c r="Q6" s="394">
        <f t="shared" ref="Q6:Q33" si="4">IF(P6="","",ROUNDUP((P6/$P$6)*5,1))</f>
        <v>5</v>
      </c>
      <c r="R6" s="124">
        <f>IFERROR(LARGE((M6,O6,Q6),1),"")</f>
        <v>5</v>
      </c>
      <c r="S6" s="124">
        <f>IFERROR(LARGE((M6,O6,Q6),2),"")</f>
        <v>5</v>
      </c>
      <c r="T6" s="394">
        <f t="shared" ref="T6:T33" si="5">IF(AND(R6="",S6=""),"",SUM(R6:S6)/2)</f>
        <v>5</v>
      </c>
      <c r="U6" s="124">
        <f>IF(ENGLISH!H6="","",ENGLISH!H6)</f>
        <v>5</v>
      </c>
      <c r="V6" s="394">
        <f>IF(ENGLISH!I6="","",ENGLISH!I6)</f>
        <v>5</v>
      </c>
      <c r="W6" s="394">
        <f>IF(ENGLISH!J6="","",ENGLISH!J6)</f>
        <v>5</v>
      </c>
      <c r="X6" s="394">
        <f t="shared" ref="X6" si="6">IF(AND(T6="",U6="",V6="",W6=""),"",SUM(T6:W6))</f>
        <v>20</v>
      </c>
      <c r="Y6" s="124">
        <f>IF(ENGLISH!K6="","",ENGLISH!K6)</f>
        <v>80</v>
      </c>
      <c r="Z6" s="124">
        <f t="shared" ref="Z6:Z33" si="7">IF(Y6="","",(Y6/$Y$6)*80)</f>
        <v>80</v>
      </c>
      <c r="AA6" s="394">
        <f>IF(AND(T6="",U6="",V6="",Z6="",W6=""),"",ROUNDUP(SUM(T6,U6,V6,Z6,W6)*100/SUM($T$6,$U$6,$V$6,$Z$6,$W$6),0))</f>
        <v>100</v>
      </c>
      <c r="AB6" s="394" t="str">
        <f t="shared" ref="AB6:AB33" si="8">IF(AA6="","",IF(AA6&lt;33,"E",IF(AND(AA6&gt;=33,AA6&lt;41),"D",IF(AND(AA6&gt;=41,AA6&lt;51),"C2",IF(AND(AA6&gt;=51,AA6&lt;61),"C1",IF(AND(AA6&gt;=61,AA6&lt;71),"B2",IF(AND(AA6&gt;=71,AA6&lt;81),"B1",IF(AND(AA6&gt;=81,AA6&lt;91),"A2",IF(AND(AA6&gt;=91,AA6&lt;=100),"A1")))))))))</f>
        <v>A1</v>
      </c>
      <c r="AC6" s="125">
        <f>IF(ENGLISH!O6="","",ENGLISH!O6)</f>
        <v>80</v>
      </c>
      <c r="AD6" s="125">
        <f>IF(AC6="","",(AC6*80/$AC$6))</f>
        <v>80</v>
      </c>
      <c r="AE6" s="125">
        <v>100</v>
      </c>
      <c r="AF6" s="125" t="str">
        <f>IF(AE6="","",IF(AE6&lt;33,"E",IF(AND(AE6&gt;=33,AE6&lt;41),"D",IF(AND(AE6&gt;=41,AE6&lt;51),"C2",IF(AND(AE6&gt;=51,AE6&lt;61),"C1",IF(AND(AE6&gt;=61,AE6&lt;71),"B2",IF(AND(AE6&gt;=71,AE6&lt;81),"B1",IF(AND(AE6&gt;=81,AE6&lt;91),"A2",IF(AND(AE6&gt;=91,AE6&lt;=100),"A1")))))))))</f>
        <v>A1</v>
      </c>
      <c r="AG6" s="394">
        <f>IF('HINDI-SKT'!E6="","",'HINDI-SKT'!E6)</f>
        <v>10</v>
      </c>
      <c r="AH6" s="124">
        <f>IF(AG6="","",ROUNDUP((AG6/$AG$6)*5,1))</f>
        <v>5</v>
      </c>
      <c r="AI6" s="394">
        <f>IF('HINDI-SKT'!F6="","",'HINDI-SKT'!F6)</f>
        <v>80</v>
      </c>
      <c r="AJ6" s="124">
        <f>IF(AI6="","",ROUNDUP((AI6/$AI$6)*5,1))</f>
        <v>5</v>
      </c>
      <c r="AK6" s="394">
        <f>IF('HINDI-SKT'!G6="","",'HINDI-SKT'!G6)</f>
        <v>10</v>
      </c>
      <c r="AL6" s="394">
        <f>IF(AK6="","",ROUNDUP((AK6/$AK$6)*5,1))</f>
        <v>5</v>
      </c>
      <c r="AM6" s="124">
        <f>IFERROR(LARGE((AH6,AJ6,AL6),1),"")</f>
        <v>5</v>
      </c>
      <c r="AN6" s="124">
        <f>IFERROR(LARGE((AH6,AJ6,AL6),2),"")</f>
        <v>5</v>
      </c>
      <c r="AO6" s="394">
        <f>IF(AND(AM6="",AN6=""),"",SUM(AM6:AN6)/2)</f>
        <v>5</v>
      </c>
      <c r="AP6" s="124">
        <f>IF('HINDI-SKT'!H6="","",'HINDI-SKT'!H6)</f>
        <v>5</v>
      </c>
      <c r="AQ6" s="394">
        <f>IF('HINDI-SKT'!I6="","",'HINDI-SKT'!I6)</f>
        <v>5</v>
      </c>
      <c r="AR6" s="394">
        <f>IF('HINDI-SKT'!J6="","",'HINDI-SKT'!J6)</f>
        <v>5</v>
      </c>
      <c r="AS6" s="394">
        <f>IF(AND(AO6="",AP6="",AQ6="",AR6=""),"",SUM(AO6:AR6))</f>
        <v>20</v>
      </c>
      <c r="AT6" s="394">
        <f>IF('HINDI-SKT'!K6="","",'HINDI-SKT'!K6)</f>
        <v>80</v>
      </c>
      <c r="AU6" s="124">
        <f>IF(AT6="","",(AT6/$AT$6)*80)</f>
        <v>80</v>
      </c>
      <c r="AV6" s="394">
        <f>IF(AND(AO6="",AP6="",AQ6="",AU6="",AR6),"",ROUNDUP(SUM(AO6,AP6,AQ6,AU6,AR6),0))</f>
        <v>100</v>
      </c>
      <c r="AW6" s="394" t="str">
        <f>IF(AV6="","",IF(AV6&lt;33,"E",IF(AND(AV6&gt;=33,AV6&lt;41),"D",IF(AND(AV6&gt;=41,AV6&lt;51),"C2",IF(AND(AV6&gt;=51,AV6&lt;61),"C1",IF(AND(AV6&gt;=61,AV6&lt;71),"B2",IF(AND(AV6&gt;=71,AV6&lt;81),"B1",IF(AND(AV6&gt;=81,AV6&lt;91),"A2",IF(AND(AV6&gt;=91,AV6&lt;=100),"A1")))))))))</f>
        <v>A1</v>
      </c>
      <c r="AX6" s="125">
        <f>IF('HINDI-SKT'!O6="","",'HINDI-SKT'!O6)</f>
        <v>80</v>
      </c>
      <c r="AY6" s="125">
        <f>IF(AX6="","",(AX6*80/$AX$6))</f>
        <v>80</v>
      </c>
      <c r="AZ6" s="125">
        <v>100</v>
      </c>
      <c r="BA6" s="125" t="str">
        <f>IF(AZ6="","",IF(AZ6&lt;33,"E",IF(AND(AZ6&gt;=33,AZ6&lt;41),"D",IF(AND(AZ6&gt;=41,AZ6&lt;51),"C2",IF(AND(AZ6&gt;=51,AZ6&lt;61),"C1",IF(AND(AZ6&gt;=61,AZ6&lt;71),"B2",IF(AND(AZ6&gt;=71,AZ6&lt;81),"B1",IF(AND(AZ6&gt;=81,AZ6&lt;91),"A2",IF(AND(AZ6&gt;=91,AZ6&lt;=100),"A1")))))))))</f>
        <v>A1</v>
      </c>
      <c r="BB6" s="394">
        <f>IF(MATHS!E6="","",MATHS!E6)</f>
        <v>10</v>
      </c>
      <c r="BC6" s="124">
        <f>IF(BB6="","",ROUNDUP((BB6/$BB$6)*5,1))</f>
        <v>5</v>
      </c>
      <c r="BD6" s="394">
        <f>IF(MATHS!F6="","",MATHS!F6)</f>
        <v>80</v>
      </c>
      <c r="BE6" s="124">
        <f>IF(BD6="","",ROUNDUP((BD6/$BD$6)*5,1))</f>
        <v>5</v>
      </c>
      <c r="BF6" s="394">
        <f>IF(MATHS!G6="","",MATHS!G6)</f>
        <v>10</v>
      </c>
      <c r="BG6" s="394">
        <f>IF(BF6="","",ROUNDUP((BF6/$BF$6)*5,1))</f>
        <v>5</v>
      </c>
      <c r="BH6" s="124">
        <f>IFERROR(LARGE((BC6,BE6,BG6),1),"")</f>
        <v>5</v>
      </c>
      <c r="BI6" s="124">
        <f>IFERROR(LARGE((BC6,BE6,BG6),2),"")</f>
        <v>5</v>
      </c>
      <c r="BJ6" s="394">
        <f>IF(AND(BH6="",BI6=""),"",SUM(BH6:BI6)/2)</f>
        <v>5</v>
      </c>
      <c r="BK6" s="124">
        <f>IF(MATHS!H6="","",MATHS!H6)</f>
        <v>5</v>
      </c>
      <c r="BL6" s="394">
        <f>IF(MATHS!I6="","",MATHS!I6)</f>
        <v>5</v>
      </c>
      <c r="BM6" s="394">
        <f>IF(MATHS!J6="","",MATHS!J6)</f>
        <v>5</v>
      </c>
      <c r="BN6" s="394">
        <f>IF(AND(BI6="",BJ6="",BK6="",BL6=""),"",SUM(BI6:BL6))</f>
        <v>20</v>
      </c>
      <c r="BO6" s="394">
        <f>IF(MATHS!K6="","",MATHS!K6)</f>
        <v>80</v>
      </c>
      <c r="BP6" s="124">
        <f>IF(BO6="","",(BO6/$BO$6)*80)</f>
        <v>80</v>
      </c>
      <c r="BQ6" s="394">
        <f t="shared" ref="BQ6" si="9">IF(AND(BJ6="",BK6="",BL6="",BM6="",BP6=""),"",ROUNDUP(SUM(BJ6,BK6,BL6,BM6,BP6),0))</f>
        <v>100</v>
      </c>
      <c r="BR6" s="394" t="str">
        <f>IF(BQ6="","",IF(BQ6&lt;33,"E",IF(AND(BQ6&gt;=33,BQ6&lt;41),"D",IF(AND(BQ6&gt;=41,BQ6&lt;51),"C2",IF(AND(BQ6&gt;=51,BQ6&lt;61),"C1",IF(AND(BQ6&gt;=61,BQ6&lt;71),"B2",IF(AND(BQ6&gt;=71,BQ6&lt;81),"B1",IF(AND(BQ6&gt;=81,BQ6&lt;91),"A2",IF(AND(BQ6&gt;=91,BQ6&lt;=100),"A1")))))))))</f>
        <v>A1</v>
      </c>
      <c r="BS6" s="125">
        <f>IF(MATHS!O6="","",MATHS!O6)</f>
        <v>80</v>
      </c>
      <c r="BT6" s="125">
        <f>IF(BS6="","",(BS6*80/$BS$6))</f>
        <v>80</v>
      </c>
      <c r="BU6" s="125">
        <v>100</v>
      </c>
      <c r="BV6" s="125" t="str">
        <f>IF(BU6="","",IF(BU6&lt;33,"E",IF(AND(BU6&gt;=33,BU6&lt;41),"D",IF(AND(BU6&gt;=41,BU6&lt;51),"C2",IF(AND(BU6&gt;=51,BU6&lt;61),"C1",IF(AND(BU6&gt;=61,BU6&lt;71),"B2",IF(AND(BU6&gt;=71,BU6&lt;81),"B1",IF(AND(BU6&gt;=81,BU6&lt;91),"A2",IF(AND(BU6&gt;=91,BU6&lt;=100),"A1")))))))))</f>
        <v>A1</v>
      </c>
      <c r="BW6" s="394">
        <f>IF(SCIENCE!E6="","",SCIENCE!E6)</f>
        <v>10</v>
      </c>
      <c r="BX6" s="124">
        <f>IF(BW6="","",ROUNDUP((BW6/$BW$6)*5,1))</f>
        <v>5</v>
      </c>
      <c r="BY6" s="394">
        <f>IF(SCIENCE!F6="","",SCIENCE!F6)</f>
        <v>80</v>
      </c>
      <c r="BZ6" s="124">
        <f>IF(BY6="","",ROUNDUP((BY6/$BY$6)*5,1))</f>
        <v>5</v>
      </c>
      <c r="CA6" s="394">
        <f>IF(SCIENCE!G6="","",SCIENCE!G6)</f>
        <v>10</v>
      </c>
      <c r="CB6" s="394">
        <f>IF(CA6="","",ROUNDUP((CA6/$CA$6)*5,1))</f>
        <v>5</v>
      </c>
      <c r="CC6" s="124">
        <f>IFERROR(LARGE((BX6,BZ6,CB6),1),"")</f>
        <v>5</v>
      </c>
      <c r="CD6" s="124">
        <f>IFERROR(LARGE((BX6,BZ6,CB6),2),"")</f>
        <v>5</v>
      </c>
      <c r="CE6" s="394">
        <f>IF(AND(CC6="",CD6=""),"",SUM(CC6:CD6)/2)</f>
        <v>5</v>
      </c>
      <c r="CF6" s="124">
        <f>IF(SCIENCE!H6="","",SCIENCE!H6)</f>
        <v>5</v>
      </c>
      <c r="CG6" s="124">
        <f>IF(SCIENCE!I6="","",SCIENCE!I6)</f>
        <v>5</v>
      </c>
      <c r="CH6" s="124">
        <f>IF(SCIENCE!J6="","",SCIENCE!J6)</f>
        <v>5</v>
      </c>
      <c r="CI6" s="124">
        <f>IF(AND(CE6="",CF6="",CG6="",CH6=""),"",SUM(CE6:CH6))</f>
        <v>20</v>
      </c>
      <c r="CJ6" s="124">
        <f>IF(SCIENCE!K6="","",SCIENCE!K6)</f>
        <v>80</v>
      </c>
      <c r="CK6" s="124">
        <f>IF(CJ6="","",(CJ6/$CJ$6)*80)</f>
        <v>80</v>
      </c>
      <c r="CL6" s="394">
        <f>IF(AND(CE6="",CF6="",CG6="",CH6="",CK6=""),"",ROUNDUP(SUM(CE6,CF6,CG6,CH6,CK6),0))</f>
        <v>100</v>
      </c>
      <c r="CM6" s="394" t="str">
        <f>IF(CL6="","",IF(CL6&lt;33,"E",IF(AND(CL6&gt;=33,CL6&lt;41),"D",IF(AND(CL6&gt;=41,CL6&lt;51),"C2",IF(AND(CL6&gt;=51,CL6&lt;61),"C1",IF(AND(CL6&gt;=61,CL6&lt;71),"B2",IF(AND(CL6&gt;=71,CL6&lt;81),"B1",IF(AND(CL6&gt;=81,CL6&lt;91),"A2",IF(AND(CL6&gt;=91,CL6&lt;=100),"A1")))))))))</f>
        <v>A1</v>
      </c>
      <c r="CN6" s="125">
        <f>IF(SCIENCE!O6="","",SCIENCE!O6)</f>
        <v>80</v>
      </c>
      <c r="CO6" s="125">
        <f>IF(CN6="","",(CN6*80/$CN$6))</f>
        <v>80</v>
      </c>
      <c r="CP6" s="125">
        <v>100</v>
      </c>
      <c r="CQ6" s="125" t="str">
        <f>IF(CP6="","",IF(CP6&lt;33,"E",IF(AND(CP6&gt;=33,CP6&lt;41),"D",IF(AND(CP6&gt;=41,CP6&lt;51),"C2",IF(AND(CP6&gt;=51,CP6&lt;61),"C1",IF(AND(CP6&gt;=61,CP6&lt;71),"B2",IF(AND(CP6&gt;=71,CP6&lt;81),"B1",IF(AND(CP6&gt;=81,CP6&lt;91),"A2",IF(AND(CP6&gt;=91,CP6&lt;=100),"A1")))))))))</f>
        <v>A1</v>
      </c>
      <c r="CR6" s="394">
        <f>IF(SST!E6="","",SST!E6)</f>
        <v>10</v>
      </c>
      <c r="CS6" s="124">
        <f>IF(CR6="","",ROUNDUP((CR6/$CR$6)*5,1))</f>
        <v>5</v>
      </c>
      <c r="CT6" s="394">
        <f>IF(SST!F6="","",SST!F6)</f>
        <v>80</v>
      </c>
      <c r="CU6" s="124">
        <f>IF(CT6="","",ROUNDUP((CT6/$CT$6)*5,1))</f>
        <v>5</v>
      </c>
      <c r="CV6" s="394">
        <f>IF(SST!G6="","",SST!G6)</f>
        <v>10</v>
      </c>
      <c r="CW6" s="394">
        <f>IF(CV6="","",ROUNDUP((CV6/$CV$6)*5,1))</f>
        <v>5</v>
      </c>
      <c r="CX6" s="124">
        <f>IFERROR(LARGE((CS6,CU6,CW6),1),"")</f>
        <v>5</v>
      </c>
      <c r="CY6" s="124">
        <f>IFERROR(LARGE((CS6,CU6,CW6),2),"")</f>
        <v>5</v>
      </c>
      <c r="CZ6" s="394">
        <f>IF(AND(CX6="",CY6=""),"",SUM(CX6:CY6)/2)</f>
        <v>5</v>
      </c>
      <c r="DA6" s="124">
        <f>IF(SST!H6="","",SST!H6)</f>
        <v>5</v>
      </c>
      <c r="DB6" s="124">
        <f>IF(SST!I6="","",SST!I6)</f>
        <v>5</v>
      </c>
      <c r="DC6" s="124">
        <f>IF(SST!J6="","",SST!J6)</f>
        <v>5</v>
      </c>
      <c r="DD6" s="124">
        <f>IF(AND(CZ6="",DA6="",DB6="",DC6=""),"",SUM(CZ6:DC6))</f>
        <v>20</v>
      </c>
      <c r="DE6" s="124">
        <f>IF(SST!K6="","",SST!K6)</f>
        <v>80</v>
      </c>
      <c r="DF6" s="124">
        <f>IF(DE6="","",(DE6/$DE$6)*80)</f>
        <v>80</v>
      </c>
      <c r="DG6" s="394">
        <f>IF(AND(CZ6="",DA6="",DC6="",DB6="",DF6=""),"",ROUNDUP(SUM(CZ6,DA6,DC6,DB6,DF6),0))</f>
        <v>100</v>
      </c>
      <c r="DH6" s="394" t="str">
        <f>IF(DG6="","",IF(DG6&lt;33,"E",IF(AND(DG6&gt;=33,DG6&lt;41),"D",IF(AND(DG6&gt;=41,DG6&lt;51),"C2",IF(AND(DG6&gt;=51,DG6&lt;61),"C1",IF(AND(DG6&gt;=61,DG6&lt;71),"B2",IF(AND(DG6&gt;=71,DG6&lt;81),"B1",IF(AND(DG6&gt;=81,DG6&lt;91),"A2",IF(AND(DG6&gt;=91,DG6&lt;=100),"A1")))))))))</f>
        <v>A1</v>
      </c>
      <c r="DI6" s="125">
        <f>IF(SST!O6="","",SST!O6)</f>
        <v>80</v>
      </c>
      <c r="DJ6" s="125">
        <f>IF(DI6="","",(DI6*80/$DI$6))</f>
        <v>80</v>
      </c>
      <c r="DK6" s="125">
        <v>100</v>
      </c>
      <c r="DL6" s="125" t="str">
        <f>IF(DK6="","",IF(DK6&lt;33,"E",IF(AND(DK6&gt;=33,DK6&lt;41),"D",IF(AND(DK6&gt;=41,DK6&lt;51),"C2",IF(AND(DK6&gt;=51,DK6&lt;61),"C1",IF(AND(DK6&gt;=61,DK6&lt;71),"B2",IF(AND(DK6&gt;=71,DK6&lt;81),"B1",IF(AND(DK6&gt;=81,DK6&lt;91),"A2",IF(AND(DK6&gt;=91,DK6&lt;=100),"A1")))))))))</f>
        <v>A1</v>
      </c>
      <c r="DM6" s="126">
        <f>IF(AA6="","",AA6)</f>
        <v>100</v>
      </c>
      <c r="DN6" s="126">
        <f>IF(AV6="","",AV6)</f>
        <v>100</v>
      </c>
      <c r="DO6" s="126">
        <f>IF(BQ6="","",BQ6)</f>
        <v>100</v>
      </c>
      <c r="DP6" s="126">
        <f>IF(CL6="","",CL6)</f>
        <v>100</v>
      </c>
      <c r="DQ6" s="126">
        <f>IF(DG6="","",DG6)</f>
        <v>100</v>
      </c>
      <c r="DR6" s="126">
        <f>IF(AE6="","",AE6)</f>
        <v>100</v>
      </c>
      <c r="DS6" s="126">
        <f>IF(AZ6="","",AZ6)</f>
        <v>100</v>
      </c>
      <c r="DT6" s="126">
        <f>IF(BU6="","",BU6)</f>
        <v>100</v>
      </c>
      <c r="DU6" s="126">
        <f>IF(CP6="","",CP6)</f>
        <v>100</v>
      </c>
      <c r="DV6" s="126">
        <f>IF(DK6="","",DK6)</f>
        <v>100</v>
      </c>
      <c r="DW6" s="760" t="s">
        <v>157</v>
      </c>
      <c r="DX6" s="760"/>
      <c r="DY6" s="760"/>
      <c r="DZ6" s="760"/>
      <c r="EA6" s="760"/>
      <c r="EB6" s="753" t="s">
        <v>158</v>
      </c>
      <c r="EC6" s="754"/>
      <c r="ED6" s="754"/>
      <c r="EE6" s="754"/>
      <c r="EF6" s="754"/>
      <c r="EG6" s="127">
        <f>IF(DM6="","",DM6)</f>
        <v>100</v>
      </c>
      <c r="EH6" s="127">
        <f>IF(DN6="","",DN6)</f>
        <v>100</v>
      </c>
      <c r="EI6" s="127">
        <f>IF(DO6&lt;33,"",DO6)</f>
        <v>100</v>
      </c>
      <c r="EJ6" s="127">
        <f>IF(AND(DO6&gt;=33,DP6&lt;33),"",DP6)</f>
        <v>100</v>
      </c>
      <c r="EK6" s="127">
        <f>IF(AND(DO6&gt;=33,DP6&gt;=33,DQ6&lt;33),"",DQ6)</f>
        <v>100</v>
      </c>
      <c r="EL6" s="128">
        <f>IF(AND(EG6&lt;33,$ES$7="COMPARTMENT"),DR6,DM6)</f>
        <v>100</v>
      </c>
      <c r="EM6" s="128">
        <f>IF(AND(EH6&lt;33,$ES$7="COMPARTMENT"),DS6,DN6)</f>
        <v>100</v>
      </c>
      <c r="EN6" s="128">
        <f>IF(EI6="","",IF(AND(EI6&lt;33,$ES$7="COMPARTMENT"),DT6,DO6))</f>
        <v>100</v>
      </c>
      <c r="EO6" s="128">
        <f>IF(EJ6="","",IF(AND(EJ6&lt;33,$ES$7="COMPARTMENT"),DU6,DP6))</f>
        <v>100</v>
      </c>
      <c r="EP6" s="128">
        <f>IF(EK6="","",IF(AND(EK6&lt;33,$ES$7="COMPARTMENT"),DV6,DQ6))</f>
        <v>100</v>
      </c>
      <c r="EQ6" s="755" t="s">
        <v>157</v>
      </c>
      <c r="ER6" s="756"/>
      <c r="ES6" s="755" t="s">
        <v>157</v>
      </c>
      <c r="ET6" s="756"/>
      <c r="EU6" s="755" t="s">
        <v>276</v>
      </c>
      <c r="EV6" s="756"/>
      <c r="EW6" s="129">
        <f>IF(C6="","",SUM(EG6:EK6))</f>
        <v>500</v>
      </c>
      <c r="EX6" s="129">
        <f>IF(C6="","",SUM(EL6:EP6))</f>
        <v>500</v>
      </c>
      <c r="EY6" s="129">
        <f>ROUND(EW6,0)</f>
        <v>500</v>
      </c>
      <c r="EZ6" s="129">
        <f>ROUND(EX6,0)</f>
        <v>500</v>
      </c>
      <c r="FA6" s="130">
        <v>1</v>
      </c>
      <c r="FB6" s="130"/>
      <c r="FC6" s="125" t="str">
        <f>IF(FB6="","",IF(FB6&lt;33,"E",IF(AND(FB6&gt;=33,FB6&lt;41),"D",IF(AND(FB6&gt;=41,FB6&lt;51),"C2",IF(AND(FB6&gt;=51,FB6&lt;61),"C1",IF(AND(FB6&gt;=61,FB6&lt;71),"B2",IF(AND(FB6&gt;=71,FB6&lt;81),"B1",IF(AND(FB6&gt;=81,FB6&lt;91),"A2",IF(AND(FB6&gt;=91,FB6&lt;=100),"A1")))))))))</f>
        <v/>
      </c>
      <c r="FD6" s="130"/>
      <c r="FE6" s="124">
        <f>IF(ATTENDANCE!Q7="","",ATTENDANCE!Q7)</f>
        <v>200</v>
      </c>
      <c r="FF6" s="124" t="str">
        <f>IF(FE6="","",ROUND((FE6*100/$FE$6),0)&amp;" %")</f>
        <v>100 %</v>
      </c>
      <c r="FG6" s="755" t="s">
        <v>277</v>
      </c>
      <c r="FH6" s="756"/>
      <c r="FI6" s="124"/>
      <c r="FJ6" s="394"/>
      <c r="FK6" s="394"/>
      <c r="FL6" s="103"/>
    </row>
    <row r="7" spans="1:168" ht="25.5" customHeight="1" x14ac:dyDescent="0.25">
      <c r="A7" s="103"/>
      <c r="B7" s="131">
        <f>IF(DATA!B5="","",DATA!B5)</f>
        <v>1</v>
      </c>
      <c r="C7" s="131">
        <f>IF(DATA!C5="","",DATA!C5)</f>
        <v>901</v>
      </c>
      <c r="D7" s="131">
        <f>IF(DATA!D5="","",DATA!D5)</f>
        <v>974</v>
      </c>
      <c r="E7" s="447" t="str">
        <f>IF(DATA!E5="","",DATA!E5)</f>
        <v>ARTI PRAJAPAT</v>
      </c>
      <c r="F7" s="447" t="str">
        <f>IF(DATA!F5="","",DATA!F5)</f>
        <v>MR PRABHU LAL</v>
      </c>
      <c r="G7" s="132" t="str">
        <f>IF(DATA!G5="","",DATA!G5)</f>
        <v>MRS PREM DEVI</v>
      </c>
      <c r="H7" s="133">
        <f>IF(DATA!H5="","",DATA!H5)</f>
        <v>40203</v>
      </c>
      <c r="I7" s="132" t="str">
        <f>IF(DATA!I5="","",DATA!I5)</f>
        <v>GIRL</v>
      </c>
      <c r="J7" s="132" t="str">
        <f>IF(DATA!J5="","",DATA!J5)</f>
        <v>OBC</v>
      </c>
      <c r="K7" s="132" t="str">
        <f>IF(DATA!K5="","",DATA!K5)</f>
        <v/>
      </c>
      <c r="L7" s="134">
        <f>IF(ENGLISH!E7="","",ENGLISH!E7)</f>
        <v>0</v>
      </c>
      <c r="M7" s="135">
        <f t="shared" si="2"/>
        <v>0</v>
      </c>
      <c r="N7" s="134">
        <f>IF(ENGLISH!F7="","",ENGLISH!F7)</f>
        <v>22</v>
      </c>
      <c r="O7" s="135">
        <f t="shared" si="3"/>
        <v>1.4000000000000001</v>
      </c>
      <c r="P7" s="134">
        <f>IF(ENGLISH!G7="","",ENGLISH!G7)</f>
        <v>7</v>
      </c>
      <c r="Q7" s="134">
        <f t="shared" si="4"/>
        <v>3.5</v>
      </c>
      <c r="R7" s="135">
        <f>IFERROR(LARGE((M7,O7,Q7),1),"")</f>
        <v>3.5</v>
      </c>
      <c r="S7" s="135">
        <f>IFERROR(LARGE((M7,O7,Q7),2),"")</f>
        <v>1.4000000000000001</v>
      </c>
      <c r="T7" s="134">
        <f t="shared" si="5"/>
        <v>2.4500000000000002</v>
      </c>
      <c r="U7" s="135">
        <f>IF(ENGLISH!H7="","",ENGLISH!H7)</f>
        <v>5</v>
      </c>
      <c r="V7" s="134">
        <f>IF(ENGLISH!I7="","",ENGLISH!I7)</f>
        <v>5</v>
      </c>
      <c r="W7" s="134">
        <f>IF(ENGLISH!J7="","",ENGLISH!J7)</f>
        <v>5</v>
      </c>
      <c r="X7" s="134">
        <f t="shared" ref="X7:X33" si="10">IF(AND(T7="",U7="",V7="",W7=""),"",SUM(T7:W7))</f>
        <v>17.45</v>
      </c>
      <c r="Y7" s="135">
        <f>IF(ENGLISH!K7="","",ENGLISH!K7)</f>
        <v>33</v>
      </c>
      <c r="Z7" s="135">
        <f t="shared" si="7"/>
        <v>33</v>
      </c>
      <c r="AA7" s="136">
        <f>IF(C7="TC","",IF(AND(T7="",U7="",V7="",Z7="",W7=""),"",ROUNDUP(SUM(T7,U7,V7,Z7,W7)*100/SUM($T$6,$U$6,$V$6,$Z$6,$W$6),0)))</f>
        <v>51</v>
      </c>
      <c r="AB7" s="134" t="str">
        <f t="shared" si="8"/>
        <v>C1</v>
      </c>
      <c r="AC7" s="134" t="str">
        <f>IF(ENGLISH!O7="","",ENGLISH!O7)</f>
        <v/>
      </c>
      <c r="AD7" s="134" t="str">
        <f>IF(AC7="","",(AC7*80/$AC$6))</f>
        <v/>
      </c>
      <c r="AE7" s="134" t="str">
        <f>IF(AB7="","",IF(OR(AB7="E",AC7=""),"",SUM(X7,AD7)))</f>
        <v/>
      </c>
      <c r="AF7" s="134" t="str">
        <f>IF(AE7="","",IF(AE7&lt;33,"E",IF(AND(AE7&gt;=33,AE7&lt;41),"D",IF(AND(AE7&gt;=41,AE7&lt;51),"C2",IF(AND(AE7&gt;=51,AE7&lt;61),"C1",IF(AND(AE7&gt;=61,AE7&lt;71),"B2",IF(AND(AE7&gt;=71,AE7&lt;81),"B1",IF(AND(AE7&gt;=81,AE7&lt;91),"A2",IF(AND(AE7&gt;=91,AE7&lt;=100),"A1")))))))))</f>
        <v/>
      </c>
      <c r="AG7" s="137">
        <f>IF('HINDI-SKT'!E7="","",'HINDI-SKT'!E7)</f>
        <v>0</v>
      </c>
      <c r="AH7" s="138">
        <f t="shared" ref="AH7:AH33" si="11">IF(AG7="","",ROUNDUP((AG7/$AG$6)*5,1))</f>
        <v>0</v>
      </c>
      <c r="AI7" s="137">
        <f>IF('HINDI-SKT'!F7="","",'HINDI-SKT'!F7)</f>
        <v>38</v>
      </c>
      <c r="AJ7" s="138">
        <f t="shared" ref="AJ7:AJ33" si="12">IF(AI7="","",ROUNDUP((AI7/$AI$6)*5,1))</f>
        <v>2.4</v>
      </c>
      <c r="AK7" s="137">
        <f>IF('HINDI-SKT'!G7="","",'HINDI-SKT'!G7)</f>
        <v>9</v>
      </c>
      <c r="AL7" s="137">
        <f t="shared" ref="AL7:AL33" si="13">IF(AK7="","",ROUNDUP((AK7/$AK$6)*5,1))</f>
        <v>4.5</v>
      </c>
      <c r="AM7" s="138">
        <f>IFERROR(LARGE((AH7,AJ7,AL7),1),"")</f>
        <v>4.5</v>
      </c>
      <c r="AN7" s="138">
        <f>IFERROR(LARGE((AH7,AJ7,AL7),2),"")</f>
        <v>2.4</v>
      </c>
      <c r="AO7" s="137">
        <f t="shared" ref="AO7:AO33" si="14">IF(AND(AM7="",AN7=""),"",SUM(AM7:AN7)/2)</f>
        <v>3.45</v>
      </c>
      <c r="AP7" s="138">
        <f>IF('HINDI-SKT'!H7="","",'HINDI-SKT'!H7)</f>
        <v>5</v>
      </c>
      <c r="AQ7" s="137">
        <f>IF('HINDI-SKT'!I7="","",'HINDI-SKT'!I7)</f>
        <v>5</v>
      </c>
      <c r="AR7" s="137">
        <f>IF('HINDI-SKT'!J7="","",'HINDI-SKT'!J7)</f>
        <v>5</v>
      </c>
      <c r="AS7" s="137">
        <f>IF(C7="TC","",IF(AND(AO7="",AP7="",AQ7="",AR7=""),"",SUM(AO7:AR7)))</f>
        <v>18.45</v>
      </c>
      <c r="AT7" s="137">
        <f>IF('HINDI-SKT'!K7="","",'HINDI-SKT'!K7)</f>
        <v>40</v>
      </c>
      <c r="AU7" s="138">
        <f t="shared" ref="AU7:AU33" si="15">IF(AT7="","",(AT7/$AT$6)*80)</f>
        <v>40</v>
      </c>
      <c r="AV7" s="137">
        <f>IF(C7="TC","",IF(AND(AO7="",AP7="",AQ7="",AU7="",AR7),"",ROUNDUP(SUM(AO7,AP7,AQ7,AU7,AR7),0)))</f>
        <v>59</v>
      </c>
      <c r="AW7" s="137" t="str">
        <f t="shared" ref="AW7:AW33" si="16">IF(AV7="","",IF(AV7&lt;33,"E",IF(AND(AV7&gt;=33,AV7&lt;41),"D",IF(AND(AV7&gt;=41,AV7&lt;51),"C2",IF(AND(AV7&gt;=51,AV7&lt;61),"C1",IF(AND(AV7&gt;=61,AV7&lt;71),"B2",IF(AND(AV7&gt;=71,AV7&lt;81),"B1",IF(AND(AV7&gt;=81,AV7&lt;91),"A2",IF(AND(AV7&gt;=91,AV7&lt;=100),"A1")))))))))</f>
        <v>C1</v>
      </c>
      <c r="AX7" s="137" t="str">
        <f>IF('HINDI-SKT'!O7="","",'HINDI-SKT'!O7)</f>
        <v/>
      </c>
      <c r="AY7" s="137" t="str">
        <f>IF(AX7="","",(AX7*80/$AX$6))</f>
        <v/>
      </c>
      <c r="AZ7" s="137" t="str">
        <f>IF(AX7="","",IF(AW7="E",ROUNDUP(SUM(AS7,AY7),0),""))</f>
        <v/>
      </c>
      <c r="BA7" s="137" t="str">
        <f>IF(AZ7="","",IF(AZ7&lt;33,"E",IF(AND(AZ7&gt;=33,AZ7&lt;41),"D",IF(AND(AZ7&gt;=41,AZ7&lt;51),"C2",IF(AND(AZ7&gt;=51,AZ7&lt;61),"C1",IF(AND(AZ7&gt;=61,AZ7&lt;71),"B2",IF(AND(AZ7&gt;=71,AZ7&lt;81),"B1",IF(AND(AZ7&gt;=81,AZ7&lt;91),"A2",IF(AND(AZ7&gt;=91,AZ7&lt;=100),"A1")))))))))</f>
        <v/>
      </c>
      <c r="BB7" s="134">
        <f>IF(MATHS!E7="","",MATHS!E7)</f>
        <v>0</v>
      </c>
      <c r="BC7" s="135">
        <f t="shared" ref="BC7:BC33" si="17">IF(BB7="","",ROUNDUP((BB7/$BB$6)*5,1))</f>
        <v>0</v>
      </c>
      <c r="BD7" s="134">
        <f>IF(MATHS!F7="","",MATHS!F7)</f>
        <v>20</v>
      </c>
      <c r="BE7" s="135">
        <f t="shared" ref="BE7:BE33" si="18">IF(BD7="","",ROUNDUP((BD7/$BD$6)*5,1))</f>
        <v>1.3</v>
      </c>
      <c r="BF7" s="134">
        <f>IF(MATHS!G7="","",MATHS!G7)</f>
        <v>7</v>
      </c>
      <c r="BG7" s="134">
        <f t="shared" ref="BG7:BG33" si="19">IF(BF7="","",ROUNDUP((BF7/$BF$6)*5,1))</f>
        <v>3.5</v>
      </c>
      <c r="BH7" s="135">
        <f>IFERROR(LARGE((BC7,BE7,BG7),1),"")</f>
        <v>3.5</v>
      </c>
      <c r="BI7" s="135">
        <f>IFERROR(LARGE((BC7,BE7,BG7),2),"")</f>
        <v>1.3</v>
      </c>
      <c r="BJ7" s="134">
        <f t="shared" ref="BJ7:BJ33" si="20">IF(AND(BH7="",BI7=""),"",SUM(BH7:BI7)/2)</f>
        <v>2.4</v>
      </c>
      <c r="BK7" s="135">
        <f>IF(MATHS!H7="","",MATHS!H7)</f>
        <v>3</v>
      </c>
      <c r="BL7" s="134">
        <f>IF(MATHS!I7="","",MATHS!I7)</f>
        <v>3</v>
      </c>
      <c r="BM7" s="134">
        <f>IF(MATHS!J7="","",MATHS!J7)</f>
        <v>3</v>
      </c>
      <c r="BN7" s="134">
        <f>IF(C7="TC","",IF(AND(BJ7="",BK7="",BL7="",BM7=""),"",SUM(BJ7:BM7)))</f>
        <v>11.4</v>
      </c>
      <c r="BO7" s="134">
        <f>IF(MATHS!K7="","",MATHS!K7)</f>
        <v>20</v>
      </c>
      <c r="BP7" s="135">
        <f t="shared" ref="BP7:BP33" si="21">IF(BO7="","",(BO7/$BO$6)*80)</f>
        <v>20</v>
      </c>
      <c r="BQ7" s="134">
        <f>IF(C7="TC","",IF(AND(BJ7="",BK7="",BL7="",BM7="",BP7=""),"",ROUNDUP(SUM(BJ7,BK7,BL7,BM7,BP7),0)))</f>
        <v>32</v>
      </c>
      <c r="BR7" s="134" t="str">
        <f t="shared" ref="BR7:BR33" si="22">IF(BQ7="","",IF(BQ7&lt;33,"E",IF(AND(BQ7&gt;=33,BQ7&lt;41),"D",IF(AND(BQ7&gt;=41,BQ7&lt;51),"C2",IF(AND(BQ7&gt;=51,BQ7&lt;61),"C1",IF(AND(BQ7&gt;=61,BQ7&lt;71),"B2",IF(AND(BQ7&gt;=71,BQ7&lt;81),"B1",IF(AND(BQ7&gt;=81,BQ7&lt;91),"A2",IF(AND(BQ7&gt;=91,BQ7&lt;=100),"A1")))))))))</f>
        <v>E</v>
      </c>
      <c r="BS7" s="134" t="str">
        <f>IF(MATHS!O7="","",MATHS!O7)</f>
        <v/>
      </c>
      <c r="BT7" s="134" t="str">
        <f>IF(BS7="","",(BS7*80/$BS$6))</f>
        <v/>
      </c>
      <c r="BU7" s="134" t="str">
        <f>IF(BS7="","",IF(BR7="E",ROUNDUP(SUM(BN7,BT7),0),""))</f>
        <v/>
      </c>
      <c r="BV7" s="134"/>
      <c r="BW7" s="137">
        <f>IF(SCIENCE!E7="","",SCIENCE!E7)</f>
        <v>0</v>
      </c>
      <c r="BX7" s="138">
        <f t="shared" ref="BX7:BX33" si="23">IF(BW7="","",ROUNDUP((BW7/$BW$6)*5,1))</f>
        <v>0</v>
      </c>
      <c r="BY7" s="137">
        <f>IF(SCIENCE!F7="","",SCIENCE!F7)</f>
        <v>21</v>
      </c>
      <c r="BZ7" s="138">
        <f t="shared" ref="BZ7:BZ33" si="24">IF(BY7="","",ROUNDUP((BY7/$BY$6)*5,1))</f>
        <v>1.4000000000000001</v>
      </c>
      <c r="CA7" s="137">
        <f>IF(SCIENCE!G7="","",SCIENCE!G7)</f>
        <v>8</v>
      </c>
      <c r="CB7" s="137">
        <f t="shared" ref="CB7:CB33" si="25">IF(CA7="","",ROUNDUP((CA7/$CA$6)*5,1))</f>
        <v>4</v>
      </c>
      <c r="CC7" s="138">
        <f>IFERROR(LARGE((BX7,BZ7,CB7),1),"")</f>
        <v>4</v>
      </c>
      <c r="CD7" s="138">
        <f>IFERROR(LARGE((BX7,BZ7,CB7),2),"")</f>
        <v>1.4000000000000001</v>
      </c>
      <c r="CE7" s="137">
        <f t="shared" ref="CE7:CE33" si="26">IF(AND(CC7="",CD7=""),"",SUM(CC7:CD7)/2)</f>
        <v>2.7</v>
      </c>
      <c r="CF7" s="138">
        <f>IF(SCIENCE!H7="","",SCIENCE!H7)</f>
        <v>3</v>
      </c>
      <c r="CG7" s="138">
        <f>IF(SCIENCE!I7="","",SCIENCE!I7)</f>
        <v>3</v>
      </c>
      <c r="CH7" s="138">
        <f>IF(SCIENCE!J7="","",SCIENCE!J7)</f>
        <v>3</v>
      </c>
      <c r="CI7" s="138">
        <f>IF(C7="TC","",IF(AND(CE7="",CF7="",CG7="",CH7=""),"",SUM(CE7:CH7)))</f>
        <v>11.7</v>
      </c>
      <c r="CJ7" s="138">
        <f>IF(SCIENCE!K7="","",SCIENCE!K7)</f>
        <v>21</v>
      </c>
      <c r="CK7" s="138">
        <f t="shared" ref="CK7:CK33" si="27">IF(CJ7="","",(CJ7/$CJ$6)*80)</f>
        <v>21</v>
      </c>
      <c r="CL7" s="137">
        <f>IF(C7="TC","",IF(AND(CE7="",CF7="",CG7="",CH7="",CK7=""),"",ROUNDUP(SUM(CE7,CF7,CG7,CH7,CK7),0)))</f>
        <v>33</v>
      </c>
      <c r="CM7" s="137" t="str">
        <f t="shared" ref="CM7:CM33" si="28">IF(CL7="","",IF(CL7&lt;33,"E",IF(AND(CL7&gt;=33,CL7&lt;41),"D",IF(AND(CL7&gt;=41,CL7&lt;51),"C2",IF(AND(CL7&gt;=51,CL7&lt;61),"C1",IF(AND(CL7&gt;=61,CL7&lt;71),"B2",IF(AND(CL7&gt;=71,CL7&lt;81),"B1",IF(AND(CL7&gt;=81,CL7&lt;91),"A2",IF(AND(CL7&gt;=91,CL7&lt;=100),"A1")))))))))</f>
        <v>D</v>
      </c>
      <c r="CN7" s="137" t="str">
        <f>IF(SCIENCE!O7="","",SCIENCE!O7)</f>
        <v/>
      </c>
      <c r="CO7" s="137" t="str">
        <f>IF(CN7="","",(CN7*80/$CN$6))</f>
        <v/>
      </c>
      <c r="CP7" s="137" t="str">
        <f>IF(CN7="","",IF(CM7="E",ROUNDUP(SUM(CI7,CO7),0),""))</f>
        <v/>
      </c>
      <c r="CQ7" s="137" t="str">
        <f>IF(CP7="","",IF(CP7&lt;33,"E",IF(AND(CP7&gt;=33,CP7&lt;41),"D",IF(AND(CP7&gt;=41,CP7&lt;51),"C2",IF(AND(CP7&gt;=51,CP7&lt;61),"C1",IF(AND(CP7&gt;=61,CP7&lt;71),"B2",IF(AND(CP7&gt;=71,CP7&lt;81),"B1",IF(AND(CP7&gt;=81,CP7&lt;91),"A2",IF(AND(CP7&gt;=91,CP7&lt;=100),"A1")))))))))</f>
        <v/>
      </c>
      <c r="CR7" s="134">
        <f>IF(SST!E7="","",SST!E7)</f>
        <v>0</v>
      </c>
      <c r="CS7" s="135">
        <f t="shared" ref="CS7:CS33" si="29">IF(CR7="","",ROUNDUP((CR7/$CR$6)*5,1))</f>
        <v>0</v>
      </c>
      <c r="CT7" s="134">
        <f>IF(SST!F7="","",SST!F7)</f>
        <v>26</v>
      </c>
      <c r="CU7" s="135">
        <f t="shared" ref="CU7:CU33" si="30">IF(CT7="","",ROUNDUP((CT7/$CT$6)*5,1))</f>
        <v>1.7000000000000002</v>
      </c>
      <c r="CV7" s="134">
        <f>IF(SST!G7="","",SST!G7)</f>
        <v>5</v>
      </c>
      <c r="CW7" s="134">
        <f t="shared" ref="CW7:CW33" si="31">IF(CV7="","",ROUNDUP((CV7/$CV$6)*5,1))</f>
        <v>2.5</v>
      </c>
      <c r="CX7" s="135">
        <f>IFERROR(LARGE((CS7,CU7,CW7),1),"")</f>
        <v>2.5</v>
      </c>
      <c r="CY7" s="135">
        <f>IFERROR(LARGE((CS7,CU7,CW7),2),"")</f>
        <v>1.7000000000000002</v>
      </c>
      <c r="CZ7" s="134">
        <f t="shared" ref="CZ7:CZ33" si="32">IF(AND(CX7="",CY7=""),"",SUM(CX7:CY7)/2)</f>
        <v>2.1</v>
      </c>
      <c r="DA7" s="135">
        <f>IF(SST!H7="","",SST!H7)</f>
        <v>4</v>
      </c>
      <c r="DB7" s="135">
        <f>IF(SST!I7="","",SST!I7)</f>
        <v>4</v>
      </c>
      <c r="DC7" s="135">
        <f>IF(SST!J7="","",SST!J7)</f>
        <v>4</v>
      </c>
      <c r="DD7" s="135">
        <f>IF(C7="TC","",IF(AND(CZ7="",DA7="",DB7="",DC7=""),"",SUM(CZ7:DC7)))</f>
        <v>14.1</v>
      </c>
      <c r="DE7" s="135">
        <f>IF(SST!K7="","",SST!K7)</f>
        <v>20</v>
      </c>
      <c r="DF7" s="135">
        <f t="shared" ref="DF7:DF33" si="33">IF(DE7="","",(DE7/$DE$6)*80)</f>
        <v>20</v>
      </c>
      <c r="DG7" s="134">
        <f>IF(C7="TC","",IF(AND(CZ7="",DA7="",DC7="",DB7="",DF7=""),"",ROUNDUP(SUM(CZ7,DA7,DC7,DB7,DF7),0)))</f>
        <v>35</v>
      </c>
      <c r="DH7" s="134" t="str">
        <f t="shared" ref="DH7:DH33" si="34">IF(DG7="","",IF(DG7&lt;33,"E",IF(AND(DG7&gt;=33,DG7&lt;41),"D",IF(AND(DG7&gt;=41,DG7&lt;51),"C2",IF(AND(DG7&gt;=51,DG7&lt;61),"C1",IF(AND(DG7&gt;=61,DG7&lt;71),"B2",IF(AND(DG7&gt;=71,DG7&lt;81),"B1",IF(AND(DG7&gt;=81,DG7&lt;91),"A2",IF(AND(DG7&gt;=91,DG7&lt;=100),"A1")))))))))</f>
        <v>D</v>
      </c>
      <c r="DI7" s="134" t="str">
        <f>IF(SST!O7="","",SST!O7)</f>
        <v/>
      </c>
      <c r="DJ7" s="134" t="str">
        <f>IF(DI7="","",(DI7*80/$DI$6))</f>
        <v/>
      </c>
      <c r="DK7" s="134" t="str">
        <f>IF(DI7="","",IF(DH7="E",ROUNDUP(SUM(DD7,DJ7),0),""))</f>
        <v/>
      </c>
      <c r="DL7" s="134" t="str">
        <f>IF(DK7="","",IF(DK7&lt;33,"E",IF(AND(DK7&gt;=33,DK7&lt;41),"D",IF(AND(DK7&gt;=41,DK7&lt;51),"C2",IF(AND(DK7&gt;=51,DK7&lt;61),"C1",IF(AND(DK7&gt;=61,DK7&lt;71),"B2",IF(AND(DK7&gt;=71,DK7&lt;81),"B1",IF(AND(DK7&gt;=81,DK7&lt;91),"A2",IF(AND(DK7&gt;=91,DK7&lt;=100),"A1")))))))))</f>
        <v/>
      </c>
      <c r="DM7" s="139">
        <f>IF(C7="TC","",IF(AA7="","",AA7))</f>
        <v>51</v>
      </c>
      <c r="DN7" s="139">
        <f>IF(C7="TC","",IF(AV7="","",AV7))</f>
        <v>59</v>
      </c>
      <c r="DO7" s="139">
        <f>IF(C7="TC","",IF(BQ7="","",BQ7))</f>
        <v>32</v>
      </c>
      <c r="DP7" s="139">
        <f>IF(C7="TC","",IF(CL7="","",CL7))</f>
        <v>33</v>
      </c>
      <c r="DQ7" s="139">
        <f>IF(C7="TC","",IF(DG7="","",DG7))</f>
        <v>35</v>
      </c>
      <c r="DR7" s="139" t="str">
        <f>IF(C7="TC","",IF(AE7="","",AE7))</f>
        <v/>
      </c>
      <c r="DS7" s="139" t="str">
        <f>IF(C7="TC","",IF(AZ7="","",AZ7))</f>
        <v/>
      </c>
      <c r="DT7" s="139" t="str">
        <f>IF(C7="TC","",IF(BU7="","",BU7))</f>
        <v/>
      </c>
      <c r="DU7" s="139" t="str">
        <f>IF(C7="TC","",IF(CP7="","",CP7))</f>
        <v/>
      </c>
      <c r="DV7" s="139" t="str">
        <f>IF(C7="TC","",IF(DK7="","",DK7))</f>
        <v/>
      </c>
      <c r="DW7" s="140" t="str">
        <f>IF(DM7&gt;=33,"",$DW$5&amp;",")</f>
        <v/>
      </c>
      <c r="DX7" s="140" t="str">
        <f>IF(DN7&gt;=33,"",$DX$5&amp;",")</f>
        <v/>
      </c>
      <c r="DY7" s="140" t="str">
        <f>IF(DO7&gt;=33,"",$DY$5&amp;",")</f>
        <v>MATHS,</v>
      </c>
      <c r="DZ7" s="140" t="str">
        <f>IF(DP7&gt;=33,"",$DZ$5&amp;",")</f>
        <v/>
      </c>
      <c r="EA7" s="140" t="str">
        <f>IF(DQ7&gt;=33,"",$EA$5&amp;",")</f>
        <v/>
      </c>
      <c r="EB7" s="141" t="str">
        <f>IF(DR7&gt;=33,"",$EB$5)</f>
        <v/>
      </c>
      <c r="EC7" s="141" t="str">
        <f>IF(DS7&gt;=33,"",$EC$5)</f>
        <v/>
      </c>
      <c r="ED7" s="141" t="str">
        <f>IF(DT7&gt;=33,"",$ED$5)</f>
        <v/>
      </c>
      <c r="EE7" s="141" t="str">
        <f>IF(DU7&gt;=33,"",$EE$5)</f>
        <v/>
      </c>
      <c r="EF7" s="141" t="str">
        <f>IF(DV7&gt;=33,"",$EF$5)</f>
        <v/>
      </c>
      <c r="EG7" s="127">
        <f t="shared" ref="EG7:EH22" si="35">IF(DM7="&lt;33","",DM7)</f>
        <v>51</v>
      </c>
      <c r="EH7" s="127">
        <f t="shared" si="35"/>
        <v>59</v>
      </c>
      <c r="EI7" s="127" t="str">
        <f>IF(DO7&lt;33,"",DO7)</f>
        <v/>
      </c>
      <c r="EJ7" s="127">
        <f>IF(DP7&lt;33,"",DP7)</f>
        <v>33</v>
      </c>
      <c r="EK7" s="127">
        <f>IF(DQ7&lt;33,"",DQ7)</f>
        <v>35</v>
      </c>
      <c r="EL7" s="128">
        <f t="shared" ref="EL7:EP33" si="36">IF(AND(EG7="",DR7&gt;=33),DR7,EG7)</f>
        <v>51</v>
      </c>
      <c r="EM7" s="128">
        <f t="shared" si="36"/>
        <v>59</v>
      </c>
      <c r="EN7" s="128" t="str">
        <f t="shared" si="36"/>
        <v/>
      </c>
      <c r="EO7" s="128">
        <f t="shared" si="36"/>
        <v>33</v>
      </c>
      <c r="EP7" s="128">
        <f t="shared" si="36"/>
        <v>35</v>
      </c>
      <c r="EQ7" s="142">
        <f t="shared" ref="EQ7:EQ33" si="37">IF(C7="TC","",IF(C7="","",(COUNTBLANK(EG7:EK7))))</f>
        <v>1</v>
      </c>
      <c r="ER7" s="142">
        <f t="shared" ref="ER7:ER33" si="38">IF(C7="TC","",IF(C7="","",(COUNTBLANK(EL7:EP7))))</f>
        <v>1</v>
      </c>
      <c r="ES7" s="359" t="str">
        <f t="shared" ref="ES7:ES33" si="39">IF(C7="TC","",IF(EQ7="","",IF(EQ7=0,"PASS",IF(EQ7=1,"COMPARTMENT","FAIL"))))</f>
        <v>COMPARTMENT</v>
      </c>
      <c r="ET7" s="359" t="str">
        <f t="shared" ref="ET7:ET33" si="40">IF(OR(C7="TC",C7=""),"",IF(ES7="PASS","",DW7&amp;DX7&amp;DY7&amp;DZ7&amp;EA7))</f>
        <v>MATHS,</v>
      </c>
      <c r="EU7" s="359" t="str">
        <f t="shared" ref="EU7:EU33" si="41">IF(C7="TC","",IF(AND(DR7="",DS7="",DT7="",DU7="",DV7=""),"",IF(AND(ER7=0,ES7="COMPARTMENT"),"PASSED AFTER COMPARTMENT","FAIL")))</f>
        <v/>
      </c>
      <c r="EV7" s="359" t="str">
        <f t="shared" ref="EV7:EV33" si="42">IF(C7="TC","",IF(OR(EU7="",EU7="PASS"),"",EB7&amp;EC7&amp;ED7&amp;EE7&amp;EF7))</f>
        <v/>
      </c>
      <c r="EW7" s="359" t="str">
        <f t="shared" ref="EW7:EW33" si="43">IF(OR(C7="TC",C7=""),"",IF(OR(ES7="PASS",ES7="FAIL"),SUM(EL7:EP7),""))</f>
        <v/>
      </c>
      <c r="EX7" s="359" t="str">
        <f t="shared" ref="EX7:EX33" si="44">IF(AND(EW7="",EU7="PASSED AFTER COMPARTMENT"),SUM(EL7:EP7),EW7)</f>
        <v/>
      </c>
      <c r="EY7" s="359" t="str">
        <f>IF(EW7="","",ROUND(EW7,0))</f>
        <v/>
      </c>
      <c r="EZ7" s="359" t="str">
        <f>IF(EX7="","",ROUND(EX7,0))</f>
        <v/>
      </c>
      <c r="FA7" s="359" t="str">
        <f t="shared" ref="FA7:FA33" si="45">IF(C7="TC","",IF(EW7="","",IF(ES7="COMPARTMENT","",(EY7*100/$EY$6)&amp;" %")))</f>
        <v/>
      </c>
      <c r="FB7" s="359" t="str">
        <f t="shared" ref="FB7:FB33" si="46">IF(C7="TC","",IF(EW7="","",IF(ES7="COMPARTMENT","",(EY7*100/$EY$6))))</f>
        <v/>
      </c>
      <c r="FC7" s="144" t="str">
        <f>IF(FB7="","",IF(FB7&lt;33,"E",IF(AND(FB7&gt;=33,FB7&lt;41),"D",IF(AND(FB7&gt;=41,FB7&lt;51),"C2",IF(AND(FB7&gt;=51,FB7&lt;61),"C1",IF(AND(FB7&gt;=61,FB7&lt;71),"B2",IF(AND(FB7&gt;=71,FB7&lt;81),"B1",IF(AND(FB7&gt;=81,FB7&lt;91),"A2",IF(AND(FB7&gt;=91,FB7&lt;=100),"A1")))))))))</f>
        <v/>
      </c>
      <c r="FD7" s="359" t="str">
        <f t="shared" ref="FD7:FD51" si="47">IF(FB7="","",SUMPRODUCT((FB7&lt;FB$7:FB$49)/COUNTIF(FB$7:FB$49,FB$7:FB$49)))</f>
        <v/>
      </c>
      <c r="FE7" s="145">
        <f>IF(ATTENDANCE!Q8="","",ATTENDANCE!Q8)</f>
        <v>137</v>
      </c>
      <c r="FF7" s="146" t="str">
        <f t="shared" ref="FF7:FF33" si="48">IF(FE7="","",ROUND((FE7*100/$FE$6),0)&amp;" %")</f>
        <v>69 %</v>
      </c>
      <c r="FG7" s="359" t="str">
        <f t="shared" ref="FG7:FG33" si="49">IF(C7="TC","",IF(EX7="","",IF(EV7="COMPARTMENT","",(EZ7*100/$EZ$6))))</f>
        <v/>
      </c>
      <c r="FH7" s="144" t="str">
        <f>IF(FG7="","",IF(FG7&lt;33,"E",IF(AND(FG7&gt;=33,FG7&lt;41),"D",IF(AND(FG7&gt;=41,FG7&lt;51),"C2",IF(AND(FG7&gt;=51,FG7&lt;61),"C1",IF(AND(FG7&gt;=61,FG7&lt;71),"B2",IF(AND(FG7&gt;=71,FG7&lt;81),"B1",IF(AND(FG7&gt;=81,FG7&lt;91),"A2",IF(AND(FG7&gt;=91,FG7&lt;=100),"A1")))))))))</f>
        <v/>
      </c>
      <c r="FI7" s="359">
        <f>IF(ATTENDANCE!Q8="","",ATTENDANCE!Q8)</f>
        <v>137</v>
      </c>
      <c r="FJ7" s="144">
        <f>IF(ATTENDANCE!Q8="","",ATTENDANCE!$Q8)</f>
        <v>137</v>
      </c>
      <c r="FK7" s="144" t="s">
        <v>232</v>
      </c>
      <c r="FL7" s="103"/>
    </row>
    <row r="8" spans="1:168" ht="25.5" customHeight="1" x14ac:dyDescent="0.25">
      <c r="A8" s="103"/>
      <c r="B8" s="131">
        <f>IF(DATA!B6="","",DATA!B6)</f>
        <v>2</v>
      </c>
      <c r="C8" s="131">
        <f>IF(DATA!C6="","",DATA!C6)</f>
        <v>902</v>
      </c>
      <c r="D8" s="131">
        <f>IF(DATA!D6="","",DATA!D6)</f>
        <v>971</v>
      </c>
      <c r="E8" s="447" t="str">
        <f>IF(DATA!E6="","",DATA!E6)</f>
        <v>ARVIND SINGH BALLA</v>
      </c>
      <c r="F8" s="447" t="str">
        <f>IF(DATA!F6="","",DATA!F6)</f>
        <v>INDRA SINGH BALLA</v>
      </c>
      <c r="G8" s="132" t="str">
        <f>IF(DATA!G6="","",DATA!G6)</f>
        <v>MEENA KANWAR BALLA</v>
      </c>
      <c r="H8" s="133">
        <f>IF(DATA!H6="","",DATA!H6)</f>
        <v>40292</v>
      </c>
      <c r="I8" s="132" t="str">
        <f>IF(DATA!I6="","",DATA!I6)</f>
        <v>BOY</v>
      </c>
      <c r="J8" s="132" t="str">
        <f>IF(DATA!J6="","",DATA!J6)</f>
        <v>GEN</v>
      </c>
      <c r="K8" s="132" t="str">
        <f>IF(DATA!K6="","",DATA!K6)</f>
        <v/>
      </c>
      <c r="L8" s="134">
        <f>IF(ENGLISH!E8="","",ENGLISH!E8)</f>
        <v>5</v>
      </c>
      <c r="M8" s="135">
        <f t="shared" si="2"/>
        <v>2.5</v>
      </c>
      <c r="N8" s="134">
        <f>IF(ENGLISH!F8="","",ENGLISH!F8)</f>
        <v>25</v>
      </c>
      <c r="O8" s="135">
        <f t="shared" si="3"/>
        <v>1.6</v>
      </c>
      <c r="P8" s="134">
        <f>IF(ENGLISH!G8="","",ENGLISH!G8)</f>
        <v>4</v>
      </c>
      <c r="Q8" s="134">
        <f t="shared" si="4"/>
        <v>2</v>
      </c>
      <c r="R8" s="135">
        <f>IFERROR(LARGE((M8,O8,Q8),1),"")</f>
        <v>2.5</v>
      </c>
      <c r="S8" s="135">
        <f>IFERROR(LARGE((M8,O8,Q8),2),"")</f>
        <v>2</v>
      </c>
      <c r="T8" s="134">
        <f t="shared" si="5"/>
        <v>2.25</v>
      </c>
      <c r="U8" s="135">
        <f>IF(ENGLISH!H8="","",ENGLISH!H8)</f>
        <v>5</v>
      </c>
      <c r="V8" s="134">
        <f>IF(ENGLISH!I8="","",ENGLISH!I8)</f>
        <v>5</v>
      </c>
      <c r="W8" s="134">
        <f>IF(ENGLISH!J8="","",ENGLISH!J8)</f>
        <v>5</v>
      </c>
      <c r="X8" s="134">
        <f t="shared" si="10"/>
        <v>17.25</v>
      </c>
      <c r="Y8" s="135">
        <f>IF(ENGLISH!K8="","",ENGLISH!K8)</f>
        <v>28</v>
      </c>
      <c r="Z8" s="135">
        <f t="shared" si="7"/>
        <v>28</v>
      </c>
      <c r="AA8" s="136">
        <f t="shared" ref="AA8:AA75" si="50">IF(C8="TC","",IF(AND(T8="",U8="",V8="",Z8="",W8=""),"",ROUNDUP(SUM(T8,U8,V8,Z8,W8)*100/SUM($T$6,$U$6,$V$6,$Z$6,$W$6),0)))</f>
        <v>46</v>
      </c>
      <c r="AB8" s="134" t="str">
        <f t="shared" si="8"/>
        <v>C2</v>
      </c>
      <c r="AC8" s="134" t="str">
        <f>IF(ENGLISH!O8="","",ENGLISH!O8)</f>
        <v/>
      </c>
      <c r="AD8" s="134" t="str">
        <f t="shared" ref="AD8:AD33" si="51">IF(AC8="","",(AC8*80/$AC$6))</f>
        <v/>
      </c>
      <c r="AE8" s="134" t="str">
        <f t="shared" ref="AE8:AE33" si="52">IF(AB8="","",IF(AB8="E",SUM(X8,AD8),""))</f>
        <v/>
      </c>
      <c r="AF8" s="134" t="str">
        <f t="shared" ref="AF8:AF75" si="53">IF(AE8="","",IF(AE8&lt;33,"E",IF(AND(AE8&gt;=33,AE8&lt;41),"D",IF(AND(AE8&gt;=41,AE8&lt;51),"C2",IF(AND(AE8&gt;=51,AE8&lt;61),"C1",IF(AND(AE8&gt;=61,AE8&lt;71),"B2",IF(AND(AE8&gt;=71,AE8&lt;81),"B1",IF(AND(AE8&gt;=81,AE8&lt;91),"A2",IF(AND(AE8&gt;=91,AE8&lt;=100),"A1")))))))))</f>
        <v/>
      </c>
      <c r="AG8" s="137">
        <f>IF('HINDI-SKT'!E8="","",'HINDI-SKT'!E8)</f>
        <v>10</v>
      </c>
      <c r="AH8" s="138">
        <f t="shared" si="11"/>
        <v>5</v>
      </c>
      <c r="AI8" s="137">
        <f>IF('HINDI-SKT'!F8="","",'HINDI-SKT'!F8)</f>
        <v>39</v>
      </c>
      <c r="AJ8" s="138">
        <f t="shared" si="12"/>
        <v>2.5</v>
      </c>
      <c r="AK8" s="137">
        <f>IF('HINDI-SKT'!G8="","",'HINDI-SKT'!G8)</f>
        <v>8</v>
      </c>
      <c r="AL8" s="137">
        <f t="shared" si="13"/>
        <v>4</v>
      </c>
      <c r="AM8" s="138">
        <f>IFERROR(LARGE((AH8,AJ8,AL8),1),"")</f>
        <v>5</v>
      </c>
      <c r="AN8" s="138">
        <f>IFERROR(LARGE((AH8,AJ8,AL8),2),"")</f>
        <v>4</v>
      </c>
      <c r="AO8" s="137">
        <f t="shared" si="14"/>
        <v>4.5</v>
      </c>
      <c r="AP8" s="138">
        <f>IF('HINDI-SKT'!H8="","",'HINDI-SKT'!H8)</f>
        <v>5</v>
      </c>
      <c r="AQ8" s="137">
        <f>IF('HINDI-SKT'!I8="","",'HINDI-SKT'!I8)</f>
        <v>5</v>
      </c>
      <c r="AR8" s="137">
        <f>IF('HINDI-SKT'!J8="","",'HINDI-SKT'!J8)</f>
        <v>5</v>
      </c>
      <c r="AS8" s="137">
        <f t="shared" ref="AS8:AS75" si="54">IF(C8="TC","",IF(AND(AO8="",AP8="",AQ8="",AR8=""),"",SUM(AO8:AR8)))</f>
        <v>19.5</v>
      </c>
      <c r="AT8" s="137">
        <f>IF('HINDI-SKT'!K8="","",'HINDI-SKT'!K8)</f>
        <v>31</v>
      </c>
      <c r="AU8" s="138">
        <f t="shared" si="15"/>
        <v>31</v>
      </c>
      <c r="AV8" s="137">
        <f t="shared" ref="AV8:AV33" si="55">IF(C8="TC","",IF(AND(AO8="",AP8="",AQ8="",AU8="",AR8),"",ROUNDUP(SUM(AO8,AP8,AQ8,AU8,AR8),0)))</f>
        <v>51</v>
      </c>
      <c r="AW8" s="137" t="str">
        <f t="shared" si="16"/>
        <v>C1</v>
      </c>
      <c r="AX8" s="137" t="str">
        <f>IF('HINDI-SKT'!O8="","",'HINDI-SKT'!O8)</f>
        <v/>
      </c>
      <c r="AY8" s="137" t="str">
        <f t="shared" ref="AY8:AY33" si="56">IF(AX8="","",(AX8*80/$AX$6))</f>
        <v/>
      </c>
      <c r="AZ8" s="137" t="str">
        <f t="shared" ref="AZ8:AZ75" si="57">IF(AX8="","",IF(AW8="E",SUM(AS8,AY8),""))</f>
        <v/>
      </c>
      <c r="BA8" s="137" t="str">
        <f t="shared" ref="BA8:BA75" si="58">IF(AZ8="","",IF(AZ8&lt;33,"E",IF(AND(AZ8&gt;=33,AZ8&lt;41),"D",IF(AND(AZ8&gt;=41,AZ8&lt;51),"C2",IF(AND(AZ8&gt;=51,AZ8&lt;61),"C1",IF(AND(AZ8&gt;=61,AZ8&lt;71),"B2",IF(AND(AZ8&gt;=71,AZ8&lt;81),"B1",IF(AND(AZ8&gt;=81,AZ8&lt;91),"A2",IF(AND(AZ8&gt;=91,AZ8&lt;=100),"A1")))))))))</f>
        <v/>
      </c>
      <c r="BB8" s="134">
        <f>IF(MATHS!E8="","",MATHS!E8)</f>
        <v>3</v>
      </c>
      <c r="BC8" s="135">
        <f t="shared" si="17"/>
        <v>1.5</v>
      </c>
      <c r="BD8" s="134">
        <f>IF(MATHS!F8="","",MATHS!F8)</f>
        <v>30</v>
      </c>
      <c r="BE8" s="135">
        <f t="shared" si="18"/>
        <v>1.9000000000000001</v>
      </c>
      <c r="BF8" s="134">
        <f>IF(MATHS!G8="","",MATHS!G8)</f>
        <v>4</v>
      </c>
      <c r="BG8" s="134">
        <f t="shared" si="19"/>
        <v>2</v>
      </c>
      <c r="BH8" s="135">
        <f>IFERROR(LARGE((BC8,BE8,BG8),1),"")</f>
        <v>2</v>
      </c>
      <c r="BI8" s="135">
        <f>IFERROR(LARGE((BC8,BE8,BG8),2),"")</f>
        <v>1.9000000000000001</v>
      </c>
      <c r="BJ8" s="134">
        <f t="shared" si="20"/>
        <v>1.9500000000000002</v>
      </c>
      <c r="BK8" s="135">
        <f>IF(MATHS!H8="","",MATHS!H8)</f>
        <v>4</v>
      </c>
      <c r="BL8" s="134">
        <f>IF(MATHS!I8="","",MATHS!I8)</f>
        <v>4</v>
      </c>
      <c r="BM8" s="134">
        <f>IF(MATHS!J8="","",MATHS!J8)</f>
        <v>4</v>
      </c>
      <c r="BN8" s="134">
        <f t="shared" ref="BN8:BN75" si="59">IF(C8="TC","",IF(AND(BJ8="",BK8="",BL8="",BM8=""),"",SUM(BJ8:BM8)))</f>
        <v>13.95</v>
      </c>
      <c r="BO8" s="134">
        <f>IF(MATHS!K8="","",MATHS!K8)</f>
        <v>25</v>
      </c>
      <c r="BP8" s="135">
        <f t="shared" si="21"/>
        <v>25</v>
      </c>
      <c r="BQ8" s="134">
        <f t="shared" ref="BQ8:BQ75" si="60">IF(C8="TC","",IF(AND(BJ8="",BK8="",BL8="",BM8="",BP8=""),"",ROUNDUP(SUM(BJ8,BK8,BL8,BM8,BP8),0)))</f>
        <v>39</v>
      </c>
      <c r="BR8" s="134" t="str">
        <f t="shared" si="22"/>
        <v>D</v>
      </c>
      <c r="BS8" s="134" t="str">
        <f>IF(MATHS!O8="","",MATHS!O8)</f>
        <v/>
      </c>
      <c r="BT8" s="134" t="str">
        <f t="shared" ref="BT8:BT33" si="61">IF(BS8="","",(BS8*80/$BS$6))</f>
        <v/>
      </c>
      <c r="BU8" s="134" t="str">
        <f t="shared" ref="BU8:BU75" si="62">IF(BS8="","",IF(BR8="E",SUM(BN8,BT8),""))</f>
        <v/>
      </c>
      <c r="BV8" s="134"/>
      <c r="BW8" s="137">
        <f>IF(SCIENCE!E8="","",SCIENCE!E8)</f>
        <v>7</v>
      </c>
      <c r="BX8" s="138">
        <f t="shared" si="23"/>
        <v>3.5</v>
      </c>
      <c r="BY8" s="137">
        <f>IF(SCIENCE!F8="","",SCIENCE!F8)</f>
        <v>21</v>
      </c>
      <c r="BZ8" s="138">
        <f t="shared" si="24"/>
        <v>1.4000000000000001</v>
      </c>
      <c r="CA8" s="137">
        <f>IF(SCIENCE!G8="","",SCIENCE!G8)</f>
        <v>7</v>
      </c>
      <c r="CB8" s="137">
        <f t="shared" si="25"/>
        <v>3.5</v>
      </c>
      <c r="CC8" s="138">
        <f>IFERROR(LARGE((BX8,BZ8,CB8),1),"")</f>
        <v>3.5</v>
      </c>
      <c r="CD8" s="138">
        <f>IFERROR(LARGE((BX8,BZ8,CB8),2),"")</f>
        <v>3.5</v>
      </c>
      <c r="CE8" s="137">
        <f t="shared" si="26"/>
        <v>3.5</v>
      </c>
      <c r="CF8" s="138">
        <f>IF(SCIENCE!H8="","",SCIENCE!H8)</f>
        <v>4</v>
      </c>
      <c r="CG8" s="138">
        <f>IF(SCIENCE!I8="","",SCIENCE!I8)</f>
        <v>4</v>
      </c>
      <c r="CH8" s="138">
        <f>IF(SCIENCE!J8="","",SCIENCE!J8)</f>
        <v>4</v>
      </c>
      <c r="CI8" s="138">
        <f t="shared" ref="CI8:CI33" si="63">IF(C8="TC","",IF(AND(CE8="",CF8="",CG8="",CH8=""),"",SUM(CE8:CH8)))</f>
        <v>15.5</v>
      </c>
      <c r="CJ8" s="138">
        <f>IF(SCIENCE!K8="","",SCIENCE!K8)</f>
        <v>20</v>
      </c>
      <c r="CK8" s="138">
        <f t="shared" si="27"/>
        <v>20</v>
      </c>
      <c r="CL8" s="137">
        <f t="shared" ref="CL8:CL75" si="64">IF(C8="TC","",IF(AND(CE8="",CF8="",CG8="",CH8="",CK8=""),"",ROUNDUP(SUM(CE8,CF8,CG8,CH8,CK8),0)))</f>
        <v>36</v>
      </c>
      <c r="CM8" s="137" t="str">
        <f t="shared" si="28"/>
        <v>D</v>
      </c>
      <c r="CN8" s="137" t="str">
        <f>IF(SCIENCE!O8="","",SCIENCE!O8)</f>
        <v/>
      </c>
      <c r="CO8" s="137" t="str">
        <f t="shared" ref="CO8:CO33" si="65">IF(CN8="","",(CN8*80/$CN$6))</f>
        <v/>
      </c>
      <c r="CP8" s="137" t="str">
        <f t="shared" ref="CP8:CP75" si="66">IF(CN8="","",IF(CM8="E",ROUNDUP(SUM(CI8,CO8),0),""))</f>
        <v/>
      </c>
      <c r="CQ8" s="137" t="str">
        <f t="shared" ref="CQ8:CQ75" si="67">IF(CP8="","",IF(CP8&lt;33,"E",IF(AND(CP8&gt;=33,CP8&lt;41),"D",IF(AND(CP8&gt;=41,CP8&lt;51),"C2",IF(AND(CP8&gt;=51,CP8&lt;61),"C1",IF(AND(CP8&gt;=61,CP8&lt;71),"B2",IF(AND(CP8&gt;=71,CP8&lt;81),"B1",IF(AND(CP8&gt;=81,CP8&lt;91),"A2",IF(AND(CP8&gt;=91,CP8&lt;=100),"A1")))))))))</f>
        <v/>
      </c>
      <c r="CR8" s="134">
        <f>IF(SST!E8="","",SST!E8)</f>
        <v>7</v>
      </c>
      <c r="CS8" s="135">
        <f t="shared" si="29"/>
        <v>3.5</v>
      </c>
      <c r="CT8" s="134">
        <f>IF(SST!F8="","",SST!F8)</f>
        <v>54</v>
      </c>
      <c r="CU8" s="135">
        <f t="shared" si="30"/>
        <v>3.4</v>
      </c>
      <c r="CV8" s="134">
        <f>IF(SST!G8="","",SST!G8)</f>
        <v>7</v>
      </c>
      <c r="CW8" s="134">
        <f t="shared" si="31"/>
        <v>3.5</v>
      </c>
      <c r="CX8" s="135">
        <f>IFERROR(LARGE((CS8,CU8,CW8),1),"")</f>
        <v>3.5</v>
      </c>
      <c r="CY8" s="135">
        <f>IFERROR(LARGE((CS8,CU8,CW8),2),"")</f>
        <v>3.5</v>
      </c>
      <c r="CZ8" s="134">
        <f t="shared" si="32"/>
        <v>3.5</v>
      </c>
      <c r="DA8" s="135">
        <f>IF(SST!H8="","",SST!H8)</f>
        <v>4</v>
      </c>
      <c r="DB8" s="135">
        <f>IF(SST!I8="","",SST!I8)</f>
        <v>4</v>
      </c>
      <c r="DC8" s="135">
        <f>IF(SST!J8="","",SST!J8)</f>
        <v>4</v>
      </c>
      <c r="DD8" s="135">
        <f t="shared" ref="DD8:DD75" si="68">IF(C8="TC","",IF(AND(CZ8="",DA8="",DB8="",DC8=""),"",SUM(CZ8:DC8)))</f>
        <v>15.5</v>
      </c>
      <c r="DE8" s="135">
        <f>IF(SST!K8="","",SST!K8)</f>
        <v>22</v>
      </c>
      <c r="DF8" s="135">
        <f t="shared" si="33"/>
        <v>22</v>
      </c>
      <c r="DG8" s="134">
        <f t="shared" ref="DG8:DG75" si="69">IF(C8="TC","",IF(AND(CZ8="",DA8="",DC8="",DB8="",DF8=""),"",ROUNDUP(SUM(CZ8,DA8,DC8,DB8,DF8),0)))</f>
        <v>38</v>
      </c>
      <c r="DH8" s="134" t="str">
        <f t="shared" si="34"/>
        <v>D</v>
      </c>
      <c r="DI8" s="134" t="str">
        <f>IF(SST!O8="","",SST!O8)</f>
        <v/>
      </c>
      <c r="DJ8" s="134" t="str">
        <f t="shared" ref="DJ8:DJ33" si="70">IF(DI8="","",(DI8*80/$DI$6))</f>
        <v/>
      </c>
      <c r="DK8" s="134" t="str">
        <f t="shared" ref="DK8:DK75" si="71">IF(DI8="","",IF(DI8="","",IF(DH8="E",SUM(DD8,DJ8),"")))</f>
        <v/>
      </c>
      <c r="DL8" s="134" t="str">
        <f t="shared" ref="DL8:DL75" si="72">IF(DK8="","",IF(DK8&lt;33,"E",IF(AND(DK8&gt;=33,DK8&lt;41),"D",IF(AND(DK8&gt;=41,DK8&lt;51),"C2",IF(AND(DK8&gt;=51,DK8&lt;61),"C1",IF(AND(DK8&gt;=61,DK8&lt;71),"B2",IF(AND(DK8&gt;=71,DK8&lt;81),"B1",IF(AND(DK8&gt;=81,DK8&lt;91),"A2",IF(AND(DK8&gt;=91,DK8&lt;=100),"A1")))))))))</f>
        <v/>
      </c>
      <c r="DM8" s="139">
        <f t="shared" ref="DM8:DM75" si="73">IF(C8="TC","",IF(AA8="","",AA8))</f>
        <v>46</v>
      </c>
      <c r="DN8" s="139">
        <f t="shared" ref="DN8:DN75" si="74">IF(C8="TC","",IF(AV8="","",AV8))</f>
        <v>51</v>
      </c>
      <c r="DO8" s="139">
        <f t="shared" ref="DO8:DO75" si="75">IF(C8="TC","",IF(BQ8="","",BQ8))</f>
        <v>39</v>
      </c>
      <c r="DP8" s="139">
        <f t="shared" ref="DP8:DP75" si="76">IF(C8="TC","",IF(CL8="","",CL8))</f>
        <v>36</v>
      </c>
      <c r="DQ8" s="139">
        <f t="shared" ref="DQ8:DQ75" si="77">IF(C8="TC","",IF(DG8="","",DG8))</f>
        <v>38</v>
      </c>
      <c r="DR8" s="139" t="str">
        <f t="shared" ref="DR8:DR75" si="78">IF(C8="TC","",IF(AE8="","",AE8))</f>
        <v/>
      </c>
      <c r="DS8" s="139" t="str">
        <f t="shared" ref="DS8:DS75" si="79">IF(C8="TC","",IF(AZ8="","",AZ8))</f>
        <v/>
      </c>
      <c r="DT8" s="139" t="str">
        <f t="shared" ref="DT8:DT75" si="80">IF(C8="TC","",IF(BU8="","",BU8))</f>
        <v/>
      </c>
      <c r="DU8" s="139" t="str">
        <f t="shared" ref="DU8:DU75" si="81">IF(C8="TC","",IF(CP8="","",CP8))</f>
        <v/>
      </c>
      <c r="DV8" s="139" t="str">
        <f t="shared" ref="DV8:DV75" si="82">IF(C8="TC","",IF(DK8="","",DK8))</f>
        <v/>
      </c>
      <c r="DW8" s="140" t="str">
        <f t="shared" ref="DW8:DW75" si="83">IF(DM8&gt;=33,"",$DW$5&amp;",")</f>
        <v/>
      </c>
      <c r="DX8" s="140" t="str">
        <f t="shared" ref="DX8:DX75" si="84">IF(DN8&gt;=33,"",$DX$5&amp;",")</f>
        <v/>
      </c>
      <c r="DY8" s="140" t="str">
        <f t="shared" ref="DY8:DY75" si="85">IF(DO8&gt;=33,"",$DY$5&amp;",")</f>
        <v/>
      </c>
      <c r="DZ8" s="140" t="str">
        <f t="shared" ref="DZ8:DZ75" si="86">IF(DP8&gt;=33,"",$DZ$5&amp;",")</f>
        <v/>
      </c>
      <c r="EA8" s="140" t="str">
        <f t="shared" ref="EA8:EA75" si="87">IF(DQ8&gt;=33,"",$EA$5&amp;",")</f>
        <v/>
      </c>
      <c r="EB8" s="141" t="str">
        <f t="shared" ref="EB8:EB75" si="88">IF(DR8&gt;=33,"",$EB$5)</f>
        <v/>
      </c>
      <c r="EC8" s="141" t="str">
        <f t="shared" ref="EC8:EC75" si="89">IF(DS8&gt;=33,"",$EC$5)</f>
        <v/>
      </c>
      <c r="ED8" s="141" t="str">
        <f t="shared" ref="ED8:ED75" si="90">IF(DT8&gt;=33,"",$ED$5)</f>
        <v/>
      </c>
      <c r="EE8" s="141" t="str">
        <f t="shared" ref="EE8:EE75" si="91">IF(DU8&gt;=33,"",$EE$5)</f>
        <v/>
      </c>
      <c r="EF8" s="141" t="str">
        <f t="shared" ref="EF8:EF75" si="92">IF(DV8&gt;=33,"",$EF$5)</f>
        <v/>
      </c>
      <c r="EG8" s="127">
        <f t="shared" si="35"/>
        <v>46</v>
      </c>
      <c r="EH8" s="127">
        <f t="shared" si="35"/>
        <v>51</v>
      </c>
      <c r="EI8" s="127">
        <f t="shared" ref="EI8:EK33" si="93">IF(DO8&lt;33,"",DO8)</f>
        <v>39</v>
      </c>
      <c r="EJ8" s="127">
        <f t="shared" si="93"/>
        <v>36</v>
      </c>
      <c r="EK8" s="127">
        <f t="shared" si="93"/>
        <v>38</v>
      </c>
      <c r="EL8" s="128">
        <f t="shared" si="36"/>
        <v>46</v>
      </c>
      <c r="EM8" s="128">
        <f t="shared" si="36"/>
        <v>51</v>
      </c>
      <c r="EN8" s="128">
        <f t="shared" si="36"/>
        <v>39</v>
      </c>
      <c r="EO8" s="128">
        <f t="shared" si="36"/>
        <v>36</v>
      </c>
      <c r="EP8" s="128">
        <f t="shared" si="36"/>
        <v>38</v>
      </c>
      <c r="EQ8" s="142">
        <f t="shared" si="37"/>
        <v>0</v>
      </c>
      <c r="ER8" s="142">
        <f t="shared" si="38"/>
        <v>0</v>
      </c>
      <c r="ES8" s="359" t="str">
        <f t="shared" si="39"/>
        <v>PASS</v>
      </c>
      <c r="ET8" s="359" t="str">
        <f t="shared" si="40"/>
        <v/>
      </c>
      <c r="EU8" s="359" t="str">
        <f t="shared" si="41"/>
        <v/>
      </c>
      <c r="EV8" s="359" t="str">
        <f t="shared" si="42"/>
        <v/>
      </c>
      <c r="EW8" s="359">
        <f t="shared" si="43"/>
        <v>210</v>
      </c>
      <c r="EX8" s="359">
        <f t="shared" si="44"/>
        <v>210</v>
      </c>
      <c r="EY8" s="359">
        <f t="shared" ref="EY8:EZ33" si="94">IF(EW8="","",ROUND(EW8,0))</f>
        <v>210</v>
      </c>
      <c r="EZ8" s="359">
        <f t="shared" si="94"/>
        <v>210</v>
      </c>
      <c r="FA8" s="359" t="str">
        <f t="shared" si="45"/>
        <v>42 %</v>
      </c>
      <c r="FB8" s="359">
        <f t="shared" si="46"/>
        <v>42</v>
      </c>
      <c r="FC8" s="144" t="str">
        <f t="shared" ref="FC8:FC33" si="95">IF(FB8="","",IF(FB8&lt;33,"E",IF(AND(FB8&gt;=33,FB8&lt;41),"D",IF(AND(FB8&gt;=41,FB8&lt;51),"C2",IF(AND(FB8&gt;=51,FB8&lt;61),"C1",IF(AND(FB8&gt;=61,FB8&lt;71),"B2",IF(AND(FB8&gt;=71,FB8&lt;81),"B1",IF(AND(FB8&gt;=81,FB8&lt;91),"A2",IF(AND(FB8&gt;=91,FB8&lt;=100),"A1")))))))))</f>
        <v>C2</v>
      </c>
      <c r="FD8" s="359">
        <f t="shared" si="47"/>
        <v>2.0000000000000009</v>
      </c>
      <c r="FE8" s="145">
        <f>IF(ATTENDANCE!Q9="","",ATTENDANCE!Q9)</f>
        <v>190</v>
      </c>
      <c r="FF8" s="146" t="str">
        <f t="shared" si="48"/>
        <v>95 %</v>
      </c>
      <c r="FG8" s="359">
        <f t="shared" si="49"/>
        <v>42</v>
      </c>
      <c r="FH8" s="144" t="str">
        <f t="shared" ref="FH8:FH33" si="96">IF(FG8="","",IF(FG8&lt;33,"E",IF(AND(FG8&gt;=33,FG8&lt;41),"D",IF(AND(FG8&gt;=41,FG8&lt;51),"C2",IF(AND(FG8&gt;=51,FG8&lt;61),"C1",IF(AND(FG8&gt;=61,FG8&lt;71),"B2",IF(AND(FG8&gt;=71,FG8&lt;81),"B1",IF(AND(FG8&gt;=81,FG8&lt;91),"A2",IF(AND(FG8&gt;=91,FG8&lt;=100),"A1")))))))))</f>
        <v>C2</v>
      </c>
      <c r="FI8" s="359">
        <f>IF(ATTENDANCE!Q9="","",ATTENDANCE!Q9)</f>
        <v>190</v>
      </c>
      <c r="FJ8" s="144">
        <f>IF(ATTENDANCE!Q9="","",ATTENDANCE!$Q9)</f>
        <v>190</v>
      </c>
      <c r="FK8" s="144" t="s">
        <v>233</v>
      </c>
      <c r="FL8" s="103"/>
    </row>
    <row r="9" spans="1:168" ht="25.5" customHeight="1" x14ac:dyDescent="0.25">
      <c r="A9" s="103"/>
      <c r="B9" s="131">
        <f>IF(DATA!B7="","",DATA!B7)</f>
        <v>3</v>
      </c>
      <c r="C9" s="131">
        <f>IF(DATA!C7="","",DATA!C7)</f>
        <v>903</v>
      </c>
      <c r="D9" s="131">
        <f>IF(DATA!D7="","",DATA!D7)</f>
        <v>1370</v>
      </c>
      <c r="E9" s="447" t="str">
        <f>IF(DATA!E7="","",DATA!E7)</f>
        <v>BHAVESH SINGH RAO</v>
      </c>
      <c r="F9" s="447" t="str">
        <f>IF(DATA!F7="","",DATA!F7)</f>
        <v>FATEH SINGH RAO</v>
      </c>
      <c r="G9" s="132" t="str">
        <f>IF(DATA!G7="","",DATA!G7)</f>
        <v>GANGA KUNWAR</v>
      </c>
      <c r="H9" s="133">
        <f>IF(DATA!H7="","",DATA!H7)</f>
        <v>40431</v>
      </c>
      <c r="I9" s="132" t="str">
        <f>IF(DATA!I7="","",DATA!I7)</f>
        <v>BOY</v>
      </c>
      <c r="J9" s="132" t="str">
        <f>IF(DATA!J7="","",DATA!J7)</f>
        <v>OBC</v>
      </c>
      <c r="K9" s="132" t="str">
        <f>IF(DATA!K7="","",DATA!K7)</f>
        <v/>
      </c>
      <c r="L9" s="134">
        <f>IF(ENGLISH!E9="","",ENGLISH!E9)</f>
        <v>7</v>
      </c>
      <c r="M9" s="135">
        <f t="shared" si="2"/>
        <v>3.5</v>
      </c>
      <c r="N9" s="134">
        <f>IF(ENGLISH!F9="","",ENGLISH!F9)</f>
        <v>31</v>
      </c>
      <c r="O9" s="135">
        <f t="shared" si="3"/>
        <v>2</v>
      </c>
      <c r="P9" s="134">
        <f>IF(ENGLISH!G9="","",ENGLISH!G9)</f>
        <v>5</v>
      </c>
      <c r="Q9" s="134">
        <f t="shared" si="4"/>
        <v>2.5</v>
      </c>
      <c r="R9" s="135">
        <f>IFERROR(LARGE((M9,O9,Q9),1),"")</f>
        <v>3.5</v>
      </c>
      <c r="S9" s="135">
        <f>IFERROR(LARGE((M9,O9,Q9),2),"")</f>
        <v>2.5</v>
      </c>
      <c r="T9" s="134">
        <f t="shared" si="5"/>
        <v>3</v>
      </c>
      <c r="U9" s="135">
        <f>IF(ENGLISH!H9="","",ENGLISH!H9)</f>
        <v>5</v>
      </c>
      <c r="V9" s="134">
        <f>IF(ENGLISH!I9="","",ENGLISH!I9)</f>
        <v>5</v>
      </c>
      <c r="W9" s="134">
        <f>IF(ENGLISH!J9="","",ENGLISH!J9)</f>
        <v>5</v>
      </c>
      <c r="X9" s="134">
        <f t="shared" si="10"/>
        <v>18</v>
      </c>
      <c r="Y9" s="135">
        <f>IF(ENGLISH!K9="","",ENGLISH!K9)</f>
        <v>48</v>
      </c>
      <c r="Z9" s="135">
        <f t="shared" si="7"/>
        <v>48</v>
      </c>
      <c r="AA9" s="136">
        <f t="shared" si="50"/>
        <v>66</v>
      </c>
      <c r="AB9" s="134" t="str">
        <f t="shared" si="8"/>
        <v>B2</v>
      </c>
      <c r="AC9" s="134" t="str">
        <f>IF(ENGLISH!O9="","",ENGLISH!O9)</f>
        <v/>
      </c>
      <c r="AD9" s="134" t="str">
        <f t="shared" si="51"/>
        <v/>
      </c>
      <c r="AE9" s="134" t="str">
        <f t="shared" si="52"/>
        <v/>
      </c>
      <c r="AF9" s="134" t="str">
        <f t="shared" si="53"/>
        <v/>
      </c>
      <c r="AG9" s="137">
        <f>IF('HINDI-SKT'!E9="","",'HINDI-SKT'!E9)</f>
        <v>8</v>
      </c>
      <c r="AH9" s="138">
        <f t="shared" si="11"/>
        <v>4</v>
      </c>
      <c r="AI9" s="137">
        <f>IF('HINDI-SKT'!F9="","",'HINDI-SKT'!F9)</f>
        <v>46</v>
      </c>
      <c r="AJ9" s="138">
        <f t="shared" si="12"/>
        <v>2.9</v>
      </c>
      <c r="AK9" s="137">
        <f>IF('HINDI-SKT'!G9="","",'HINDI-SKT'!G9)</f>
        <v>7</v>
      </c>
      <c r="AL9" s="137">
        <f t="shared" si="13"/>
        <v>3.5</v>
      </c>
      <c r="AM9" s="138">
        <f>IFERROR(LARGE((AH9,AJ9,AL9),1),"")</f>
        <v>4</v>
      </c>
      <c r="AN9" s="138">
        <f>IFERROR(LARGE((AH9,AJ9,AL9),2),"")</f>
        <v>3.5</v>
      </c>
      <c r="AO9" s="137">
        <f t="shared" si="14"/>
        <v>3.75</v>
      </c>
      <c r="AP9" s="138">
        <f>IF('HINDI-SKT'!H9="","",'HINDI-SKT'!H9)</f>
        <v>5</v>
      </c>
      <c r="AQ9" s="137">
        <f>IF('HINDI-SKT'!I9="","",'HINDI-SKT'!I9)</f>
        <v>5</v>
      </c>
      <c r="AR9" s="137">
        <f>IF('HINDI-SKT'!J9="","",'HINDI-SKT'!J9)</f>
        <v>5</v>
      </c>
      <c r="AS9" s="137">
        <f t="shared" si="54"/>
        <v>18.75</v>
      </c>
      <c r="AT9" s="137">
        <f>IF('HINDI-SKT'!K9="","",'HINDI-SKT'!K9)</f>
        <v>34</v>
      </c>
      <c r="AU9" s="138">
        <f t="shared" si="15"/>
        <v>34</v>
      </c>
      <c r="AV9" s="137">
        <f t="shared" si="55"/>
        <v>53</v>
      </c>
      <c r="AW9" s="137" t="str">
        <f t="shared" si="16"/>
        <v>C1</v>
      </c>
      <c r="AX9" s="137" t="str">
        <f>IF('HINDI-SKT'!O9="","",'HINDI-SKT'!O9)</f>
        <v/>
      </c>
      <c r="AY9" s="137" t="str">
        <f t="shared" si="56"/>
        <v/>
      </c>
      <c r="AZ9" s="137" t="str">
        <f t="shared" si="57"/>
        <v/>
      </c>
      <c r="BA9" s="137" t="str">
        <f t="shared" si="58"/>
        <v/>
      </c>
      <c r="BB9" s="134">
        <f>IF(MATHS!E9="","",MATHS!E9)</f>
        <v>6</v>
      </c>
      <c r="BC9" s="135">
        <f t="shared" si="17"/>
        <v>3</v>
      </c>
      <c r="BD9" s="134">
        <f>IF(MATHS!F9="","",MATHS!F9)</f>
        <v>36</v>
      </c>
      <c r="BE9" s="135">
        <f t="shared" si="18"/>
        <v>2.3000000000000003</v>
      </c>
      <c r="BF9" s="134">
        <f>IF(MATHS!G9="","",MATHS!G9)</f>
        <v>7</v>
      </c>
      <c r="BG9" s="134">
        <f t="shared" si="19"/>
        <v>3.5</v>
      </c>
      <c r="BH9" s="135">
        <f>IFERROR(LARGE((BC9,BE9,BG9),1),"")</f>
        <v>3.5</v>
      </c>
      <c r="BI9" s="135">
        <f>IFERROR(LARGE((BC9,BE9,BG9),2),"")</f>
        <v>3</v>
      </c>
      <c r="BJ9" s="134">
        <f t="shared" si="20"/>
        <v>3.25</v>
      </c>
      <c r="BK9" s="135">
        <f>IF(MATHS!H9="","",MATHS!H9)</f>
        <v>5</v>
      </c>
      <c r="BL9" s="134">
        <f>IF(MATHS!I9="","",MATHS!I9)</f>
        <v>5</v>
      </c>
      <c r="BM9" s="134">
        <f>IF(MATHS!J9="","",MATHS!J9)</f>
        <v>5</v>
      </c>
      <c r="BN9" s="134">
        <f t="shared" si="59"/>
        <v>18.25</v>
      </c>
      <c r="BO9" s="134">
        <f>IF(MATHS!K9="","",MATHS!K9)</f>
        <v>58</v>
      </c>
      <c r="BP9" s="135">
        <f t="shared" si="21"/>
        <v>58</v>
      </c>
      <c r="BQ9" s="134">
        <f t="shared" si="60"/>
        <v>77</v>
      </c>
      <c r="BR9" s="134" t="str">
        <f t="shared" si="22"/>
        <v>B1</v>
      </c>
      <c r="BS9" s="134" t="str">
        <f>IF(MATHS!O9="","",MATHS!O9)</f>
        <v/>
      </c>
      <c r="BT9" s="134" t="str">
        <f t="shared" si="61"/>
        <v/>
      </c>
      <c r="BU9" s="134" t="str">
        <f t="shared" si="62"/>
        <v/>
      </c>
      <c r="BV9" s="134"/>
      <c r="BW9" s="137">
        <f>IF(SCIENCE!E9="","",SCIENCE!E9)</f>
        <v>5</v>
      </c>
      <c r="BX9" s="138">
        <f t="shared" si="23"/>
        <v>2.5</v>
      </c>
      <c r="BY9" s="137">
        <f>IF(SCIENCE!F9="","",SCIENCE!F9)</f>
        <v>31</v>
      </c>
      <c r="BZ9" s="138">
        <f t="shared" si="24"/>
        <v>2</v>
      </c>
      <c r="CA9" s="137">
        <f>IF(SCIENCE!G9="","",SCIENCE!G9)</f>
        <v>8</v>
      </c>
      <c r="CB9" s="137">
        <f t="shared" si="25"/>
        <v>4</v>
      </c>
      <c r="CC9" s="138">
        <f>IFERROR(LARGE((BX9,BZ9,CB9),1),"")</f>
        <v>4</v>
      </c>
      <c r="CD9" s="138">
        <f>IFERROR(LARGE((BX9,BZ9,CB9),2),"")</f>
        <v>2.5</v>
      </c>
      <c r="CE9" s="137">
        <f t="shared" si="26"/>
        <v>3.25</v>
      </c>
      <c r="CF9" s="138">
        <f>IF(SCIENCE!H9="","",SCIENCE!H9)</f>
        <v>5</v>
      </c>
      <c r="CG9" s="138">
        <f>IF(SCIENCE!I9="","",SCIENCE!I9)</f>
        <v>5</v>
      </c>
      <c r="CH9" s="138">
        <f>IF(SCIENCE!J9="","",SCIENCE!J9)</f>
        <v>4</v>
      </c>
      <c r="CI9" s="138">
        <f t="shared" si="63"/>
        <v>17.25</v>
      </c>
      <c r="CJ9" s="138">
        <f>IF(SCIENCE!K9="","",SCIENCE!K9)</f>
        <v>28</v>
      </c>
      <c r="CK9" s="138">
        <f t="shared" si="27"/>
        <v>28</v>
      </c>
      <c r="CL9" s="137">
        <f t="shared" si="64"/>
        <v>46</v>
      </c>
      <c r="CM9" s="137" t="str">
        <f t="shared" si="28"/>
        <v>C2</v>
      </c>
      <c r="CN9" s="137" t="str">
        <f>IF(SCIENCE!O9="","",SCIENCE!O9)</f>
        <v/>
      </c>
      <c r="CO9" s="137" t="str">
        <f t="shared" si="65"/>
        <v/>
      </c>
      <c r="CP9" s="137" t="str">
        <f t="shared" si="66"/>
        <v/>
      </c>
      <c r="CQ9" s="137" t="str">
        <f t="shared" si="67"/>
        <v/>
      </c>
      <c r="CR9" s="134">
        <f>IF(SST!E9="","",SST!E9)</f>
        <v>6</v>
      </c>
      <c r="CS9" s="135">
        <f t="shared" si="29"/>
        <v>3</v>
      </c>
      <c r="CT9" s="134">
        <f>IF(SST!F9="","",SST!F9)</f>
        <v>66</v>
      </c>
      <c r="CU9" s="135">
        <f t="shared" si="30"/>
        <v>4.1999999999999993</v>
      </c>
      <c r="CV9" s="134">
        <f>IF(SST!G9="","",SST!G9)</f>
        <v>0</v>
      </c>
      <c r="CW9" s="134">
        <f t="shared" si="31"/>
        <v>0</v>
      </c>
      <c r="CX9" s="135">
        <f>IFERROR(LARGE((CS9,CU9,CW9),1),"")</f>
        <v>4.1999999999999993</v>
      </c>
      <c r="CY9" s="135">
        <f>IFERROR(LARGE((CS9,CU9,CW9),2),"")</f>
        <v>3</v>
      </c>
      <c r="CZ9" s="134">
        <f t="shared" si="32"/>
        <v>3.5999999999999996</v>
      </c>
      <c r="DA9" s="135">
        <f>IF(SST!H9="","",SST!H9)</f>
        <v>5</v>
      </c>
      <c r="DB9" s="135">
        <f>IF(SST!I9="","",SST!I9)</f>
        <v>5</v>
      </c>
      <c r="DC9" s="135">
        <f>IF(SST!J9="","",SST!J9)</f>
        <v>5</v>
      </c>
      <c r="DD9" s="135">
        <f t="shared" si="68"/>
        <v>18.600000000000001</v>
      </c>
      <c r="DE9" s="135">
        <f>IF(SST!K9="","",SST!K9)</f>
        <v>43</v>
      </c>
      <c r="DF9" s="135">
        <f t="shared" si="33"/>
        <v>43</v>
      </c>
      <c r="DG9" s="134">
        <f t="shared" si="69"/>
        <v>62</v>
      </c>
      <c r="DH9" s="134" t="str">
        <f t="shared" si="34"/>
        <v>B2</v>
      </c>
      <c r="DI9" s="134" t="str">
        <f>IF(SST!O9="","",SST!O9)</f>
        <v/>
      </c>
      <c r="DJ9" s="134" t="str">
        <f t="shared" si="70"/>
        <v/>
      </c>
      <c r="DK9" s="134" t="str">
        <f t="shared" si="71"/>
        <v/>
      </c>
      <c r="DL9" s="134" t="str">
        <f t="shared" si="72"/>
        <v/>
      </c>
      <c r="DM9" s="139">
        <f t="shared" si="73"/>
        <v>66</v>
      </c>
      <c r="DN9" s="139">
        <f t="shared" si="74"/>
        <v>53</v>
      </c>
      <c r="DO9" s="139">
        <f t="shared" si="75"/>
        <v>77</v>
      </c>
      <c r="DP9" s="139">
        <f t="shared" si="76"/>
        <v>46</v>
      </c>
      <c r="DQ9" s="139">
        <f t="shared" si="77"/>
        <v>62</v>
      </c>
      <c r="DR9" s="139" t="str">
        <f t="shared" si="78"/>
        <v/>
      </c>
      <c r="DS9" s="139" t="str">
        <f t="shared" si="79"/>
        <v/>
      </c>
      <c r="DT9" s="139" t="str">
        <f t="shared" si="80"/>
        <v/>
      </c>
      <c r="DU9" s="139" t="str">
        <f t="shared" si="81"/>
        <v/>
      </c>
      <c r="DV9" s="139" t="str">
        <f t="shared" si="82"/>
        <v/>
      </c>
      <c r="DW9" s="140" t="str">
        <f t="shared" si="83"/>
        <v/>
      </c>
      <c r="DX9" s="140" t="str">
        <f t="shared" si="84"/>
        <v/>
      </c>
      <c r="DY9" s="140" t="str">
        <f t="shared" si="85"/>
        <v/>
      </c>
      <c r="DZ9" s="140" t="str">
        <f t="shared" si="86"/>
        <v/>
      </c>
      <c r="EA9" s="140" t="str">
        <f t="shared" si="87"/>
        <v/>
      </c>
      <c r="EB9" s="141" t="str">
        <f t="shared" si="88"/>
        <v/>
      </c>
      <c r="EC9" s="141" t="str">
        <f t="shared" si="89"/>
        <v/>
      </c>
      <c r="ED9" s="141" t="str">
        <f t="shared" si="90"/>
        <v/>
      </c>
      <c r="EE9" s="141" t="str">
        <f t="shared" si="91"/>
        <v/>
      </c>
      <c r="EF9" s="141" t="str">
        <f t="shared" si="92"/>
        <v/>
      </c>
      <c r="EG9" s="127">
        <f t="shared" si="35"/>
        <v>66</v>
      </c>
      <c r="EH9" s="127">
        <f t="shared" si="35"/>
        <v>53</v>
      </c>
      <c r="EI9" s="127">
        <f t="shared" si="93"/>
        <v>77</v>
      </c>
      <c r="EJ9" s="127">
        <f t="shared" si="93"/>
        <v>46</v>
      </c>
      <c r="EK9" s="127">
        <f t="shared" si="93"/>
        <v>62</v>
      </c>
      <c r="EL9" s="128">
        <f t="shared" si="36"/>
        <v>66</v>
      </c>
      <c r="EM9" s="128">
        <f t="shared" si="36"/>
        <v>53</v>
      </c>
      <c r="EN9" s="128">
        <f t="shared" si="36"/>
        <v>77</v>
      </c>
      <c r="EO9" s="128">
        <f t="shared" si="36"/>
        <v>46</v>
      </c>
      <c r="EP9" s="128">
        <f t="shared" si="36"/>
        <v>62</v>
      </c>
      <c r="EQ9" s="142">
        <f t="shared" si="37"/>
        <v>0</v>
      </c>
      <c r="ER9" s="142">
        <f t="shared" si="38"/>
        <v>0</v>
      </c>
      <c r="ES9" s="359" t="str">
        <f t="shared" si="39"/>
        <v>PASS</v>
      </c>
      <c r="ET9" s="359" t="str">
        <f t="shared" si="40"/>
        <v/>
      </c>
      <c r="EU9" s="359" t="str">
        <f t="shared" si="41"/>
        <v/>
      </c>
      <c r="EV9" s="359" t="str">
        <f t="shared" si="42"/>
        <v/>
      </c>
      <c r="EW9" s="359">
        <f t="shared" si="43"/>
        <v>304</v>
      </c>
      <c r="EX9" s="359">
        <f t="shared" si="44"/>
        <v>304</v>
      </c>
      <c r="EY9" s="359">
        <f t="shared" si="94"/>
        <v>304</v>
      </c>
      <c r="EZ9" s="359">
        <f t="shared" si="94"/>
        <v>304</v>
      </c>
      <c r="FA9" s="359" t="str">
        <f t="shared" si="45"/>
        <v>60.8 %</v>
      </c>
      <c r="FB9" s="359">
        <f t="shared" si="46"/>
        <v>60.8</v>
      </c>
      <c r="FC9" s="144" t="str">
        <f t="shared" si="95"/>
        <v>C1</v>
      </c>
      <c r="FD9" s="359">
        <f t="shared" si="47"/>
        <v>1.0000000000000004</v>
      </c>
      <c r="FE9" s="145">
        <f>IF(ATTENDANCE!Q10="","",ATTENDANCE!Q10)</f>
        <v>164</v>
      </c>
      <c r="FF9" s="146" t="str">
        <f t="shared" si="48"/>
        <v>82 %</v>
      </c>
      <c r="FG9" s="359">
        <f t="shared" si="49"/>
        <v>60.8</v>
      </c>
      <c r="FH9" s="144" t="str">
        <f t="shared" si="96"/>
        <v>C1</v>
      </c>
      <c r="FI9" s="359">
        <f>IF(ATTENDANCE!Q10="","",ATTENDANCE!Q10)</f>
        <v>164</v>
      </c>
      <c r="FJ9" s="144">
        <f>IF(ATTENDANCE!Q10="","",ATTENDANCE!$Q10)</f>
        <v>164</v>
      </c>
      <c r="FK9" s="144" t="s">
        <v>234</v>
      </c>
      <c r="FL9" s="103"/>
    </row>
    <row r="10" spans="1:168" ht="25.5" customHeight="1" x14ac:dyDescent="0.25">
      <c r="A10" s="103"/>
      <c r="B10" s="131">
        <f>IF(DATA!B8="","",DATA!B8)</f>
        <v>4</v>
      </c>
      <c r="C10" s="131" t="str">
        <f>IF(DATA!C8="","",DATA!C8)</f>
        <v/>
      </c>
      <c r="D10" s="131" t="str">
        <f>IF(DATA!D8="","",DATA!D8)</f>
        <v/>
      </c>
      <c r="E10" s="447" t="str">
        <f>IF(DATA!E8="","",DATA!E8)</f>
        <v/>
      </c>
      <c r="F10" s="447" t="str">
        <f>IF(DATA!F8="","",DATA!F8)</f>
        <v/>
      </c>
      <c r="G10" s="132" t="str">
        <f>IF(DATA!G8="","",DATA!G8)</f>
        <v/>
      </c>
      <c r="H10" s="133" t="str">
        <f>IF(DATA!H8="","",DATA!H8)</f>
        <v/>
      </c>
      <c r="I10" s="132" t="str">
        <f>IF(DATA!I8="","",DATA!I8)</f>
        <v/>
      </c>
      <c r="J10" s="132" t="str">
        <f>IF(DATA!J8="","",DATA!J8)</f>
        <v/>
      </c>
      <c r="K10" s="132" t="str">
        <f>IF(DATA!K8="","",DATA!K8)</f>
        <v/>
      </c>
      <c r="L10" s="134" t="str">
        <f>IF(ENGLISH!E10="","",ENGLISH!E10)</f>
        <v/>
      </c>
      <c r="M10" s="135" t="str">
        <f t="shared" si="2"/>
        <v/>
      </c>
      <c r="N10" s="134" t="str">
        <f>IF(ENGLISH!F10="","",ENGLISH!F10)</f>
        <v/>
      </c>
      <c r="O10" s="135" t="str">
        <f t="shared" si="3"/>
        <v/>
      </c>
      <c r="P10" s="134" t="str">
        <f>IF(ENGLISH!G10="","",ENGLISH!G10)</f>
        <v/>
      </c>
      <c r="Q10" s="134" t="str">
        <f t="shared" si="4"/>
        <v/>
      </c>
      <c r="R10" s="135" t="str">
        <f>IFERROR(LARGE((M10,O10,Q10),1),"")</f>
        <v/>
      </c>
      <c r="S10" s="135" t="str">
        <f>IFERROR(LARGE((M10,O10,Q10),2),"")</f>
        <v/>
      </c>
      <c r="T10" s="134" t="str">
        <f t="shared" si="5"/>
        <v/>
      </c>
      <c r="U10" s="135" t="str">
        <f>IF(ENGLISH!H10="","",ENGLISH!H10)</f>
        <v/>
      </c>
      <c r="V10" s="134" t="str">
        <f>IF(ENGLISH!I10="","",ENGLISH!I10)</f>
        <v/>
      </c>
      <c r="W10" s="134" t="str">
        <f>IF(ENGLISH!J10="","",ENGLISH!J10)</f>
        <v/>
      </c>
      <c r="X10" s="134" t="str">
        <f t="shared" si="10"/>
        <v/>
      </c>
      <c r="Y10" s="135" t="str">
        <f>IF(ENGLISH!K10="","",ENGLISH!K10)</f>
        <v/>
      </c>
      <c r="Z10" s="135" t="str">
        <f t="shared" si="7"/>
        <v/>
      </c>
      <c r="AA10" s="136" t="str">
        <f t="shared" si="50"/>
        <v/>
      </c>
      <c r="AB10" s="134" t="str">
        <f t="shared" si="8"/>
        <v/>
      </c>
      <c r="AC10" s="134" t="str">
        <f>IF(ENGLISH!O10="","",ENGLISH!O10)</f>
        <v/>
      </c>
      <c r="AD10" s="134" t="str">
        <f t="shared" si="51"/>
        <v/>
      </c>
      <c r="AE10" s="134" t="str">
        <f t="shared" si="52"/>
        <v/>
      </c>
      <c r="AF10" s="134" t="str">
        <f t="shared" si="53"/>
        <v/>
      </c>
      <c r="AG10" s="137" t="str">
        <f>IF('HINDI-SKT'!E10="","",'HINDI-SKT'!E10)</f>
        <v/>
      </c>
      <c r="AH10" s="138" t="str">
        <f t="shared" si="11"/>
        <v/>
      </c>
      <c r="AI10" s="137" t="str">
        <f>IF('HINDI-SKT'!F10="","",'HINDI-SKT'!F10)</f>
        <v/>
      </c>
      <c r="AJ10" s="138" t="str">
        <f t="shared" si="12"/>
        <v/>
      </c>
      <c r="AK10" s="137" t="str">
        <f>IF('HINDI-SKT'!G10="","",'HINDI-SKT'!G10)</f>
        <v/>
      </c>
      <c r="AL10" s="137" t="str">
        <f t="shared" si="13"/>
        <v/>
      </c>
      <c r="AM10" s="138" t="str">
        <f>IFERROR(LARGE((AH10,AJ10,AL10),1),"")</f>
        <v/>
      </c>
      <c r="AN10" s="138" t="str">
        <f>IFERROR(LARGE((AH10,AJ10,AL10),2),"")</f>
        <v/>
      </c>
      <c r="AO10" s="137" t="str">
        <f t="shared" si="14"/>
        <v/>
      </c>
      <c r="AP10" s="138" t="str">
        <f>IF('HINDI-SKT'!H10="","",'HINDI-SKT'!H10)</f>
        <v/>
      </c>
      <c r="AQ10" s="137" t="str">
        <f>IF('HINDI-SKT'!I10="","",'HINDI-SKT'!I10)</f>
        <v/>
      </c>
      <c r="AR10" s="137" t="str">
        <f>IF('HINDI-SKT'!J10="","",'HINDI-SKT'!J10)</f>
        <v/>
      </c>
      <c r="AS10" s="137" t="str">
        <f t="shared" si="54"/>
        <v/>
      </c>
      <c r="AT10" s="137" t="str">
        <f>IF('HINDI-SKT'!K10="","",'HINDI-SKT'!K10)</f>
        <v/>
      </c>
      <c r="AU10" s="138" t="str">
        <f t="shared" si="15"/>
        <v/>
      </c>
      <c r="AV10" s="137" t="str">
        <f t="shared" si="55"/>
        <v/>
      </c>
      <c r="AW10" s="137" t="str">
        <f t="shared" si="16"/>
        <v/>
      </c>
      <c r="AX10" s="137" t="str">
        <f>IF('HINDI-SKT'!O10="","",'HINDI-SKT'!O10)</f>
        <v/>
      </c>
      <c r="AY10" s="137" t="str">
        <f t="shared" si="56"/>
        <v/>
      </c>
      <c r="AZ10" s="137" t="str">
        <f t="shared" si="57"/>
        <v/>
      </c>
      <c r="BA10" s="137" t="str">
        <f t="shared" si="58"/>
        <v/>
      </c>
      <c r="BB10" s="134" t="str">
        <f>IF(MATHS!E10="","",MATHS!E10)</f>
        <v/>
      </c>
      <c r="BC10" s="135" t="str">
        <f t="shared" si="17"/>
        <v/>
      </c>
      <c r="BD10" s="134" t="str">
        <f>IF(MATHS!F10="","",MATHS!F10)</f>
        <v/>
      </c>
      <c r="BE10" s="135" t="str">
        <f t="shared" si="18"/>
        <v/>
      </c>
      <c r="BF10" s="134" t="str">
        <f>IF(MATHS!G10="","",MATHS!G10)</f>
        <v/>
      </c>
      <c r="BG10" s="134" t="str">
        <f t="shared" si="19"/>
        <v/>
      </c>
      <c r="BH10" s="135" t="str">
        <f>IFERROR(LARGE((BC10,BE10,BG10),1),"")</f>
        <v/>
      </c>
      <c r="BI10" s="135" t="str">
        <f>IFERROR(LARGE((BC10,BE10,BG10),2),"")</f>
        <v/>
      </c>
      <c r="BJ10" s="134" t="str">
        <f t="shared" si="20"/>
        <v/>
      </c>
      <c r="BK10" s="135" t="str">
        <f>IF(MATHS!H10="","",MATHS!H10)</f>
        <v/>
      </c>
      <c r="BL10" s="134" t="str">
        <f>IF(MATHS!I10="","",MATHS!I10)</f>
        <v/>
      </c>
      <c r="BM10" s="134" t="str">
        <f>IF(MATHS!J10="","",MATHS!J10)</f>
        <v/>
      </c>
      <c r="BN10" s="134" t="str">
        <f t="shared" si="59"/>
        <v/>
      </c>
      <c r="BO10" s="134" t="str">
        <f>IF(MATHS!K10="","",MATHS!K10)</f>
        <v/>
      </c>
      <c r="BP10" s="135" t="str">
        <f t="shared" si="21"/>
        <v/>
      </c>
      <c r="BQ10" s="134" t="str">
        <f t="shared" si="60"/>
        <v/>
      </c>
      <c r="BR10" s="134" t="str">
        <f t="shared" si="22"/>
        <v/>
      </c>
      <c r="BS10" s="134" t="str">
        <f>IF(MATHS!O10="","",MATHS!O10)</f>
        <v/>
      </c>
      <c r="BT10" s="134" t="str">
        <f t="shared" si="61"/>
        <v/>
      </c>
      <c r="BU10" s="134" t="str">
        <f t="shared" si="62"/>
        <v/>
      </c>
      <c r="BV10" s="134"/>
      <c r="BW10" s="137" t="str">
        <f>IF(SCIENCE!E10="","",SCIENCE!E10)</f>
        <v/>
      </c>
      <c r="BX10" s="138" t="str">
        <f t="shared" si="23"/>
        <v/>
      </c>
      <c r="BY10" s="137" t="str">
        <f>IF(SCIENCE!F10="","",SCIENCE!F10)</f>
        <v/>
      </c>
      <c r="BZ10" s="138" t="str">
        <f t="shared" si="24"/>
        <v/>
      </c>
      <c r="CA10" s="137" t="str">
        <f>IF(SCIENCE!G10="","",SCIENCE!G10)</f>
        <v/>
      </c>
      <c r="CB10" s="137" t="str">
        <f t="shared" si="25"/>
        <v/>
      </c>
      <c r="CC10" s="138" t="str">
        <f>IFERROR(LARGE((BX10,BZ10,CB10),1),"")</f>
        <v/>
      </c>
      <c r="CD10" s="138" t="str">
        <f>IFERROR(LARGE((BX10,BZ10,CB10),2),"")</f>
        <v/>
      </c>
      <c r="CE10" s="137" t="str">
        <f t="shared" si="26"/>
        <v/>
      </c>
      <c r="CF10" s="138" t="str">
        <f>IF(SCIENCE!H10="","",SCIENCE!H10)</f>
        <v/>
      </c>
      <c r="CG10" s="138" t="str">
        <f>IF(SCIENCE!I10="","",SCIENCE!I10)</f>
        <v/>
      </c>
      <c r="CH10" s="138" t="str">
        <f>IF(SCIENCE!J10="","",SCIENCE!J10)</f>
        <v/>
      </c>
      <c r="CI10" s="138" t="str">
        <f t="shared" si="63"/>
        <v/>
      </c>
      <c r="CJ10" s="138" t="str">
        <f>IF(SCIENCE!K10="","",SCIENCE!K10)</f>
        <v/>
      </c>
      <c r="CK10" s="138" t="str">
        <f t="shared" si="27"/>
        <v/>
      </c>
      <c r="CL10" s="137" t="str">
        <f t="shared" si="64"/>
        <v/>
      </c>
      <c r="CM10" s="137" t="str">
        <f t="shared" si="28"/>
        <v/>
      </c>
      <c r="CN10" s="137" t="str">
        <f>IF(SCIENCE!O10="","",SCIENCE!O10)</f>
        <v/>
      </c>
      <c r="CO10" s="137" t="str">
        <f t="shared" si="65"/>
        <v/>
      </c>
      <c r="CP10" s="137" t="str">
        <f t="shared" si="66"/>
        <v/>
      </c>
      <c r="CQ10" s="137" t="str">
        <f t="shared" si="67"/>
        <v/>
      </c>
      <c r="CR10" s="134" t="str">
        <f>IF(SST!E10="","",SST!E10)</f>
        <v/>
      </c>
      <c r="CS10" s="135" t="str">
        <f t="shared" si="29"/>
        <v/>
      </c>
      <c r="CT10" s="134" t="str">
        <f>IF(SST!F10="","",SST!F10)</f>
        <v/>
      </c>
      <c r="CU10" s="135" t="str">
        <f t="shared" si="30"/>
        <v/>
      </c>
      <c r="CV10" s="134" t="str">
        <f>IF(SST!G10="","",SST!G10)</f>
        <v/>
      </c>
      <c r="CW10" s="134" t="str">
        <f t="shared" si="31"/>
        <v/>
      </c>
      <c r="CX10" s="135" t="str">
        <f>IFERROR(LARGE((CS10,CU10,CW10),1),"")</f>
        <v/>
      </c>
      <c r="CY10" s="135" t="str">
        <f>IFERROR(LARGE((CS10,CU10,CW10),2),"")</f>
        <v/>
      </c>
      <c r="CZ10" s="134" t="str">
        <f t="shared" si="32"/>
        <v/>
      </c>
      <c r="DA10" s="135" t="str">
        <f>IF(SST!H10="","",SST!H10)</f>
        <v/>
      </c>
      <c r="DB10" s="135" t="str">
        <f>IF(SST!I10="","",SST!I10)</f>
        <v/>
      </c>
      <c r="DC10" s="135" t="str">
        <f>IF(SST!J10="","",SST!J10)</f>
        <v/>
      </c>
      <c r="DD10" s="135" t="str">
        <f t="shared" si="68"/>
        <v/>
      </c>
      <c r="DE10" s="135" t="str">
        <f>IF(SST!K10="","",SST!K10)</f>
        <v/>
      </c>
      <c r="DF10" s="135" t="str">
        <f t="shared" si="33"/>
        <v/>
      </c>
      <c r="DG10" s="134" t="str">
        <f t="shared" si="69"/>
        <v/>
      </c>
      <c r="DH10" s="134" t="str">
        <f t="shared" si="34"/>
        <v/>
      </c>
      <c r="DI10" s="134" t="str">
        <f>IF(SST!O10="","",SST!O10)</f>
        <v/>
      </c>
      <c r="DJ10" s="134" t="str">
        <f t="shared" si="70"/>
        <v/>
      </c>
      <c r="DK10" s="134" t="str">
        <f t="shared" si="71"/>
        <v/>
      </c>
      <c r="DL10" s="134" t="str">
        <f t="shared" si="72"/>
        <v/>
      </c>
      <c r="DM10" s="139" t="str">
        <f t="shared" si="73"/>
        <v/>
      </c>
      <c r="DN10" s="139" t="str">
        <f t="shared" si="74"/>
        <v/>
      </c>
      <c r="DO10" s="139" t="str">
        <f t="shared" si="75"/>
        <v/>
      </c>
      <c r="DP10" s="139" t="str">
        <f t="shared" si="76"/>
        <v/>
      </c>
      <c r="DQ10" s="139" t="str">
        <f t="shared" si="77"/>
        <v/>
      </c>
      <c r="DR10" s="139" t="str">
        <f t="shared" si="78"/>
        <v/>
      </c>
      <c r="DS10" s="139" t="str">
        <f t="shared" si="79"/>
        <v/>
      </c>
      <c r="DT10" s="139" t="str">
        <f t="shared" si="80"/>
        <v/>
      </c>
      <c r="DU10" s="139" t="str">
        <f t="shared" si="81"/>
        <v/>
      </c>
      <c r="DV10" s="139" t="str">
        <f t="shared" si="82"/>
        <v/>
      </c>
      <c r="DW10" s="140" t="str">
        <f t="shared" si="83"/>
        <v/>
      </c>
      <c r="DX10" s="140" t="str">
        <f t="shared" si="84"/>
        <v/>
      </c>
      <c r="DY10" s="140" t="str">
        <f t="shared" si="85"/>
        <v/>
      </c>
      <c r="DZ10" s="140" t="str">
        <f t="shared" si="86"/>
        <v/>
      </c>
      <c r="EA10" s="140" t="str">
        <f t="shared" si="87"/>
        <v/>
      </c>
      <c r="EB10" s="141" t="str">
        <f t="shared" si="88"/>
        <v/>
      </c>
      <c r="EC10" s="141" t="str">
        <f t="shared" si="89"/>
        <v/>
      </c>
      <c r="ED10" s="141" t="str">
        <f t="shared" si="90"/>
        <v/>
      </c>
      <c r="EE10" s="141" t="str">
        <f t="shared" si="91"/>
        <v/>
      </c>
      <c r="EF10" s="141" t="str">
        <f t="shared" si="92"/>
        <v/>
      </c>
      <c r="EG10" s="127" t="str">
        <f t="shared" si="35"/>
        <v/>
      </c>
      <c r="EH10" s="127" t="str">
        <f t="shared" si="35"/>
        <v/>
      </c>
      <c r="EI10" s="127" t="str">
        <f t="shared" si="93"/>
        <v/>
      </c>
      <c r="EJ10" s="127" t="str">
        <f t="shared" si="93"/>
        <v/>
      </c>
      <c r="EK10" s="127" t="str">
        <f t="shared" si="93"/>
        <v/>
      </c>
      <c r="EL10" s="128" t="str">
        <f t="shared" si="36"/>
        <v/>
      </c>
      <c r="EM10" s="128" t="str">
        <f t="shared" si="36"/>
        <v/>
      </c>
      <c r="EN10" s="128" t="str">
        <f t="shared" si="36"/>
        <v/>
      </c>
      <c r="EO10" s="128" t="str">
        <f t="shared" si="36"/>
        <v/>
      </c>
      <c r="EP10" s="128" t="str">
        <f t="shared" si="36"/>
        <v/>
      </c>
      <c r="EQ10" s="142" t="str">
        <f t="shared" si="37"/>
        <v/>
      </c>
      <c r="ER10" s="142" t="str">
        <f t="shared" si="38"/>
        <v/>
      </c>
      <c r="ES10" s="359" t="str">
        <f t="shared" si="39"/>
        <v/>
      </c>
      <c r="ET10" s="359" t="str">
        <f t="shared" si="40"/>
        <v/>
      </c>
      <c r="EU10" s="359" t="str">
        <f t="shared" si="41"/>
        <v/>
      </c>
      <c r="EV10" s="359" t="str">
        <f t="shared" si="42"/>
        <v/>
      </c>
      <c r="EW10" s="359" t="str">
        <f t="shared" si="43"/>
        <v/>
      </c>
      <c r="EX10" s="359" t="str">
        <f t="shared" si="44"/>
        <v/>
      </c>
      <c r="EY10" s="359" t="str">
        <f t="shared" si="94"/>
        <v/>
      </c>
      <c r="EZ10" s="359" t="str">
        <f t="shared" si="94"/>
        <v/>
      </c>
      <c r="FA10" s="359" t="str">
        <f t="shared" si="45"/>
        <v/>
      </c>
      <c r="FB10" s="359" t="str">
        <f t="shared" si="46"/>
        <v/>
      </c>
      <c r="FC10" s="144" t="str">
        <f t="shared" si="95"/>
        <v/>
      </c>
      <c r="FD10" s="359" t="str">
        <f t="shared" si="47"/>
        <v/>
      </c>
      <c r="FE10" s="145" t="str">
        <f>IF(ATTENDANCE!Q11="","",ATTENDANCE!Q11)</f>
        <v/>
      </c>
      <c r="FF10" s="146" t="str">
        <f t="shared" si="48"/>
        <v/>
      </c>
      <c r="FG10" s="359" t="str">
        <f t="shared" si="49"/>
        <v/>
      </c>
      <c r="FH10" s="144" t="str">
        <f t="shared" si="96"/>
        <v/>
      </c>
      <c r="FI10" s="359" t="str">
        <f>IF(ATTENDANCE!Q11="","",ATTENDANCE!Q11)</f>
        <v/>
      </c>
      <c r="FJ10" s="144" t="str">
        <f>IF(ATTENDANCE!Q11="","",ATTENDANCE!$Q11)</f>
        <v/>
      </c>
      <c r="FK10" s="144" t="s">
        <v>232</v>
      </c>
      <c r="FL10" s="103"/>
    </row>
    <row r="11" spans="1:168" ht="25.5" customHeight="1" x14ac:dyDescent="0.25">
      <c r="A11" s="103"/>
      <c r="B11" s="131">
        <f>IF(DATA!B9="","",DATA!B9)</f>
        <v>5</v>
      </c>
      <c r="C11" s="131" t="str">
        <f>IF(DATA!C9="","",DATA!C9)</f>
        <v/>
      </c>
      <c r="D11" s="131" t="str">
        <f>IF(DATA!D9="","",DATA!D9)</f>
        <v/>
      </c>
      <c r="E11" s="447" t="str">
        <f>IF(DATA!E9="","",DATA!E9)</f>
        <v/>
      </c>
      <c r="F11" s="447" t="str">
        <f>IF(DATA!F9="","",DATA!F9)</f>
        <v/>
      </c>
      <c r="G11" s="132" t="str">
        <f>IF(DATA!G9="","",DATA!G9)</f>
        <v/>
      </c>
      <c r="H11" s="133" t="str">
        <f>IF(DATA!H9="","",DATA!H9)</f>
        <v/>
      </c>
      <c r="I11" s="132" t="str">
        <f>IF(DATA!I9="","",DATA!I9)</f>
        <v/>
      </c>
      <c r="J11" s="132" t="str">
        <f>IF(DATA!J9="","",DATA!J9)</f>
        <v/>
      </c>
      <c r="K11" s="132" t="str">
        <f>IF(DATA!K9="","",DATA!K9)</f>
        <v/>
      </c>
      <c r="L11" s="134" t="str">
        <f>IF(ENGLISH!E11="","",ENGLISH!E11)</f>
        <v/>
      </c>
      <c r="M11" s="135" t="str">
        <f t="shared" si="2"/>
        <v/>
      </c>
      <c r="N11" s="134" t="str">
        <f>IF(ENGLISH!F11="","",ENGLISH!F11)</f>
        <v/>
      </c>
      <c r="O11" s="135" t="str">
        <f t="shared" si="3"/>
        <v/>
      </c>
      <c r="P11" s="134" t="str">
        <f>IF(ENGLISH!G11="","",ENGLISH!G11)</f>
        <v/>
      </c>
      <c r="Q11" s="134" t="str">
        <f t="shared" si="4"/>
        <v/>
      </c>
      <c r="R11" s="135" t="str">
        <f>IFERROR(LARGE((M11,O11,Q11),1),"")</f>
        <v/>
      </c>
      <c r="S11" s="135" t="str">
        <f>IFERROR(LARGE((M11,O11,Q11),2),"")</f>
        <v/>
      </c>
      <c r="T11" s="134" t="str">
        <f t="shared" si="5"/>
        <v/>
      </c>
      <c r="U11" s="135" t="str">
        <f>IF(ENGLISH!H11="","",ENGLISH!H11)</f>
        <v/>
      </c>
      <c r="V11" s="134" t="str">
        <f>IF(ENGLISH!I11="","",ENGLISH!I11)</f>
        <v/>
      </c>
      <c r="W11" s="134" t="str">
        <f>IF(ENGLISH!J11="","",ENGLISH!J11)</f>
        <v/>
      </c>
      <c r="X11" s="134" t="str">
        <f t="shared" si="10"/>
        <v/>
      </c>
      <c r="Y11" s="135" t="str">
        <f>IF(ENGLISH!K11="","",ENGLISH!K11)</f>
        <v/>
      </c>
      <c r="Z11" s="135" t="str">
        <f t="shared" si="7"/>
        <v/>
      </c>
      <c r="AA11" s="136" t="str">
        <f t="shared" si="50"/>
        <v/>
      </c>
      <c r="AB11" s="134" t="str">
        <f t="shared" si="8"/>
        <v/>
      </c>
      <c r="AC11" s="134" t="str">
        <f>IF(ENGLISH!O11="","",ENGLISH!O11)</f>
        <v/>
      </c>
      <c r="AD11" s="134" t="str">
        <f t="shared" si="51"/>
        <v/>
      </c>
      <c r="AE11" s="134" t="str">
        <f t="shared" si="52"/>
        <v/>
      </c>
      <c r="AF11" s="134" t="str">
        <f t="shared" si="53"/>
        <v/>
      </c>
      <c r="AG11" s="137" t="str">
        <f>IF('HINDI-SKT'!E11="","",'HINDI-SKT'!E11)</f>
        <v/>
      </c>
      <c r="AH11" s="138" t="str">
        <f t="shared" si="11"/>
        <v/>
      </c>
      <c r="AI11" s="137" t="str">
        <f>IF('HINDI-SKT'!F11="","",'HINDI-SKT'!F11)</f>
        <v/>
      </c>
      <c r="AJ11" s="138" t="str">
        <f t="shared" si="12"/>
        <v/>
      </c>
      <c r="AK11" s="137" t="str">
        <f>IF('HINDI-SKT'!G11="","",'HINDI-SKT'!G11)</f>
        <v/>
      </c>
      <c r="AL11" s="137" t="str">
        <f t="shared" si="13"/>
        <v/>
      </c>
      <c r="AM11" s="138" t="str">
        <f>IFERROR(LARGE((AH11,AJ11,AL11),1),"")</f>
        <v/>
      </c>
      <c r="AN11" s="138" t="str">
        <f>IFERROR(LARGE((AH11,AJ11,AL11),2),"")</f>
        <v/>
      </c>
      <c r="AO11" s="137" t="str">
        <f t="shared" si="14"/>
        <v/>
      </c>
      <c r="AP11" s="138" t="str">
        <f>IF('HINDI-SKT'!H11="","",'HINDI-SKT'!H11)</f>
        <v/>
      </c>
      <c r="AQ11" s="137" t="str">
        <f>IF('HINDI-SKT'!I11="","",'HINDI-SKT'!I11)</f>
        <v/>
      </c>
      <c r="AR11" s="137" t="str">
        <f>IF('HINDI-SKT'!J11="","",'HINDI-SKT'!J11)</f>
        <v/>
      </c>
      <c r="AS11" s="137" t="str">
        <f t="shared" si="54"/>
        <v/>
      </c>
      <c r="AT11" s="137" t="str">
        <f>IF('HINDI-SKT'!K11="","",'HINDI-SKT'!K11)</f>
        <v/>
      </c>
      <c r="AU11" s="138" t="str">
        <f t="shared" si="15"/>
        <v/>
      </c>
      <c r="AV11" s="137" t="str">
        <f t="shared" si="55"/>
        <v/>
      </c>
      <c r="AW11" s="137" t="str">
        <f t="shared" si="16"/>
        <v/>
      </c>
      <c r="AX11" s="137" t="str">
        <f>IF('HINDI-SKT'!O11="","",'HINDI-SKT'!O11)</f>
        <v/>
      </c>
      <c r="AY11" s="137" t="str">
        <f t="shared" si="56"/>
        <v/>
      </c>
      <c r="AZ11" s="137" t="str">
        <f t="shared" si="57"/>
        <v/>
      </c>
      <c r="BA11" s="137" t="str">
        <f t="shared" si="58"/>
        <v/>
      </c>
      <c r="BB11" s="134" t="str">
        <f>IF(MATHS!E11="","",MATHS!E11)</f>
        <v/>
      </c>
      <c r="BC11" s="135" t="str">
        <f t="shared" si="17"/>
        <v/>
      </c>
      <c r="BD11" s="134" t="str">
        <f>IF(MATHS!F11="","",MATHS!F11)</f>
        <v/>
      </c>
      <c r="BE11" s="135" t="str">
        <f t="shared" si="18"/>
        <v/>
      </c>
      <c r="BF11" s="134" t="str">
        <f>IF(MATHS!G11="","",MATHS!G11)</f>
        <v/>
      </c>
      <c r="BG11" s="134" t="str">
        <f t="shared" si="19"/>
        <v/>
      </c>
      <c r="BH11" s="135" t="str">
        <f>IFERROR(LARGE((BC11,BE11,BG11),1),"")</f>
        <v/>
      </c>
      <c r="BI11" s="135" t="str">
        <f>IFERROR(LARGE((BC11,BE11,BG11),2),"")</f>
        <v/>
      </c>
      <c r="BJ11" s="134" t="str">
        <f t="shared" si="20"/>
        <v/>
      </c>
      <c r="BK11" s="135" t="str">
        <f>IF(MATHS!H11="","",MATHS!H11)</f>
        <v/>
      </c>
      <c r="BL11" s="134" t="str">
        <f>IF(MATHS!I11="","",MATHS!I11)</f>
        <v/>
      </c>
      <c r="BM11" s="134" t="str">
        <f>IF(MATHS!J11="","",MATHS!J11)</f>
        <v/>
      </c>
      <c r="BN11" s="134" t="str">
        <f t="shared" si="59"/>
        <v/>
      </c>
      <c r="BO11" s="134" t="str">
        <f>IF(MATHS!K11="","",MATHS!K11)</f>
        <v/>
      </c>
      <c r="BP11" s="135" t="str">
        <f t="shared" si="21"/>
        <v/>
      </c>
      <c r="BQ11" s="134" t="str">
        <f t="shared" si="60"/>
        <v/>
      </c>
      <c r="BR11" s="134" t="str">
        <f t="shared" si="22"/>
        <v/>
      </c>
      <c r="BS11" s="134" t="str">
        <f>IF(MATHS!O11="","",MATHS!O11)</f>
        <v/>
      </c>
      <c r="BT11" s="134" t="str">
        <f t="shared" si="61"/>
        <v/>
      </c>
      <c r="BU11" s="134" t="str">
        <f t="shared" si="62"/>
        <v/>
      </c>
      <c r="BV11" s="134"/>
      <c r="BW11" s="137" t="str">
        <f>IF(SCIENCE!E11="","",SCIENCE!E11)</f>
        <v/>
      </c>
      <c r="BX11" s="138" t="str">
        <f t="shared" si="23"/>
        <v/>
      </c>
      <c r="BY11" s="137" t="str">
        <f>IF(SCIENCE!F11="","",SCIENCE!F11)</f>
        <v/>
      </c>
      <c r="BZ11" s="138" t="str">
        <f t="shared" si="24"/>
        <v/>
      </c>
      <c r="CA11" s="137" t="str">
        <f>IF(SCIENCE!G11="","",SCIENCE!G11)</f>
        <v/>
      </c>
      <c r="CB11" s="137" t="str">
        <f t="shared" si="25"/>
        <v/>
      </c>
      <c r="CC11" s="138" t="str">
        <f>IFERROR(LARGE((BX11,BZ11,CB11),1),"")</f>
        <v/>
      </c>
      <c r="CD11" s="138" t="str">
        <f>IFERROR(LARGE((BX11,BZ11,CB11),2),"")</f>
        <v/>
      </c>
      <c r="CE11" s="137" t="str">
        <f t="shared" si="26"/>
        <v/>
      </c>
      <c r="CF11" s="138" t="str">
        <f>IF(SCIENCE!H11="","",SCIENCE!H11)</f>
        <v/>
      </c>
      <c r="CG11" s="138" t="str">
        <f>IF(SCIENCE!I11="","",SCIENCE!I11)</f>
        <v/>
      </c>
      <c r="CH11" s="138" t="str">
        <f>IF(SCIENCE!J11="","",SCIENCE!J11)</f>
        <v/>
      </c>
      <c r="CI11" s="138" t="str">
        <f t="shared" si="63"/>
        <v/>
      </c>
      <c r="CJ11" s="138" t="str">
        <f>IF(SCIENCE!K11="","",SCIENCE!K11)</f>
        <v/>
      </c>
      <c r="CK11" s="138" t="str">
        <f t="shared" si="27"/>
        <v/>
      </c>
      <c r="CL11" s="137" t="str">
        <f t="shared" si="64"/>
        <v/>
      </c>
      <c r="CM11" s="137" t="str">
        <f t="shared" si="28"/>
        <v/>
      </c>
      <c r="CN11" s="137" t="str">
        <f>IF(SCIENCE!O11="","",SCIENCE!O11)</f>
        <v/>
      </c>
      <c r="CO11" s="137" t="str">
        <f t="shared" si="65"/>
        <v/>
      </c>
      <c r="CP11" s="137" t="str">
        <f t="shared" si="66"/>
        <v/>
      </c>
      <c r="CQ11" s="137" t="str">
        <f t="shared" si="67"/>
        <v/>
      </c>
      <c r="CR11" s="134" t="str">
        <f>IF(SST!E11="","",SST!E11)</f>
        <v/>
      </c>
      <c r="CS11" s="135" t="str">
        <f t="shared" si="29"/>
        <v/>
      </c>
      <c r="CT11" s="134" t="str">
        <f>IF(SST!F11="","",SST!F11)</f>
        <v/>
      </c>
      <c r="CU11" s="135" t="str">
        <f t="shared" si="30"/>
        <v/>
      </c>
      <c r="CV11" s="134" t="str">
        <f>IF(SST!G11="","",SST!G11)</f>
        <v/>
      </c>
      <c r="CW11" s="134" t="str">
        <f t="shared" si="31"/>
        <v/>
      </c>
      <c r="CX11" s="135" t="str">
        <f>IFERROR(LARGE((CS11,CU11,CW11),1),"")</f>
        <v/>
      </c>
      <c r="CY11" s="135" t="str">
        <f>IFERROR(LARGE((CS11,CU11,CW11),2),"")</f>
        <v/>
      </c>
      <c r="CZ11" s="134" t="str">
        <f t="shared" si="32"/>
        <v/>
      </c>
      <c r="DA11" s="135" t="str">
        <f>IF(SST!H11="","",SST!H11)</f>
        <v/>
      </c>
      <c r="DB11" s="135" t="str">
        <f>IF(SST!I11="","",SST!I11)</f>
        <v/>
      </c>
      <c r="DC11" s="135" t="str">
        <f>IF(SST!J11="","",SST!J11)</f>
        <v/>
      </c>
      <c r="DD11" s="135" t="str">
        <f t="shared" si="68"/>
        <v/>
      </c>
      <c r="DE11" s="135" t="str">
        <f>IF(SST!K11="","",SST!K11)</f>
        <v/>
      </c>
      <c r="DF11" s="135" t="str">
        <f t="shared" si="33"/>
        <v/>
      </c>
      <c r="DG11" s="134" t="str">
        <f t="shared" si="69"/>
        <v/>
      </c>
      <c r="DH11" s="134" t="str">
        <f t="shared" si="34"/>
        <v/>
      </c>
      <c r="DI11" s="134" t="str">
        <f>IF(SST!O11="","",SST!O11)</f>
        <v/>
      </c>
      <c r="DJ11" s="134" t="str">
        <f t="shared" si="70"/>
        <v/>
      </c>
      <c r="DK11" s="134" t="str">
        <f t="shared" si="71"/>
        <v/>
      </c>
      <c r="DL11" s="134" t="str">
        <f t="shared" si="72"/>
        <v/>
      </c>
      <c r="DM11" s="139" t="str">
        <f t="shared" si="73"/>
        <v/>
      </c>
      <c r="DN11" s="139" t="str">
        <f t="shared" si="74"/>
        <v/>
      </c>
      <c r="DO11" s="139" t="str">
        <f t="shared" si="75"/>
        <v/>
      </c>
      <c r="DP11" s="139" t="str">
        <f t="shared" si="76"/>
        <v/>
      </c>
      <c r="DQ11" s="139" t="str">
        <f t="shared" si="77"/>
        <v/>
      </c>
      <c r="DR11" s="139" t="str">
        <f t="shared" si="78"/>
        <v/>
      </c>
      <c r="DS11" s="139" t="str">
        <f t="shared" si="79"/>
        <v/>
      </c>
      <c r="DT11" s="139" t="str">
        <f t="shared" si="80"/>
        <v/>
      </c>
      <c r="DU11" s="139" t="str">
        <f t="shared" si="81"/>
        <v/>
      </c>
      <c r="DV11" s="139" t="str">
        <f t="shared" si="82"/>
        <v/>
      </c>
      <c r="DW11" s="140" t="str">
        <f t="shared" si="83"/>
        <v/>
      </c>
      <c r="DX11" s="140" t="str">
        <f t="shared" si="84"/>
        <v/>
      </c>
      <c r="DY11" s="140" t="str">
        <f t="shared" si="85"/>
        <v/>
      </c>
      <c r="DZ11" s="140" t="str">
        <f t="shared" si="86"/>
        <v/>
      </c>
      <c r="EA11" s="140" t="str">
        <f t="shared" si="87"/>
        <v/>
      </c>
      <c r="EB11" s="141" t="str">
        <f t="shared" si="88"/>
        <v/>
      </c>
      <c r="EC11" s="141" t="str">
        <f t="shared" si="89"/>
        <v/>
      </c>
      <c r="ED11" s="141" t="str">
        <f t="shared" si="90"/>
        <v/>
      </c>
      <c r="EE11" s="141" t="str">
        <f t="shared" si="91"/>
        <v/>
      </c>
      <c r="EF11" s="141" t="str">
        <f t="shared" si="92"/>
        <v/>
      </c>
      <c r="EG11" s="127" t="str">
        <f t="shared" si="35"/>
        <v/>
      </c>
      <c r="EH11" s="127" t="str">
        <f t="shared" si="35"/>
        <v/>
      </c>
      <c r="EI11" s="127" t="str">
        <f t="shared" si="93"/>
        <v/>
      </c>
      <c r="EJ11" s="127" t="str">
        <f t="shared" si="93"/>
        <v/>
      </c>
      <c r="EK11" s="127" t="str">
        <f t="shared" si="93"/>
        <v/>
      </c>
      <c r="EL11" s="128" t="str">
        <f t="shared" si="36"/>
        <v/>
      </c>
      <c r="EM11" s="128" t="str">
        <f t="shared" si="36"/>
        <v/>
      </c>
      <c r="EN11" s="128" t="str">
        <f t="shared" si="36"/>
        <v/>
      </c>
      <c r="EO11" s="128" t="str">
        <f t="shared" si="36"/>
        <v/>
      </c>
      <c r="EP11" s="128" t="str">
        <f t="shared" si="36"/>
        <v/>
      </c>
      <c r="EQ11" s="142" t="str">
        <f t="shared" si="37"/>
        <v/>
      </c>
      <c r="ER11" s="142" t="str">
        <f t="shared" si="38"/>
        <v/>
      </c>
      <c r="ES11" s="359" t="str">
        <f t="shared" si="39"/>
        <v/>
      </c>
      <c r="ET11" s="359" t="str">
        <f t="shared" si="40"/>
        <v/>
      </c>
      <c r="EU11" s="359" t="str">
        <f t="shared" si="41"/>
        <v/>
      </c>
      <c r="EV11" s="359" t="str">
        <f t="shared" si="42"/>
        <v/>
      </c>
      <c r="EW11" s="359" t="str">
        <f t="shared" si="43"/>
        <v/>
      </c>
      <c r="EX11" s="359" t="str">
        <f t="shared" si="44"/>
        <v/>
      </c>
      <c r="EY11" s="359" t="str">
        <f t="shared" si="94"/>
        <v/>
      </c>
      <c r="EZ11" s="359" t="str">
        <f t="shared" si="94"/>
        <v/>
      </c>
      <c r="FA11" s="359" t="str">
        <f t="shared" si="45"/>
        <v/>
      </c>
      <c r="FB11" s="359" t="str">
        <f t="shared" si="46"/>
        <v/>
      </c>
      <c r="FC11" s="144" t="str">
        <f t="shared" si="95"/>
        <v/>
      </c>
      <c r="FD11" s="359" t="str">
        <f t="shared" si="47"/>
        <v/>
      </c>
      <c r="FE11" s="145" t="str">
        <f>IF(ATTENDANCE!Q12="","",ATTENDANCE!Q12)</f>
        <v/>
      </c>
      <c r="FF11" s="146" t="str">
        <f t="shared" si="48"/>
        <v/>
      </c>
      <c r="FG11" s="359" t="str">
        <f t="shared" si="49"/>
        <v/>
      </c>
      <c r="FH11" s="144" t="str">
        <f t="shared" si="96"/>
        <v/>
      </c>
      <c r="FI11" s="359" t="str">
        <f>IF(ATTENDANCE!Q12="","",ATTENDANCE!Q12)</f>
        <v/>
      </c>
      <c r="FJ11" s="144" t="str">
        <f>IF(ATTENDANCE!Q12="","",ATTENDANCE!$Q12)</f>
        <v/>
      </c>
      <c r="FK11" s="144" t="s">
        <v>233</v>
      </c>
      <c r="FL11" s="103"/>
    </row>
    <row r="12" spans="1:168" ht="25.5" customHeight="1" x14ac:dyDescent="0.25">
      <c r="A12" s="103"/>
      <c r="B12" s="131">
        <f>IF(DATA!B10="","",DATA!B10)</f>
        <v>6</v>
      </c>
      <c r="C12" s="131" t="str">
        <f>IF(DATA!C10="","",DATA!C10)</f>
        <v/>
      </c>
      <c r="D12" s="131" t="str">
        <f>IF(DATA!D10="","",DATA!D10)</f>
        <v/>
      </c>
      <c r="E12" s="447" t="str">
        <f>IF(DATA!E10="","",DATA!E10)</f>
        <v/>
      </c>
      <c r="F12" s="447" t="str">
        <f>IF(DATA!F10="","",DATA!F10)</f>
        <v/>
      </c>
      <c r="G12" s="132" t="str">
        <f>IF(DATA!G10="","",DATA!G10)</f>
        <v/>
      </c>
      <c r="H12" s="133" t="str">
        <f>IF(DATA!H10="","",DATA!H10)</f>
        <v/>
      </c>
      <c r="I12" s="132" t="str">
        <f>IF(DATA!I10="","",DATA!I10)</f>
        <v/>
      </c>
      <c r="J12" s="132" t="str">
        <f>IF(DATA!J10="","",DATA!J10)</f>
        <v/>
      </c>
      <c r="K12" s="132" t="str">
        <f>IF(DATA!K10="","",DATA!K10)</f>
        <v/>
      </c>
      <c r="L12" s="134" t="str">
        <f>IF(ENGLISH!E12="","",ENGLISH!E12)</f>
        <v/>
      </c>
      <c r="M12" s="135" t="str">
        <f t="shared" si="2"/>
        <v/>
      </c>
      <c r="N12" s="134" t="str">
        <f>IF(ENGLISH!F12="","",ENGLISH!F12)</f>
        <v/>
      </c>
      <c r="O12" s="135" t="str">
        <f t="shared" si="3"/>
        <v/>
      </c>
      <c r="P12" s="134" t="str">
        <f>IF(ENGLISH!G12="","",ENGLISH!G12)</f>
        <v/>
      </c>
      <c r="Q12" s="134" t="str">
        <f t="shared" si="4"/>
        <v/>
      </c>
      <c r="R12" s="135" t="str">
        <f>IFERROR(LARGE((M12,O12,Q12),1),"")</f>
        <v/>
      </c>
      <c r="S12" s="135" t="str">
        <f>IFERROR(LARGE((M12,O12,Q12),2),"")</f>
        <v/>
      </c>
      <c r="T12" s="134" t="str">
        <f t="shared" si="5"/>
        <v/>
      </c>
      <c r="U12" s="135" t="str">
        <f>IF(ENGLISH!H12="","",ENGLISH!H12)</f>
        <v/>
      </c>
      <c r="V12" s="134" t="str">
        <f>IF(ENGLISH!I12="","",ENGLISH!I12)</f>
        <v/>
      </c>
      <c r="W12" s="134" t="str">
        <f>IF(ENGLISH!J12="","",ENGLISH!J12)</f>
        <v/>
      </c>
      <c r="X12" s="134" t="str">
        <f t="shared" si="10"/>
        <v/>
      </c>
      <c r="Y12" s="135" t="str">
        <f>IF(ENGLISH!K12="","",ENGLISH!K12)</f>
        <v/>
      </c>
      <c r="Z12" s="135" t="str">
        <f t="shared" si="7"/>
        <v/>
      </c>
      <c r="AA12" s="136" t="str">
        <f t="shared" si="50"/>
        <v/>
      </c>
      <c r="AB12" s="134" t="str">
        <f t="shared" si="8"/>
        <v/>
      </c>
      <c r="AC12" s="134" t="str">
        <f>IF(ENGLISH!O12="","",ENGLISH!O12)</f>
        <v/>
      </c>
      <c r="AD12" s="134" t="str">
        <f t="shared" si="51"/>
        <v/>
      </c>
      <c r="AE12" s="134" t="str">
        <f t="shared" si="52"/>
        <v/>
      </c>
      <c r="AF12" s="134" t="str">
        <f t="shared" si="53"/>
        <v/>
      </c>
      <c r="AG12" s="137" t="str">
        <f>IF('HINDI-SKT'!E12="","",'HINDI-SKT'!E12)</f>
        <v/>
      </c>
      <c r="AH12" s="138" t="str">
        <f t="shared" si="11"/>
        <v/>
      </c>
      <c r="AI12" s="137" t="str">
        <f>IF('HINDI-SKT'!F12="","",'HINDI-SKT'!F12)</f>
        <v/>
      </c>
      <c r="AJ12" s="138" t="str">
        <f t="shared" si="12"/>
        <v/>
      </c>
      <c r="AK12" s="137" t="str">
        <f>IF('HINDI-SKT'!G12="","",'HINDI-SKT'!G12)</f>
        <v/>
      </c>
      <c r="AL12" s="137" t="str">
        <f t="shared" si="13"/>
        <v/>
      </c>
      <c r="AM12" s="138" t="str">
        <f>IFERROR(LARGE((AH12,AJ12,AL12),1),"")</f>
        <v/>
      </c>
      <c r="AN12" s="138" t="str">
        <f>IFERROR(LARGE((AH12,AJ12,AL12),2),"")</f>
        <v/>
      </c>
      <c r="AO12" s="137" t="str">
        <f t="shared" si="14"/>
        <v/>
      </c>
      <c r="AP12" s="138" t="str">
        <f>IF('HINDI-SKT'!H12="","",'HINDI-SKT'!H12)</f>
        <v/>
      </c>
      <c r="AQ12" s="137" t="str">
        <f>IF('HINDI-SKT'!I12="","",'HINDI-SKT'!I12)</f>
        <v/>
      </c>
      <c r="AR12" s="137" t="str">
        <f>IF('HINDI-SKT'!J12="","",'HINDI-SKT'!J12)</f>
        <v/>
      </c>
      <c r="AS12" s="137" t="str">
        <f t="shared" si="54"/>
        <v/>
      </c>
      <c r="AT12" s="137" t="str">
        <f>IF('HINDI-SKT'!K12="","",'HINDI-SKT'!K12)</f>
        <v/>
      </c>
      <c r="AU12" s="138" t="str">
        <f t="shared" si="15"/>
        <v/>
      </c>
      <c r="AV12" s="137" t="str">
        <f t="shared" si="55"/>
        <v/>
      </c>
      <c r="AW12" s="137" t="str">
        <f t="shared" si="16"/>
        <v/>
      </c>
      <c r="AX12" s="137" t="str">
        <f>IF('HINDI-SKT'!O12="","",'HINDI-SKT'!O12)</f>
        <v/>
      </c>
      <c r="AY12" s="137" t="str">
        <f t="shared" si="56"/>
        <v/>
      </c>
      <c r="AZ12" s="137" t="str">
        <f t="shared" si="57"/>
        <v/>
      </c>
      <c r="BA12" s="137" t="str">
        <f t="shared" si="58"/>
        <v/>
      </c>
      <c r="BB12" s="134" t="str">
        <f>IF(MATHS!E12="","",MATHS!E12)</f>
        <v/>
      </c>
      <c r="BC12" s="135" t="str">
        <f t="shared" si="17"/>
        <v/>
      </c>
      <c r="BD12" s="134" t="str">
        <f>IF(MATHS!F12="","",MATHS!F12)</f>
        <v/>
      </c>
      <c r="BE12" s="135" t="str">
        <f t="shared" si="18"/>
        <v/>
      </c>
      <c r="BF12" s="134" t="str">
        <f>IF(MATHS!G12="","",MATHS!G12)</f>
        <v/>
      </c>
      <c r="BG12" s="134" t="str">
        <f t="shared" si="19"/>
        <v/>
      </c>
      <c r="BH12" s="135" t="str">
        <f>IFERROR(LARGE((BC12,BE12,BG12),1),"")</f>
        <v/>
      </c>
      <c r="BI12" s="135" t="str">
        <f>IFERROR(LARGE((BC12,BE12,BG12),2),"")</f>
        <v/>
      </c>
      <c r="BJ12" s="134" t="str">
        <f t="shared" si="20"/>
        <v/>
      </c>
      <c r="BK12" s="135" t="str">
        <f>IF(MATHS!H12="","",MATHS!H12)</f>
        <v/>
      </c>
      <c r="BL12" s="134" t="str">
        <f>IF(MATHS!I12="","",MATHS!I12)</f>
        <v/>
      </c>
      <c r="BM12" s="134" t="str">
        <f>IF(MATHS!J12="","",MATHS!J12)</f>
        <v/>
      </c>
      <c r="BN12" s="134" t="str">
        <f t="shared" si="59"/>
        <v/>
      </c>
      <c r="BO12" s="134" t="str">
        <f>IF(MATHS!K12="","",MATHS!K12)</f>
        <v/>
      </c>
      <c r="BP12" s="135" t="str">
        <f t="shared" si="21"/>
        <v/>
      </c>
      <c r="BQ12" s="134" t="str">
        <f t="shared" si="60"/>
        <v/>
      </c>
      <c r="BR12" s="134" t="str">
        <f t="shared" si="22"/>
        <v/>
      </c>
      <c r="BS12" s="134" t="str">
        <f>IF(MATHS!O12="","",MATHS!O12)</f>
        <v/>
      </c>
      <c r="BT12" s="134" t="str">
        <f t="shared" si="61"/>
        <v/>
      </c>
      <c r="BU12" s="134" t="str">
        <f t="shared" si="62"/>
        <v/>
      </c>
      <c r="BV12" s="134"/>
      <c r="BW12" s="137" t="str">
        <f>IF(SCIENCE!E12="","",SCIENCE!E12)</f>
        <v/>
      </c>
      <c r="BX12" s="138" t="str">
        <f t="shared" si="23"/>
        <v/>
      </c>
      <c r="BY12" s="137" t="str">
        <f>IF(SCIENCE!F12="","",SCIENCE!F12)</f>
        <v/>
      </c>
      <c r="BZ12" s="138" t="str">
        <f t="shared" si="24"/>
        <v/>
      </c>
      <c r="CA12" s="137" t="str">
        <f>IF(SCIENCE!G12="","",SCIENCE!G12)</f>
        <v/>
      </c>
      <c r="CB12" s="137" t="str">
        <f t="shared" si="25"/>
        <v/>
      </c>
      <c r="CC12" s="138" t="str">
        <f>IFERROR(LARGE((BX12,BZ12,CB12),1),"")</f>
        <v/>
      </c>
      <c r="CD12" s="138" t="str">
        <f>IFERROR(LARGE((BX12,BZ12,CB12),2),"")</f>
        <v/>
      </c>
      <c r="CE12" s="137" t="str">
        <f t="shared" si="26"/>
        <v/>
      </c>
      <c r="CF12" s="138" t="str">
        <f>IF(SCIENCE!H12="","",SCIENCE!H12)</f>
        <v/>
      </c>
      <c r="CG12" s="138" t="str">
        <f>IF(SCIENCE!I12="","",SCIENCE!I12)</f>
        <v/>
      </c>
      <c r="CH12" s="138" t="str">
        <f>IF(SCIENCE!J12="","",SCIENCE!J12)</f>
        <v/>
      </c>
      <c r="CI12" s="138" t="str">
        <f t="shared" si="63"/>
        <v/>
      </c>
      <c r="CJ12" s="138" t="str">
        <f>IF(SCIENCE!K12="","",SCIENCE!K12)</f>
        <v/>
      </c>
      <c r="CK12" s="138" t="str">
        <f t="shared" si="27"/>
        <v/>
      </c>
      <c r="CL12" s="137" t="str">
        <f t="shared" si="64"/>
        <v/>
      </c>
      <c r="CM12" s="137" t="str">
        <f t="shared" si="28"/>
        <v/>
      </c>
      <c r="CN12" s="137" t="str">
        <f>IF(SCIENCE!O12="","",SCIENCE!O12)</f>
        <v/>
      </c>
      <c r="CO12" s="137" t="str">
        <f t="shared" si="65"/>
        <v/>
      </c>
      <c r="CP12" s="137" t="str">
        <f t="shared" si="66"/>
        <v/>
      </c>
      <c r="CQ12" s="137" t="str">
        <f t="shared" si="67"/>
        <v/>
      </c>
      <c r="CR12" s="134" t="str">
        <f>IF(SST!E12="","",SST!E12)</f>
        <v/>
      </c>
      <c r="CS12" s="135" t="str">
        <f t="shared" si="29"/>
        <v/>
      </c>
      <c r="CT12" s="134" t="str">
        <f>IF(SST!F12="","",SST!F12)</f>
        <v/>
      </c>
      <c r="CU12" s="135" t="str">
        <f t="shared" si="30"/>
        <v/>
      </c>
      <c r="CV12" s="134" t="str">
        <f>IF(SST!G12="","",SST!G12)</f>
        <v/>
      </c>
      <c r="CW12" s="134" t="str">
        <f t="shared" si="31"/>
        <v/>
      </c>
      <c r="CX12" s="135" t="str">
        <f>IFERROR(LARGE((CS12,CU12,CW12),1),"")</f>
        <v/>
      </c>
      <c r="CY12" s="135" t="str">
        <f>IFERROR(LARGE((CS12,CU12,CW12),2),"")</f>
        <v/>
      </c>
      <c r="CZ12" s="134" t="str">
        <f t="shared" si="32"/>
        <v/>
      </c>
      <c r="DA12" s="135" t="str">
        <f>IF(SST!H12="","",SST!H12)</f>
        <v/>
      </c>
      <c r="DB12" s="135" t="str">
        <f>IF(SST!I12="","",SST!I12)</f>
        <v/>
      </c>
      <c r="DC12" s="135" t="str">
        <f>IF(SST!J12="","",SST!J12)</f>
        <v/>
      </c>
      <c r="DD12" s="135" t="str">
        <f t="shared" si="68"/>
        <v/>
      </c>
      <c r="DE12" s="135" t="str">
        <f>IF(SST!K12="","",SST!K12)</f>
        <v/>
      </c>
      <c r="DF12" s="135" t="str">
        <f t="shared" si="33"/>
        <v/>
      </c>
      <c r="DG12" s="134" t="str">
        <f t="shared" si="69"/>
        <v/>
      </c>
      <c r="DH12" s="134" t="str">
        <f t="shared" si="34"/>
        <v/>
      </c>
      <c r="DI12" s="134" t="str">
        <f>IF(SST!O12="","",SST!O12)</f>
        <v/>
      </c>
      <c r="DJ12" s="134" t="str">
        <f t="shared" si="70"/>
        <v/>
      </c>
      <c r="DK12" s="134" t="str">
        <f t="shared" si="71"/>
        <v/>
      </c>
      <c r="DL12" s="134" t="str">
        <f t="shared" si="72"/>
        <v/>
      </c>
      <c r="DM12" s="139" t="str">
        <f t="shared" si="73"/>
        <v/>
      </c>
      <c r="DN12" s="139" t="str">
        <f t="shared" si="74"/>
        <v/>
      </c>
      <c r="DO12" s="139" t="str">
        <f t="shared" si="75"/>
        <v/>
      </c>
      <c r="DP12" s="139" t="str">
        <f t="shared" si="76"/>
        <v/>
      </c>
      <c r="DQ12" s="139" t="str">
        <f t="shared" si="77"/>
        <v/>
      </c>
      <c r="DR12" s="139" t="str">
        <f t="shared" si="78"/>
        <v/>
      </c>
      <c r="DS12" s="139" t="str">
        <f t="shared" si="79"/>
        <v/>
      </c>
      <c r="DT12" s="139" t="str">
        <f t="shared" si="80"/>
        <v/>
      </c>
      <c r="DU12" s="139" t="str">
        <f t="shared" si="81"/>
        <v/>
      </c>
      <c r="DV12" s="139" t="str">
        <f t="shared" si="82"/>
        <v/>
      </c>
      <c r="DW12" s="140" t="str">
        <f t="shared" si="83"/>
        <v/>
      </c>
      <c r="DX12" s="140" t="str">
        <f t="shared" si="84"/>
        <v/>
      </c>
      <c r="DY12" s="140" t="str">
        <f t="shared" si="85"/>
        <v/>
      </c>
      <c r="DZ12" s="140" t="str">
        <f t="shared" si="86"/>
        <v/>
      </c>
      <c r="EA12" s="140" t="str">
        <f t="shared" si="87"/>
        <v/>
      </c>
      <c r="EB12" s="141" t="str">
        <f t="shared" si="88"/>
        <v/>
      </c>
      <c r="EC12" s="141" t="str">
        <f t="shared" si="89"/>
        <v/>
      </c>
      <c r="ED12" s="141" t="str">
        <f t="shared" si="90"/>
        <v/>
      </c>
      <c r="EE12" s="141" t="str">
        <f t="shared" si="91"/>
        <v/>
      </c>
      <c r="EF12" s="141" t="str">
        <f t="shared" si="92"/>
        <v/>
      </c>
      <c r="EG12" s="127" t="str">
        <f t="shared" si="35"/>
        <v/>
      </c>
      <c r="EH12" s="127" t="str">
        <f t="shared" si="35"/>
        <v/>
      </c>
      <c r="EI12" s="127" t="str">
        <f t="shared" si="93"/>
        <v/>
      </c>
      <c r="EJ12" s="127" t="str">
        <f t="shared" si="93"/>
        <v/>
      </c>
      <c r="EK12" s="127" t="str">
        <f t="shared" si="93"/>
        <v/>
      </c>
      <c r="EL12" s="128" t="str">
        <f t="shared" si="36"/>
        <v/>
      </c>
      <c r="EM12" s="128" t="str">
        <f t="shared" si="36"/>
        <v/>
      </c>
      <c r="EN12" s="128" t="str">
        <f t="shared" si="36"/>
        <v/>
      </c>
      <c r="EO12" s="128" t="str">
        <f t="shared" si="36"/>
        <v/>
      </c>
      <c r="EP12" s="128" t="str">
        <f t="shared" si="36"/>
        <v/>
      </c>
      <c r="EQ12" s="142" t="str">
        <f t="shared" si="37"/>
        <v/>
      </c>
      <c r="ER12" s="142" t="str">
        <f t="shared" si="38"/>
        <v/>
      </c>
      <c r="ES12" s="359" t="str">
        <f t="shared" si="39"/>
        <v/>
      </c>
      <c r="ET12" s="359" t="str">
        <f t="shared" si="40"/>
        <v/>
      </c>
      <c r="EU12" s="359" t="str">
        <f t="shared" si="41"/>
        <v/>
      </c>
      <c r="EV12" s="359" t="str">
        <f t="shared" si="42"/>
        <v/>
      </c>
      <c r="EW12" s="359" t="str">
        <f t="shared" si="43"/>
        <v/>
      </c>
      <c r="EX12" s="359" t="str">
        <f t="shared" si="44"/>
        <v/>
      </c>
      <c r="EY12" s="359" t="str">
        <f t="shared" si="94"/>
        <v/>
      </c>
      <c r="EZ12" s="359" t="str">
        <f t="shared" si="94"/>
        <v/>
      </c>
      <c r="FA12" s="359" t="str">
        <f t="shared" si="45"/>
        <v/>
      </c>
      <c r="FB12" s="359" t="str">
        <f t="shared" si="46"/>
        <v/>
      </c>
      <c r="FC12" s="144" t="str">
        <f t="shared" si="95"/>
        <v/>
      </c>
      <c r="FD12" s="359" t="str">
        <f t="shared" si="47"/>
        <v/>
      </c>
      <c r="FE12" s="145" t="str">
        <f>IF(ATTENDANCE!Q13="","",ATTENDANCE!Q13)</f>
        <v/>
      </c>
      <c r="FF12" s="146" t="str">
        <f t="shared" si="48"/>
        <v/>
      </c>
      <c r="FG12" s="359" t="str">
        <f t="shared" si="49"/>
        <v/>
      </c>
      <c r="FH12" s="144" t="str">
        <f t="shared" si="96"/>
        <v/>
      </c>
      <c r="FI12" s="359" t="str">
        <f>IF(ATTENDANCE!Q13="","",ATTENDANCE!Q13)</f>
        <v/>
      </c>
      <c r="FJ12" s="144" t="str">
        <f>IF(ATTENDANCE!Q13="","",ATTENDANCE!$Q13)</f>
        <v/>
      </c>
      <c r="FK12" s="144" t="s">
        <v>232</v>
      </c>
      <c r="FL12" s="103"/>
    </row>
    <row r="13" spans="1:168" ht="25.5" customHeight="1" x14ac:dyDescent="0.25">
      <c r="A13" s="103"/>
      <c r="B13" s="131">
        <f>IF(DATA!B11="","",DATA!B11)</f>
        <v>7</v>
      </c>
      <c r="C13" s="131" t="str">
        <f>IF(DATA!C11="","",DATA!C11)</f>
        <v/>
      </c>
      <c r="D13" s="131" t="str">
        <f>IF(DATA!D11="","",DATA!D11)</f>
        <v/>
      </c>
      <c r="E13" s="447" t="str">
        <f>IF(DATA!E11="","",DATA!E11)</f>
        <v/>
      </c>
      <c r="F13" s="447" t="str">
        <f>IF(DATA!F11="","",DATA!F11)</f>
        <v/>
      </c>
      <c r="G13" s="132" t="str">
        <f>IF(DATA!G11="","",DATA!G11)</f>
        <v/>
      </c>
      <c r="H13" s="133" t="str">
        <f>IF(DATA!H11="","",DATA!H11)</f>
        <v/>
      </c>
      <c r="I13" s="132" t="str">
        <f>IF(DATA!I11="","",DATA!I11)</f>
        <v/>
      </c>
      <c r="J13" s="132" t="str">
        <f>IF(DATA!J11="","",DATA!J11)</f>
        <v/>
      </c>
      <c r="K13" s="132" t="str">
        <f>IF(DATA!K11="","",DATA!K11)</f>
        <v/>
      </c>
      <c r="L13" s="134" t="str">
        <f>IF(ENGLISH!E13="","",ENGLISH!E13)</f>
        <v/>
      </c>
      <c r="M13" s="135" t="str">
        <f t="shared" si="2"/>
        <v/>
      </c>
      <c r="N13" s="134" t="str">
        <f>IF(ENGLISH!F13="","",ENGLISH!F13)</f>
        <v/>
      </c>
      <c r="O13" s="135" t="str">
        <f t="shared" si="3"/>
        <v/>
      </c>
      <c r="P13" s="134" t="str">
        <f>IF(ENGLISH!G13="","",ENGLISH!G13)</f>
        <v/>
      </c>
      <c r="Q13" s="134" t="str">
        <f t="shared" si="4"/>
        <v/>
      </c>
      <c r="R13" s="135" t="str">
        <f>IFERROR(LARGE((M13,O13,Q13),1),"")</f>
        <v/>
      </c>
      <c r="S13" s="135" t="str">
        <f>IFERROR(LARGE((M13,O13,Q13),2),"")</f>
        <v/>
      </c>
      <c r="T13" s="134" t="str">
        <f t="shared" si="5"/>
        <v/>
      </c>
      <c r="U13" s="135" t="str">
        <f>IF(ENGLISH!H13="","",ENGLISH!H13)</f>
        <v/>
      </c>
      <c r="V13" s="134" t="str">
        <f>IF(ENGLISH!I13="","",ENGLISH!I13)</f>
        <v/>
      </c>
      <c r="W13" s="134" t="str">
        <f>IF(ENGLISH!J13="","",ENGLISH!J13)</f>
        <v/>
      </c>
      <c r="X13" s="134" t="str">
        <f t="shared" si="10"/>
        <v/>
      </c>
      <c r="Y13" s="135" t="str">
        <f>IF(ENGLISH!K13="","",ENGLISH!K13)</f>
        <v/>
      </c>
      <c r="Z13" s="135" t="str">
        <f t="shared" si="7"/>
        <v/>
      </c>
      <c r="AA13" s="136" t="str">
        <f t="shared" si="50"/>
        <v/>
      </c>
      <c r="AB13" s="134" t="str">
        <f t="shared" si="8"/>
        <v/>
      </c>
      <c r="AC13" s="134" t="str">
        <f>IF(ENGLISH!O13="","",ENGLISH!O13)</f>
        <v/>
      </c>
      <c r="AD13" s="134" t="str">
        <f t="shared" si="51"/>
        <v/>
      </c>
      <c r="AE13" s="134" t="str">
        <f t="shared" si="52"/>
        <v/>
      </c>
      <c r="AF13" s="134" t="str">
        <f>IF(AE13="","",IF(AE13&lt;33,"E",IF(AND(AE13&gt;=33,AE13&lt;41),"D",IF(AND(AE13&gt;=41,AE13&lt;51),"C2",IF(AND(AE13&gt;=51,AE13&lt;61),"C1",IF(AND(AE13&gt;=61,AE13&lt;71),"B2",IF(AND(AE13&gt;=71,AE13&lt;81),"B1",IF(AND(AE13&gt;=81,AE13&lt;91),"A2",IF(AND(AE13&gt;=91,AE13&lt;=100),"A1")))))))))</f>
        <v/>
      </c>
      <c r="AG13" s="137" t="str">
        <f>IF('HINDI-SKT'!E13="","",'HINDI-SKT'!E13)</f>
        <v/>
      </c>
      <c r="AH13" s="138" t="str">
        <f t="shared" si="11"/>
        <v/>
      </c>
      <c r="AI13" s="137" t="str">
        <f>IF('HINDI-SKT'!F13="","",'HINDI-SKT'!F13)</f>
        <v/>
      </c>
      <c r="AJ13" s="138" t="str">
        <f t="shared" si="12"/>
        <v/>
      </c>
      <c r="AK13" s="137" t="str">
        <f>IF('HINDI-SKT'!G13="","",'HINDI-SKT'!G13)</f>
        <v/>
      </c>
      <c r="AL13" s="137" t="str">
        <f t="shared" si="13"/>
        <v/>
      </c>
      <c r="AM13" s="138" t="str">
        <f>IFERROR(LARGE((AH13,AJ13,AL13),1),"")</f>
        <v/>
      </c>
      <c r="AN13" s="138" t="str">
        <f>IFERROR(LARGE((AH13,AJ13,AL13),2),"")</f>
        <v/>
      </c>
      <c r="AO13" s="137" t="str">
        <f t="shared" si="14"/>
        <v/>
      </c>
      <c r="AP13" s="138" t="str">
        <f>IF('HINDI-SKT'!H13="","",'HINDI-SKT'!H13)</f>
        <v/>
      </c>
      <c r="AQ13" s="137" t="str">
        <f>IF('HINDI-SKT'!I13="","",'HINDI-SKT'!I13)</f>
        <v/>
      </c>
      <c r="AR13" s="137" t="str">
        <f>IF('HINDI-SKT'!J13="","",'HINDI-SKT'!J13)</f>
        <v/>
      </c>
      <c r="AS13" s="137" t="str">
        <f t="shared" si="54"/>
        <v/>
      </c>
      <c r="AT13" s="137" t="str">
        <f>IF('HINDI-SKT'!K13="","",'HINDI-SKT'!K13)</f>
        <v/>
      </c>
      <c r="AU13" s="138" t="str">
        <f t="shared" si="15"/>
        <v/>
      </c>
      <c r="AV13" s="137" t="str">
        <f t="shared" si="55"/>
        <v/>
      </c>
      <c r="AW13" s="137" t="str">
        <f t="shared" si="16"/>
        <v/>
      </c>
      <c r="AX13" s="137" t="str">
        <f>IF('HINDI-SKT'!O13="","",'HINDI-SKT'!O13)</f>
        <v/>
      </c>
      <c r="AY13" s="137" t="str">
        <f t="shared" si="56"/>
        <v/>
      </c>
      <c r="AZ13" s="137" t="str">
        <f t="shared" si="57"/>
        <v/>
      </c>
      <c r="BA13" s="137" t="str">
        <f t="shared" si="58"/>
        <v/>
      </c>
      <c r="BB13" s="134" t="str">
        <f>IF(MATHS!E13="","",MATHS!E13)</f>
        <v/>
      </c>
      <c r="BC13" s="135" t="str">
        <f t="shared" si="17"/>
        <v/>
      </c>
      <c r="BD13" s="134" t="str">
        <f>IF(MATHS!F13="","",MATHS!F13)</f>
        <v/>
      </c>
      <c r="BE13" s="135" t="str">
        <f t="shared" si="18"/>
        <v/>
      </c>
      <c r="BF13" s="134" t="str">
        <f>IF(MATHS!G13="","",MATHS!G13)</f>
        <v/>
      </c>
      <c r="BG13" s="134" t="str">
        <f t="shared" si="19"/>
        <v/>
      </c>
      <c r="BH13" s="135" t="str">
        <f>IFERROR(LARGE((BC13,BE13,BG13),1),"")</f>
        <v/>
      </c>
      <c r="BI13" s="135" t="str">
        <f>IFERROR(LARGE((BC13,BE13,BG13),2),"")</f>
        <v/>
      </c>
      <c r="BJ13" s="134" t="str">
        <f t="shared" si="20"/>
        <v/>
      </c>
      <c r="BK13" s="135" t="str">
        <f>IF(MATHS!H13="","",MATHS!H13)</f>
        <v/>
      </c>
      <c r="BL13" s="134" t="str">
        <f>IF(MATHS!I13="","",MATHS!I13)</f>
        <v/>
      </c>
      <c r="BM13" s="134" t="str">
        <f>IF(MATHS!J13="","",MATHS!J13)</f>
        <v/>
      </c>
      <c r="BN13" s="134" t="str">
        <f t="shared" si="59"/>
        <v/>
      </c>
      <c r="BO13" s="134" t="str">
        <f>IF(MATHS!K13="","",MATHS!K13)</f>
        <v/>
      </c>
      <c r="BP13" s="135" t="str">
        <f t="shared" si="21"/>
        <v/>
      </c>
      <c r="BQ13" s="134" t="str">
        <f t="shared" si="60"/>
        <v/>
      </c>
      <c r="BR13" s="134" t="str">
        <f t="shared" si="22"/>
        <v/>
      </c>
      <c r="BS13" s="134" t="str">
        <f>IF(MATHS!O13="","",MATHS!O13)</f>
        <v/>
      </c>
      <c r="BT13" s="134" t="str">
        <f t="shared" si="61"/>
        <v/>
      </c>
      <c r="BU13" s="134" t="str">
        <f t="shared" si="62"/>
        <v/>
      </c>
      <c r="BV13" s="134"/>
      <c r="BW13" s="137" t="str">
        <f>IF(SCIENCE!E13="","",SCIENCE!E13)</f>
        <v/>
      </c>
      <c r="BX13" s="138" t="str">
        <f t="shared" si="23"/>
        <v/>
      </c>
      <c r="BY13" s="137" t="str">
        <f>IF(SCIENCE!F13="","",SCIENCE!F13)</f>
        <v/>
      </c>
      <c r="BZ13" s="138" t="str">
        <f t="shared" si="24"/>
        <v/>
      </c>
      <c r="CA13" s="137" t="str">
        <f>IF(SCIENCE!G13="","",SCIENCE!G13)</f>
        <v/>
      </c>
      <c r="CB13" s="137" t="str">
        <f t="shared" si="25"/>
        <v/>
      </c>
      <c r="CC13" s="138" t="str">
        <f>IFERROR(LARGE((BX13,BZ13,CB13),1),"")</f>
        <v/>
      </c>
      <c r="CD13" s="138" t="str">
        <f>IFERROR(LARGE((BX13,BZ13,CB13),2),"")</f>
        <v/>
      </c>
      <c r="CE13" s="137" t="str">
        <f t="shared" si="26"/>
        <v/>
      </c>
      <c r="CF13" s="138" t="str">
        <f>IF(SCIENCE!H13="","",SCIENCE!H13)</f>
        <v/>
      </c>
      <c r="CG13" s="138" t="str">
        <f>IF(SCIENCE!I13="","",SCIENCE!I13)</f>
        <v/>
      </c>
      <c r="CH13" s="138" t="str">
        <f>IF(SCIENCE!J13="","",SCIENCE!J13)</f>
        <v/>
      </c>
      <c r="CI13" s="138" t="str">
        <f t="shared" si="63"/>
        <v/>
      </c>
      <c r="CJ13" s="138" t="str">
        <f>IF(SCIENCE!K13="","",SCIENCE!K13)</f>
        <v/>
      </c>
      <c r="CK13" s="138" t="str">
        <f t="shared" si="27"/>
        <v/>
      </c>
      <c r="CL13" s="137" t="str">
        <f t="shared" si="64"/>
        <v/>
      </c>
      <c r="CM13" s="137" t="str">
        <f t="shared" si="28"/>
        <v/>
      </c>
      <c r="CN13" s="137" t="str">
        <f>IF(SCIENCE!O13="","",SCIENCE!O13)</f>
        <v/>
      </c>
      <c r="CO13" s="137" t="str">
        <f t="shared" si="65"/>
        <v/>
      </c>
      <c r="CP13" s="137" t="str">
        <f t="shared" si="66"/>
        <v/>
      </c>
      <c r="CQ13" s="137" t="str">
        <f t="shared" si="67"/>
        <v/>
      </c>
      <c r="CR13" s="134" t="str">
        <f>IF(SST!E13="","",SST!E13)</f>
        <v/>
      </c>
      <c r="CS13" s="135" t="str">
        <f t="shared" si="29"/>
        <v/>
      </c>
      <c r="CT13" s="134" t="str">
        <f>IF(SST!F13="","",SST!F13)</f>
        <v/>
      </c>
      <c r="CU13" s="135" t="str">
        <f t="shared" si="30"/>
        <v/>
      </c>
      <c r="CV13" s="134" t="str">
        <f>IF(SST!G13="","",SST!G13)</f>
        <v/>
      </c>
      <c r="CW13" s="134" t="str">
        <f t="shared" si="31"/>
        <v/>
      </c>
      <c r="CX13" s="135" t="str">
        <f>IFERROR(LARGE((CS13,CU13,CW13),1),"")</f>
        <v/>
      </c>
      <c r="CY13" s="135" t="str">
        <f>IFERROR(LARGE((CS13,CU13,CW13),2),"")</f>
        <v/>
      </c>
      <c r="CZ13" s="134" t="str">
        <f t="shared" si="32"/>
        <v/>
      </c>
      <c r="DA13" s="135" t="str">
        <f>IF(SST!H13="","",SST!H13)</f>
        <v/>
      </c>
      <c r="DB13" s="135" t="str">
        <f>IF(SST!I13="","",SST!I13)</f>
        <v/>
      </c>
      <c r="DC13" s="135" t="str">
        <f>IF(SST!J13="","",SST!J13)</f>
        <v/>
      </c>
      <c r="DD13" s="135" t="str">
        <f t="shared" si="68"/>
        <v/>
      </c>
      <c r="DE13" s="135" t="str">
        <f>IF(SST!K13="","",SST!K13)</f>
        <v/>
      </c>
      <c r="DF13" s="135" t="str">
        <f t="shared" si="33"/>
        <v/>
      </c>
      <c r="DG13" s="134" t="str">
        <f t="shared" si="69"/>
        <v/>
      </c>
      <c r="DH13" s="134" t="str">
        <f t="shared" si="34"/>
        <v/>
      </c>
      <c r="DI13" s="134" t="str">
        <f>IF(SST!O13="","",SST!O13)</f>
        <v/>
      </c>
      <c r="DJ13" s="134" t="str">
        <f t="shared" si="70"/>
        <v/>
      </c>
      <c r="DK13" s="134" t="str">
        <f t="shared" si="71"/>
        <v/>
      </c>
      <c r="DL13" s="134" t="str">
        <f t="shared" si="72"/>
        <v/>
      </c>
      <c r="DM13" s="139" t="str">
        <f t="shared" si="73"/>
        <v/>
      </c>
      <c r="DN13" s="139" t="str">
        <f t="shared" si="74"/>
        <v/>
      </c>
      <c r="DO13" s="139" t="str">
        <f t="shared" si="75"/>
        <v/>
      </c>
      <c r="DP13" s="139" t="str">
        <f t="shared" si="76"/>
        <v/>
      </c>
      <c r="DQ13" s="139" t="str">
        <f t="shared" si="77"/>
        <v/>
      </c>
      <c r="DR13" s="139" t="str">
        <f t="shared" si="78"/>
        <v/>
      </c>
      <c r="DS13" s="139" t="str">
        <f t="shared" si="79"/>
        <v/>
      </c>
      <c r="DT13" s="139" t="str">
        <f t="shared" si="80"/>
        <v/>
      </c>
      <c r="DU13" s="139" t="str">
        <f t="shared" si="81"/>
        <v/>
      </c>
      <c r="DV13" s="139" t="str">
        <f t="shared" si="82"/>
        <v/>
      </c>
      <c r="DW13" s="140" t="str">
        <f t="shared" si="83"/>
        <v/>
      </c>
      <c r="DX13" s="140" t="str">
        <f t="shared" si="84"/>
        <v/>
      </c>
      <c r="DY13" s="140" t="str">
        <f t="shared" si="85"/>
        <v/>
      </c>
      <c r="DZ13" s="140" t="str">
        <f t="shared" si="86"/>
        <v/>
      </c>
      <c r="EA13" s="140" t="str">
        <f t="shared" si="87"/>
        <v/>
      </c>
      <c r="EB13" s="141" t="str">
        <f t="shared" si="88"/>
        <v/>
      </c>
      <c r="EC13" s="141" t="str">
        <f t="shared" si="89"/>
        <v/>
      </c>
      <c r="ED13" s="141" t="str">
        <f t="shared" si="90"/>
        <v/>
      </c>
      <c r="EE13" s="141" t="str">
        <f t="shared" si="91"/>
        <v/>
      </c>
      <c r="EF13" s="141" t="str">
        <f t="shared" si="92"/>
        <v/>
      </c>
      <c r="EG13" s="127" t="str">
        <f t="shared" si="35"/>
        <v/>
      </c>
      <c r="EH13" s="127" t="str">
        <f t="shared" si="35"/>
        <v/>
      </c>
      <c r="EI13" s="127" t="str">
        <f t="shared" si="93"/>
        <v/>
      </c>
      <c r="EJ13" s="127" t="str">
        <f t="shared" si="93"/>
        <v/>
      </c>
      <c r="EK13" s="127" t="str">
        <f t="shared" si="93"/>
        <v/>
      </c>
      <c r="EL13" s="128" t="str">
        <f t="shared" si="36"/>
        <v/>
      </c>
      <c r="EM13" s="128" t="str">
        <f t="shared" si="36"/>
        <v/>
      </c>
      <c r="EN13" s="128" t="str">
        <f t="shared" si="36"/>
        <v/>
      </c>
      <c r="EO13" s="128" t="str">
        <f t="shared" si="36"/>
        <v/>
      </c>
      <c r="EP13" s="128" t="str">
        <f t="shared" si="36"/>
        <v/>
      </c>
      <c r="EQ13" s="142" t="str">
        <f t="shared" si="37"/>
        <v/>
      </c>
      <c r="ER13" s="142" t="str">
        <f t="shared" si="38"/>
        <v/>
      </c>
      <c r="ES13" s="359" t="str">
        <f t="shared" si="39"/>
        <v/>
      </c>
      <c r="ET13" s="359" t="str">
        <f t="shared" si="40"/>
        <v/>
      </c>
      <c r="EU13" s="359" t="str">
        <f t="shared" si="41"/>
        <v/>
      </c>
      <c r="EV13" s="359" t="str">
        <f t="shared" si="42"/>
        <v/>
      </c>
      <c r="EW13" s="359" t="str">
        <f t="shared" si="43"/>
        <v/>
      </c>
      <c r="EX13" s="359" t="str">
        <f t="shared" si="44"/>
        <v/>
      </c>
      <c r="EY13" s="359" t="str">
        <f t="shared" si="94"/>
        <v/>
      </c>
      <c r="EZ13" s="359" t="str">
        <f t="shared" si="94"/>
        <v/>
      </c>
      <c r="FA13" s="359" t="str">
        <f t="shared" si="45"/>
        <v/>
      </c>
      <c r="FB13" s="359" t="str">
        <f t="shared" si="46"/>
        <v/>
      </c>
      <c r="FC13" s="144" t="str">
        <f t="shared" si="95"/>
        <v/>
      </c>
      <c r="FD13" s="359" t="str">
        <f t="shared" si="47"/>
        <v/>
      </c>
      <c r="FE13" s="145" t="str">
        <f>IF(ATTENDANCE!Q14="","",ATTENDANCE!Q14)</f>
        <v/>
      </c>
      <c r="FF13" s="146" t="str">
        <f t="shared" si="48"/>
        <v/>
      </c>
      <c r="FG13" s="359" t="str">
        <f t="shared" si="49"/>
        <v/>
      </c>
      <c r="FH13" s="144" t="str">
        <f t="shared" si="96"/>
        <v/>
      </c>
      <c r="FI13" s="359" t="str">
        <f>IF(ATTENDANCE!Q14="","",ATTENDANCE!Q14)</f>
        <v/>
      </c>
      <c r="FJ13" s="144" t="str">
        <f>IF(ATTENDANCE!Q14="","",ATTENDANCE!$Q14)</f>
        <v/>
      </c>
      <c r="FK13" s="144" t="s">
        <v>235</v>
      </c>
      <c r="FL13" s="103"/>
    </row>
    <row r="14" spans="1:168" ht="25.5" customHeight="1" x14ac:dyDescent="0.25">
      <c r="A14" s="103"/>
      <c r="B14" s="131">
        <f>IF(DATA!B12="","",DATA!B12)</f>
        <v>8</v>
      </c>
      <c r="C14" s="131" t="str">
        <f>IF(DATA!C12="","",DATA!C12)</f>
        <v/>
      </c>
      <c r="D14" s="131" t="str">
        <f>IF(DATA!D12="","",DATA!D12)</f>
        <v/>
      </c>
      <c r="E14" s="447" t="str">
        <f>IF(DATA!E12="","",DATA!E12)</f>
        <v/>
      </c>
      <c r="F14" s="447" t="str">
        <f>IF(DATA!F12="","",DATA!F12)</f>
        <v/>
      </c>
      <c r="G14" s="132" t="str">
        <f>IF(DATA!G12="","",DATA!G12)</f>
        <v/>
      </c>
      <c r="H14" s="133" t="str">
        <f>IF(DATA!H12="","",DATA!H12)</f>
        <v/>
      </c>
      <c r="I14" s="132" t="str">
        <f>IF(DATA!I12="","",DATA!I12)</f>
        <v/>
      </c>
      <c r="J14" s="132" t="str">
        <f>IF(DATA!J12="","",DATA!J12)</f>
        <v/>
      </c>
      <c r="K14" s="132" t="str">
        <f>IF(DATA!K12="","",DATA!K12)</f>
        <v/>
      </c>
      <c r="L14" s="134" t="str">
        <f>IF(ENGLISH!E14="","",ENGLISH!E14)</f>
        <v/>
      </c>
      <c r="M14" s="135" t="str">
        <f t="shared" si="2"/>
        <v/>
      </c>
      <c r="N14" s="134" t="str">
        <f>IF(ENGLISH!F14="","",ENGLISH!F14)</f>
        <v/>
      </c>
      <c r="O14" s="135" t="str">
        <f t="shared" si="3"/>
        <v/>
      </c>
      <c r="P14" s="134" t="str">
        <f>IF(ENGLISH!G14="","",ENGLISH!G14)</f>
        <v/>
      </c>
      <c r="Q14" s="134" t="str">
        <f t="shared" si="4"/>
        <v/>
      </c>
      <c r="R14" s="135" t="str">
        <f>IFERROR(LARGE((M14,O14,Q14),1),"")</f>
        <v/>
      </c>
      <c r="S14" s="135" t="str">
        <f>IFERROR(LARGE((M14,O14,Q14),2),"")</f>
        <v/>
      </c>
      <c r="T14" s="134" t="str">
        <f t="shared" si="5"/>
        <v/>
      </c>
      <c r="U14" s="135" t="str">
        <f>IF(ENGLISH!H14="","",ENGLISH!H14)</f>
        <v/>
      </c>
      <c r="V14" s="134" t="str">
        <f>IF(ENGLISH!I14="","",ENGLISH!I14)</f>
        <v/>
      </c>
      <c r="W14" s="134" t="str">
        <f>IF(ENGLISH!J14="","",ENGLISH!J14)</f>
        <v/>
      </c>
      <c r="X14" s="134" t="str">
        <f t="shared" si="10"/>
        <v/>
      </c>
      <c r="Y14" s="135" t="str">
        <f>IF(ENGLISH!K14="","",ENGLISH!K14)</f>
        <v/>
      </c>
      <c r="Z14" s="135" t="str">
        <f t="shared" si="7"/>
        <v/>
      </c>
      <c r="AA14" s="136" t="str">
        <f t="shared" si="50"/>
        <v/>
      </c>
      <c r="AB14" s="134" t="str">
        <f t="shared" si="8"/>
        <v/>
      </c>
      <c r="AC14" s="134" t="str">
        <f>IF(ENGLISH!O14="","",ENGLISH!O14)</f>
        <v/>
      </c>
      <c r="AD14" s="134" t="str">
        <f t="shared" si="51"/>
        <v/>
      </c>
      <c r="AE14" s="134" t="str">
        <f t="shared" si="52"/>
        <v/>
      </c>
      <c r="AF14" s="134" t="str">
        <f t="shared" si="53"/>
        <v/>
      </c>
      <c r="AG14" s="137" t="str">
        <f>IF('HINDI-SKT'!E14="","",'HINDI-SKT'!E14)</f>
        <v/>
      </c>
      <c r="AH14" s="138" t="str">
        <f t="shared" si="11"/>
        <v/>
      </c>
      <c r="AI14" s="137" t="str">
        <f>IF('HINDI-SKT'!F14="","",'HINDI-SKT'!F14)</f>
        <v/>
      </c>
      <c r="AJ14" s="138" t="str">
        <f t="shared" si="12"/>
        <v/>
      </c>
      <c r="AK14" s="137" t="str">
        <f>IF('HINDI-SKT'!G14="","",'HINDI-SKT'!G14)</f>
        <v/>
      </c>
      <c r="AL14" s="137" t="str">
        <f t="shared" si="13"/>
        <v/>
      </c>
      <c r="AM14" s="138" t="str">
        <f>IFERROR(LARGE((AH14,AJ14,AL14),1),"")</f>
        <v/>
      </c>
      <c r="AN14" s="138" t="str">
        <f>IFERROR(LARGE((AH14,AJ14,AL14),2),"")</f>
        <v/>
      </c>
      <c r="AO14" s="137" t="str">
        <f t="shared" si="14"/>
        <v/>
      </c>
      <c r="AP14" s="138" t="str">
        <f>IF('HINDI-SKT'!H14="","",'HINDI-SKT'!H14)</f>
        <v/>
      </c>
      <c r="AQ14" s="137" t="str">
        <f>IF('HINDI-SKT'!I14="","",'HINDI-SKT'!I14)</f>
        <v/>
      </c>
      <c r="AR14" s="137" t="str">
        <f>IF('HINDI-SKT'!J14="","",'HINDI-SKT'!J14)</f>
        <v/>
      </c>
      <c r="AS14" s="137" t="str">
        <f t="shared" si="54"/>
        <v/>
      </c>
      <c r="AT14" s="137" t="str">
        <f>IF('HINDI-SKT'!K14="","",'HINDI-SKT'!K14)</f>
        <v/>
      </c>
      <c r="AU14" s="138" t="str">
        <f t="shared" si="15"/>
        <v/>
      </c>
      <c r="AV14" s="137" t="str">
        <f t="shared" si="55"/>
        <v/>
      </c>
      <c r="AW14" s="137" t="str">
        <f t="shared" si="16"/>
        <v/>
      </c>
      <c r="AX14" s="137" t="str">
        <f>IF('HINDI-SKT'!O14="","",'HINDI-SKT'!O14)</f>
        <v/>
      </c>
      <c r="AY14" s="137" t="str">
        <f t="shared" si="56"/>
        <v/>
      </c>
      <c r="AZ14" s="137" t="str">
        <f t="shared" si="57"/>
        <v/>
      </c>
      <c r="BA14" s="137" t="str">
        <f t="shared" si="58"/>
        <v/>
      </c>
      <c r="BB14" s="134" t="str">
        <f>IF(MATHS!E14="","",MATHS!E14)</f>
        <v/>
      </c>
      <c r="BC14" s="135" t="str">
        <f t="shared" si="17"/>
        <v/>
      </c>
      <c r="BD14" s="134" t="str">
        <f>IF(MATHS!F14="","",MATHS!F14)</f>
        <v/>
      </c>
      <c r="BE14" s="135" t="str">
        <f t="shared" si="18"/>
        <v/>
      </c>
      <c r="BF14" s="134" t="str">
        <f>IF(MATHS!G14="","",MATHS!G14)</f>
        <v/>
      </c>
      <c r="BG14" s="134" t="str">
        <f t="shared" si="19"/>
        <v/>
      </c>
      <c r="BH14" s="135" t="str">
        <f>IFERROR(LARGE((BC14,BE14,BG14),1),"")</f>
        <v/>
      </c>
      <c r="BI14" s="135" t="str">
        <f>IFERROR(LARGE((BC14,BE14,BG14),2),"")</f>
        <v/>
      </c>
      <c r="BJ14" s="134" t="str">
        <f t="shared" si="20"/>
        <v/>
      </c>
      <c r="BK14" s="135" t="str">
        <f>IF(MATHS!H14="","",MATHS!H14)</f>
        <v/>
      </c>
      <c r="BL14" s="134" t="str">
        <f>IF(MATHS!I14="","",MATHS!I14)</f>
        <v/>
      </c>
      <c r="BM14" s="134" t="str">
        <f>IF(MATHS!J14="","",MATHS!J14)</f>
        <v/>
      </c>
      <c r="BN14" s="134" t="str">
        <f t="shared" si="59"/>
        <v/>
      </c>
      <c r="BO14" s="134" t="str">
        <f>IF(MATHS!K14="","",MATHS!K14)</f>
        <v/>
      </c>
      <c r="BP14" s="135" t="str">
        <f t="shared" si="21"/>
        <v/>
      </c>
      <c r="BQ14" s="134" t="str">
        <f t="shared" si="60"/>
        <v/>
      </c>
      <c r="BR14" s="134" t="str">
        <f t="shared" si="22"/>
        <v/>
      </c>
      <c r="BS14" s="134" t="str">
        <f>IF(MATHS!O14="","",MATHS!O14)</f>
        <v/>
      </c>
      <c r="BT14" s="134" t="str">
        <f t="shared" si="61"/>
        <v/>
      </c>
      <c r="BU14" s="134" t="str">
        <f t="shared" si="62"/>
        <v/>
      </c>
      <c r="BV14" s="134"/>
      <c r="BW14" s="137" t="str">
        <f>IF(SCIENCE!E14="","",SCIENCE!E14)</f>
        <v/>
      </c>
      <c r="BX14" s="138" t="str">
        <f t="shared" si="23"/>
        <v/>
      </c>
      <c r="BY14" s="137" t="str">
        <f>IF(SCIENCE!F14="","",SCIENCE!F14)</f>
        <v/>
      </c>
      <c r="BZ14" s="138" t="str">
        <f t="shared" si="24"/>
        <v/>
      </c>
      <c r="CA14" s="137" t="str">
        <f>IF(SCIENCE!G14="","",SCIENCE!G14)</f>
        <v/>
      </c>
      <c r="CB14" s="137" t="str">
        <f t="shared" si="25"/>
        <v/>
      </c>
      <c r="CC14" s="138" t="str">
        <f>IFERROR(LARGE((BX14,BZ14,CB14),1),"")</f>
        <v/>
      </c>
      <c r="CD14" s="138" t="str">
        <f>IFERROR(LARGE((BX14,BZ14,CB14),2),"")</f>
        <v/>
      </c>
      <c r="CE14" s="137" t="str">
        <f t="shared" si="26"/>
        <v/>
      </c>
      <c r="CF14" s="138" t="str">
        <f>IF(SCIENCE!H14="","",SCIENCE!H14)</f>
        <v/>
      </c>
      <c r="CG14" s="138" t="str">
        <f>IF(SCIENCE!I14="","",SCIENCE!I14)</f>
        <v/>
      </c>
      <c r="CH14" s="138" t="str">
        <f>IF(SCIENCE!J14="","",SCIENCE!J14)</f>
        <v/>
      </c>
      <c r="CI14" s="138" t="str">
        <f t="shared" si="63"/>
        <v/>
      </c>
      <c r="CJ14" s="138" t="str">
        <f>IF(SCIENCE!K14="","",SCIENCE!K14)</f>
        <v/>
      </c>
      <c r="CK14" s="138" t="str">
        <f t="shared" si="27"/>
        <v/>
      </c>
      <c r="CL14" s="137" t="str">
        <f t="shared" si="64"/>
        <v/>
      </c>
      <c r="CM14" s="137" t="str">
        <f t="shared" si="28"/>
        <v/>
      </c>
      <c r="CN14" s="137" t="str">
        <f>IF(SCIENCE!O14="","",SCIENCE!O14)</f>
        <v/>
      </c>
      <c r="CO14" s="137" t="str">
        <f t="shared" si="65"/>
        <v/>
      </c>
      <c r="CP14" s="137" t="str">
        <f t="shared" si="66"/>
        <v/>
      </c>
      <c r="CQ14" s="137" t="str">
        <f t="shared" si="67"/>
        <v/>
      </c>
      <c r="CR14" s="134" t="str">
        <f>IF(SST!E14="","",SST!E14)</f>
        <v/>
      </c>
      <c r="CS14" s="135" t="str">
        <f t="shared" si="29"/>
        <v/>
      </c>
      <c r="CT14" s="134" t="str">
        <f>IF(SST!F14="","",SST!F14)</f>
        <v/>
      </c>
      <c r="CU14" s="135" t="str">
        <f t="shared" si="30"/>
        <v/>
      </c>
      <c r="CV14" s="134" t="str">
        <f>IF(SST!G14="","",SST!G14)</f>
        <v/>
      </c>
      <c r="CW14" s="134" t="str">
        <f t="shared" si="31"/>
        <v/>
      </c>
      <c r="CX14" s="135" t="str">
        <f>IFERROR(LARGE((CS14,CU14,CW14),1),"")</f>
        <v/>
      </c>
      <c r="CY14" s="135" t="str">
        <f>IFERROR(LARGE((CS14,CU14,CW14),2),"")</f>
        <v/>
      </c>
      <c r="CZ14" s="134" t="str">
        <f t="shared" si="32"/>
        <v/>
      </c>
      <c r="DA14" s="135" t="str">
        <f>IF(SST!H14="","",SST!H14)</f>
        <v/>
      </c>
      <c r="DB14" s="135" t="str">
        <f>IF(SST!I14="","",SST!I14)</f>
        <v/>
      </c>
      <c r="DC14" s="135" t="str">
        <f>IF(SST!J14="","",SST!J14)</f>
        <v/>
      </c>
      <c r="DD14" s="135" t="str">
        <f t="shared" si="68"/>
        <v/>
      </c>
      <c r="DE14" s="135" t="str">
        <f>IF(SST!K14="","",SST!K14)</f>
        <v/>
      </c>
      <c r="DF14" s="135" t="str">
        <f t="shared" si="33"/>
        <v/>
      </c>
      <c r="DG14" s="134" t="str">
        <f t="shared" si="69"/>
        <v/>
      </c>
      <c r="DH14" s="134" t="str">
        <f t="shared" si="34"/>
        <v/>
      </c>
      <c r="DI14" s="134" t="str">
        <f>IF(SST!O14="","",SST!O14)</f>
        <v/>
      </c>
      <c r="DJ14" s="134" t="str">
        <f t="shared" si="70"/>
        <v/>
      </c>
      <c r="DK14" s="134" t="str">
        <f t="shared" si="71"/>
        <v/>
      </c>
      <c r="DL14" s="134" t="str">
        <f t="shared" si="72"/>
        <v/>
      </c>
      <c r="DM14" s="139" t="str">
        <f t="shared" si="73"/>
        <v/>
      </c>
      <c r="DN14" s="139" t="str">
        <f t="shared" si="74"/>
        <v/>
      </c>
      <c r="DO14" s="139" t="str">
        <f t="shared" si="75"/>
        <v/>
      </c>
      <c r="DP14" s="139" t="str">
        <f t="shared" si="76"/>
        <v/>
      </c>
      <c r="DQ14" s="139" t="str">
        <f t="shared" si="77"/>
        <v/>
      </c>
      <c r="DR14" s="139" t="str">
        <f t="shared" si="78"/>
        <v/>
      </c>
      <c r="DS14" s="139" t="str">
        <f t="shared" si="79"/>
        <v/>
      </c>
      <c r="DT14" s="139" t="str">
        <f t="shared" si="80"/>
        <v/>
      </c>
      <c r="DU14" s="139" t="str">
        <f t="shared" si="81"/>
        <v/>
      </c>
      <c r="DV14" s="139" t="str">
        <f t="shared" si="82"/>
        <v/>
      </c>
      <c r="DW14" s="140" t="str">
        <f t="shared" si="83"/>
        <v/>
      </c>
      <c r="DX14" s="140" t="str">
        <f t="shared" si="84"/>
        <v/>
      </c>
      <c r="DY14" s="140" t="str">
        <f t="shared" si="85"/>
        <v/>
      </c>
      <c r="DZ14" s="140" t="str">
        <f t="shared" si="86"/>
        <v/>
      </c>
      <c r="EA14" s="140" t="str">
        <f t="shared" si="87"/>
        <v/>
      </c>
      <c r="EB14" s="141" t="str">
        <f t="shared" si="88"/>
        <v/>
      </c>
      <c r="EC14" s="141" t="str">
        <f t="shared" si="89"/>
        <v/>
      </c>
      <c r="ED14" s="141" t="str">
        <f t="shared" si="90"/>
        <v/>
      </c>
      <c r="EE14" s="141" t="str">
        <f t="shared" si="91"/>
        <v/>
      </c>
      <c r="EF14" s="141" t="str">
        <f t="shared" si="92"/>
        <v/>
      </c>
      <c r="EG14" s="127" t="str">
        <f t="shared" si="35"/>
        <v/>
      </c>
      <c r="EH14" s="127" t="str">
        <f t="shared" si="35"/>
        <v/>
      </c>
      <c r="EI14" s="127" t="str">
        <f t="shared" si="93"/>
        <v/>
      </c>
      <c r="EJ14" s="127" t="str">
        <f t="shared" si="93"/>
        <v/>
      </c>
      <c r="EK14" s="127" t="str">
        <f t="shared" si="93"/>
        <v/>
      </c>
      <c r="EL14" s="128" t="str">
        <f t="shared" si="36"/>
        <v/>
      </c>
      <c r="EM14" s="128" t="str">
        <f t="shared" si="36"/>
        <v/>
      </c>
      <c r="EN14" s="128" t="str">
        <f t="shared" si="36"/>
        <v/>
      </c>
      <c r="EO14" s="128" t="str">
        <f t="shared" si="36"/>
        <v/>
      </c>
      <c r="EP14" s="128" t="str">
        <f t="shared" si="36"/>
        <v/>
      </c>
      <c r="EQ14" s="142" t="str">
        <f t="shared" si="37"/>
        <v/>
      </c>
      <c r="ER14" s="142" t="str">
        <f t="shared" si="38"/>
        <v/>
      </c>
      <c r="ES14" s="359" t="str">
        <f t="shared" si="39"/>
        <v/>
      </c>
      <c r="ET14" s="359" t="str">
        <f t="shared" si="40"/>
        <v/>
      </c>
      <c r="EU14" s="359" t="str">
        <f t="shared" si="41"/>
        <v/>
      </c>
      <c r="EV14" s="359" t="str">
        <f t="shared" si="42"/>
        <v/>
      </c>
      <c r="EW14" s="359" t="str">
        <f t="shared" si="43"/>
        <v/>
      </c>
      <c r="EX14" s="359" t="str">
        <f t="shared" si="44"/>
        <v/>
      </c>
      <c r="EY14" s="359" t="str">
        <f t="shared" si="94"/>
        <v/>
      </c>
      <c r="EZ14" s="359" t="str">
        <f t="shared" si="94"/>
        <v/>
      </c>
      <c r="FA14" s="359" t="str">
        <f t="shared" si="45"/>
        <v/>
      </c>
      <c r="FB14" s="359" t="str">
        <f t="shared" si="46"/>
        <v/>
      </c>
      <c r="FC14" s="144" t="str">
        <f t="shared" si="95"/>
        <v/>
      </c>
      <c r="FD14" s="359" t="str">
        <f t="shared" si="47"/>
        <v/>
      </c>
      <c r="FE14" s="145" t="str">
        <f>IF(ATTENDANCE!Q15="","",ATTENDANCE!Q15)</f>
        <v/>
      </c>
      <c r="FF14" s="146" t="str">
        <f t="shared" si="48"/>
        <v/>
      </c>
      <c r="FG14" s="359" t="str">
        <f t="shared" si="49"/>
        <v/>
      </c>
      <c r="FH14" s="144" t="str">
        <f t="shared" si="96"/>
        <v/>
      </c>
      <c r="FI14" s="359" t="str">
        <f>IF(ATTENDANCE!Q15="","",ATTENDANCE!Q15)</f>
        <v/>
      </c>
      <c r="FJ14" s="144" t="str">
        <f>IF(ATTENDANCE!Q15="","",ATTENDANCE!$Q15)</f>
        <v/>
      </c>
      <c r="FK14" s="144" t="s">
        <v>233</v>
      </c>
      <c r="FL14" s="103"/>
    </row>
    <row r="15" spans="1:168" ht="25.5" customHeight="1" x14ac:dyDescent="0.25">
      <c r="A15" s="103"/>
      <c r="B15" s="131">
        <f>IF(DATA!B13="","",DATA!B13)</f>
        <v>9</v>
      </c>
      <c r="C15" s="131" t="str">
        <f>IF(DATA!C13="","",DATA!C13)</f>
        <v/>
      </c>
      <c r="D15" s="131" t="str">
        <f>IF(DATA!D13="","",DATA!D13)</f>
        <v/>
      </c>
      <c r="E15" s="447" t="str">
        <f>IF(DATA!E13="","",DATA!E13)</f>
        <v/>
      </c>
      <c r="F15" s="447" t="str">
        <f>IF(DATA!F13="","",DATA!F13)</f>
        <v/>
      </c>
      <c r="G15" s="132" t="str">
        <f>IF(DATA!G13="","",DATA!G13)</f>
        <v/>
      </c>
      <c r="H15" s="133" t="str">
        <f>IF(DATA!H13="","",DATA!H13)</f>
        <v/>
      </c>
      <c r="I15" s="132" t="str">
        <f>IF(DATA!I13="","",DATA!I13)</f>
        <v/>
      </c>
      <c r="J15" s="132" t="str">
        <f>IF(DATA!J13="","",DATA!J13)</f>
        <v/>
      </c>
      <c r="K15" s="132" t="str">
        <f>IF(DATA!K13="","",DATA!K13)</f>
        <v/>
      </c>
      <c r="L15" s="134" t="str">
        <f>IF(ENGLISH!E15="","",ENGLISH!E15)</f>
        <v/>
      </c>
      <c r="M15" s="135" t="str">
        <f t="shared" si="2"/>
        <v/>
      </c>
      <c r="N15" s="134" t="str">
        <f>IF(ENGLISH!F15="","",ENGLISH!F15)</f>
        <v/>
      </c>
      <c r="O15" s="135" t="str">
        <f t="shared" si="3"/>
        <v/>
      </c>
      <c r="P15" s="134" t="str">
        <f>IF(ENGLISH!G15="","",ENGLISH!G15)</f>
        <v/>
      </c>
      <c r="Q15" s="134" t="str">
        <f t="shared" si="4"/>
        <v/>
      </c>
      <c r="R15" s="135" t="str">
        <f>IFERROR(LARGE((M15,O15,Q15),1),"")</f>
        <v/>
      </c>
      <c r="S15" s="135" t="str">
        <f>IFERROR(LARGE((M15,O15,Q15),2),"")</f>
        <v/>
      </c>
      <c r="T15" s="134" t="str">
        <f t="shared" si="5"/>
        <v/>
      </c>
      <c r="U15" s="135" t="str">
        <f>IF(ENGLISH!H15="","",ENGLISH!H15)</f>
        <v/>
      </c>
      <c r="V15" s="134" t="str">
        <f>IF(ENGLISH!I15="","",ENGLISH!I15)</f>
        <v/>
      </c>
      <c r="W15" s="134" t="str">
        <f>IF(ENGLISH!J15="","",ENGLISH!J15)</f>
        <v/>
      </c>
      <c r="X15" s="134" t="str">
        <f t="shared" si="10"/>
        <v/>
      </c>
      <c r="Y15" s="135" t="str">
        <f>IF(ENGLISH!K15="","",ENGLISH!K15)</f>
        <v/>
      </c>
      <c r="Z15" s="135" t="str">
        <f t="shared" si="7"/>
        <v/>
      </c>
      <c r="AA15" s="136" t="str">
        <f t="shared" si="50"/>
        <v/>
      </c>
      <c r="AB15" s="134" t="str">
        <f t="shared" si="8"/>
        <v/>
      </c>
      <c r="AC15" s="134" t="str">
        <f>IF(ENGLISH!O15="","",ENGLISH!O15)</f>
        <v/>
      </c>
      <c r="AD15" s="134" t="str">
        <f t="shared" si="51"/>
        <v/>
      </c>
      <c r="AE15" s="134" t="str">
        <f t="shared" si="52"/>
        <v/>
      </c>
      <c r="AF15" s="134" t="str">
        <f t="shared" si="53"/>
        <v/>
      </c>
      <c r="AG15" s="137" t="str">
        <f>IF('HINDI-SKT'!E15="","",'HINDI-SKT'!E15)</f>
        <v/>
      </c>
      <c r="AH15" s="138" t="str">
        <f t="shared" si="11"/>
        <v/>
      </c>
      <c r="AI15" s="137" t="str">
        <f>IF('HINDI-SKT'!F15="","",'HINDI-SKT'!F15)</f>
        <v/>
      </c>
      <c r="AJ15" s="138" t="str">
        <f t="shared" si="12"/>
        <v/>
      </c>
      <c r="AK15" s="137" t="str">
        <f>IF('HINDI-SKT'!G15="","",'HINDI-SKT'!G15)</f>
        <v/>
      </c>
      <c r="AL15" s="137" t="str">
        <f t="shared" si="13"/>
        <v/>
      </c>
      <c r="AM15" s="138" t="str">
        <f>IFERROR(LARGE((AH15,AJ15,AL15),1),"")</f>
        <v/>
      </c>
      <c r="AN15" s="138" t="str">
        <f>IFERROR(LARGE((AH15,AJ15,AL15),2),"")</f>
        <v/>
      </c>
      <c r="AO15" s="137" t="str">
        <f t="shared" si="14"/>
        <v/>
      </c>
      <c r="AP15" s="138" t="str">
        <f>IF('HINDI-SKT'!H15="","",'HINDI-SKT'!H15)</f>
        <v/>
      </c>
      <c r="AQ15" s="137" t="str">
        <f>IF('HINDI-SKT'!I15="","",'HINDI-SKT'!I15)</f>
        <v/>
      </c>
      <c r="AR15" s="137" t="str">
        <f>IF('HINDI-SKT'!J15="","",'HINDI-SKT'!J15)</f>
        <v/>
      </c>
      <c r="AS15" s="137" t="str">
        <f t="shared" si="54"/>
        <v/>
      </c>
      <c r="AT15" s="137" t="str">
        <f>IF('HINDI-SKT'!K15="","",'HINDI-SKT'!K15)</f>
        <v/>
      </c>
      <c r="AU15" s="138" t="str">
        <f t="shared" si="15"/>
        <v/>
      </c>
      <c r="AV15" s="137" t="str">
        <f t="shared" si="55"/>
        <v/>
      </c>
      <c r="AW15" s="137" t="str">
        <f t="shared" si="16"/>
        <v/>
      </c>
      <c r="AX15" s="137" t="str">
        <f>IF('HINDI-SKT'!O15="","",'HINDI-SKT'!O15)</f>
        <v/>
      </c>
      <c r="AY15" s="137" t="str">
        <f t="shared" si="56"/>
        <v/>
      </c>
      <c r="AZ15" s="137" t="str">
        <f t="shared" si="57"/>
        <v/>
      </c>
      <c r="BA15" s="137" t="str">
        <f t="shared" si="58"/>
        <v/>
      </c>
      <c r="BB15" s="134" t="str">
        <f>IF(MATHS!E15="","",MATHS!E15)</f>
        <v/>
      </c>
      <c r="BC15" s="135" t="str">
        <f t="shared" si="17"/>
        <v/>
      </c>
      <c r="BD15" s="134" t="str">
        <f>IF(MATHS!F15="","",MATHS!F15)</f>
        <v/>
      </c>
      <c r="BE15" s="135" t="str">
        <f t="shared" si="18"/>
        <v/>
      </c>
      <c r="BF15" s="134" t="str">
        <f>IF(MATHS!G15="","",MATHS!G15)</f>
        <v/>
      </c>
      <c r="BG15" s="134" t="str">
        <f t="shared" si="19"/>
        <v/>
      </c>
      <c r="BH15" s="135" t="str">
        <f>IFERROR(LARGE((BC15,BE15,BG15),1),"")</f>
        <v/>
      </c>
      <c r="BI15" s="135" t="str">
        <f>IFERROR(LARGE((BC15,BE15,BG15),2),"")</f>
        <v/>
      </c>
      <c r="BJ15" s="134" t="str">
        <f t="shared" si="20"/>
        <v/>
      </c>
      <c r="BK15" s="135" t="str">
        <f>IF(MATHS!H15="","",MATHS!H15)</f>
        <v/>
      </c>
      <c r="BL15" s="134" t="str">
        <f>IF(MATHS!I15="","",MATHS!I15)</f>
        <v/>
      </c>
      <c r="BM15" s="134" t="str">
        <f>IF(MATHS!J15="","",MATHS!J15)</f>
        <v/>
      </c>
      <c r="BN15" s="134" t="str">
        <f t="shared" si="59"/>
        <v/>
      </c>
      <c r="BO15" s="134" t="str">
        <f>IF(MATHS!K15="","",MATHS!K15)</f>
        <v/>
      </c>
      <c r="BP15" s="135" t="str">
        <f t="shared" si="21"/>
        <v/>
      </c>
      <c r="BQ15" s="134" t="str">
        <f t="shared" si="60"/>
        <v/>
      </c>
      <c r="BR15" s="134" t="str">
        <f t="shared" si="22"/>
        <v/>
      </c>
      <c r="BS15" s="134" t="str">
        <f>IF(MATHS!O15="","",MATHS!O15)</f>
        <v/>
      </c>
      <c r="BT15" s="134" t="str">
        <f t="shared" si="61"/>
        <v/>
      </c>
      <c r="BU15" s="134" t="str">
        <f t="shared" si="62"/>
        <v/>
      </c>
      <c r="BV15" s="134"/>
      <c r="BW15" s="137" t="str">
        <f>IF(SCIENCE!E15="","",SCIENCE!E15)</f>
        <v/>
      </c>
      <c r="BX15" s="138" t="str">
        <f t="shared" si="23"/>
        <v/>
      </c>
      <c r="BY15" s="137" t="str">
        <f>IF(SCIENCE!F15="","",SCIENCE!F15)</f>
        <v/>
      </c>
      <c r="BZ15" s="138" t="str">
        <f t="shared" si="24"/>
        <v/>
      </c>
      <c r="CA15" s="137" t="str">
        <f>IF(SCIENCE!G15="","",SCIENCE!G15)</f>
        <v/>
      </c>
      <c r="CB15" s="137" t="str">
        <f t="shared" si="25"/>
        <v/>
      </c>
      <c r="CC15" s="138" t="str">
        <f>IFERROR(LARGE((BX15,BZ15,CB15),1),"")</f>
        <v/>
      </c>
      <c r="CD15" s="138" t="str">
        <f>IFERROR(LARGE((BX15,BZ15,CB15),2),"")</f>
        <v/>
      </c>
      <c r="CE15" s="137" t="str">
        <f t="shared" si="26"/>
        <v/>
      </c>
      <c r="CF15" s="138" t="str">
        <f>IF(SCIENCE!H15="","",SCIENCE!H15)</f>
        <v/>
      </c>
      <c r="CG15" s="138" t="str">
        <f>IF(SCIENCE!I15="","",SCIENCE!I15)</f>
        <v/>
      </c>
      <c r="CH15" s="138" t="str">
        <f>IF(SCIENCE!J15="","",SCIENCE!J15)</f>
        <v/>
      </c>
      <c r="CI15" s="138" t="str">
        <f t="shared" si="63"/>
        <v/>
      </c>
      <c r="CJ15" s="138" t="str">
        <f>IF(SCIENCE!K15="","",SCIENCE!K15)</f>
        <v/>
      </c>
      <c r="CK15" s="138" t="str">
        <f t="shared" si="27"/>
        <v/>
      </c>
      <c r="CL15" s="137" t="str">
        <f t="shared" si="64"/>
        <v/>
      </c>
      <c r="CM15" s="137" t="str">
        <f t="shared" si="28"/>
        <v/>
      </c>
      <c r="CN15" s="137" t="str">
        <f>IF(SCIENCE!O15="","",SCIENCE!O15)</f>
        <v/>
      </c>
      <c r="CO15" s="137" t="str">
        <f t="shared" si="65"/>
        <v/>
      </c>
      <c r="CP15" s="137" t="str">
        <f t="shared" si="66"/>
        <v/>
      </c>
      <c r="CQ15" s="137" t="str">
        <f t="shared" si="67"/>
        <v/>
      </c>
      <c r="CR15" s="134" t="str">
        <f>IF(SST!E15="","",SST!E15)</f>
        <v/>
      </c>
      <c r="CS15" s="135" t="str">
        <f t="shared" si="29"/>
        <v/>
      </c>
      <c r="CT15" s="134" t="str">
        <f>IF(SST!F15="","",SST!F15)</f>
        <v/>
      </c>
      <c r="CU15" s="135" t="str">
        <f t="shared" si="30"/>
        <v/>
      </c>
      <c r="CV15" s="134" t="str">
        <f>IF(SST!G15="","",SST!G15)</f>
        <v/>
      </c>
      <c r="CW15" s="134" t="str">
        <f t="shared" si="31"/>
        <v/>
      </c>
      <c r="CX15" s="135" t="str">
        <f>IFERROR(LARGE((CS15,CU15,CW15),1),"")</f>
        <v/>
      </c>
      <c r="CY15" s="135" t="str">
        <f>IFERROR(LARGE((CS15,CU15,CW15),2),"")</f>
        <v/>
      </c>
      <c r="CZ15" s="134" t="str">
        <f t="shared" si="32"/>
        <v/>
      </c>
      <c r="DA15" s="135" t="str">
        <f>IF(SST!H15="","",SST!H15)</f>
        <v/>
      </c>
      <c r="DB15" s="135" t="str">
        <f>IF(SST!I15="","",SST!I15)</f>
        <v/>
      </c>
      <c r="DC15" s="135" t="str">
        <f>IF(SST!J15="","",SST!J15)</f>
        <v/>
      </c>
      <c r="DD15" s="135" t="str">
        <f t="shared" si="68"/>
        <v/>
      </c>
      <c r="DE15" s="135" t="str">
        <f>IF(SST!K15="","",SST!K15)</f>
        <v/>
      </c>
      <c r="DF15" s="135" t="str">
        <f t="shared" si="33"/>
        <v/>
      </c>
      <c r="DG15" s="134" t="str">
        <f t="shared" si="69"/>
        <v/>
      </c>
      <c r="DH15" s="134" t="str">
        <f t="shared" si="34"/>
        <v/>
      </c>
      <c r="DI15" s="134" t="str">
        <f>IF(SST!O15="","",SST!O15)</f>
        <v/>
      </c>
      <c r="DJ15" s="134" t="str">
        <f t="shared" si="70"/>
        <v/>
      </c>
      <c r="DK15" s="134" t="str">
        <f t="shared" si="71"/>
        <v/>
      </c>
      <c r="DL15" s="134" t="str">
        <f t="shared" si="72"/>
        <v/>
      </c>
      <c r="DM15" s="139" t="str">
        <f t="shared" si="73"/>
        <v/>
      </c>
      <c r="DN15" s="139" t="str">
        <f t="shared" si="74"/>
        <v/>
      </c>
      <c r="DO15" s="139" t="str">
        <f t="shared" si="75"/>
        <v/>
      </c>
      <c r="DP15" s="139" t="str">
        <f t="shared" si="76"/>
        <v/>
      </c>
      <c r="DQ15" s="139" t="str">
        <f t="shared" si="77"/>
        <v/>
      </c>
      <c r="DR15" s="139" t="str">
        <f t="shared" si="78"/>
        <v/>
      </c>
      <c r="DS15" s="139" t="str">
        <f t="shared" si="79"/>
        <v/>
      </c>
      <c r="DT15" s="139" t="str">
        <f t="shared" si="80"/>
        <v/>
      </c>
      <c r="DU15" s="139" t="str">
        <f t="shared" si="81"/>
        <v/>
      </c>
      <c r="DV15" s="139" t="str">
        <f t="shared" si="82"/>
        <v/>
      </c>
      <c r="DW15" s="140" t="str">
        <f t="shared" si="83"/>
        <v/>
      </c>
      <c r="DX15" s="140" t="str">
        <f t="shared" si="84"/>
        <v/>
      </c>
      <c r="DY15" s="140" t="str">
        <f t="shared" si="85"/>
        <v/>
      </c>
      <c r="DZ15" s="140" t="str">
        <f t="shared" si="86"/>
        <v/>
      </c>
      <c r="EA15" s="140" t="str">
        <f t="shared" si="87"/>
        <v/>
      </c>
      <c r="EB15" s="141" t="str">
        <f t="shared" si="88"/>
        <v/>
      </c>
      <c r="EC15" s="141" t="str">
        <f t="shared" si="89"/>
        <v/>
      </c>
      <c r="ED15" s="141" t="str">
        <f t="shared" si="90"/>
        <v/>
      </c>
      <c r="EE15" s="141" t="str">
        <f t="shared" si="91"/>
        <v/>
      </c>
      <c r="EF15" s="141" t="str">
        <f t="shared" si="92"/>
        <v/>
      </c>
      <c r="EG15" s="127" t="str">
        <f t="shared" si="35"/>
        <v/>
      </c>
      <c r="EH15" s="127" t="str">
        <f t="shared" si="35"/>
        <v/>
      </c>
      <c r="EI15" s="127" t="str">
        <f t="shared" si="93"/>
        <v/>
      </c>
      <c r="EJ15" s="127" t="str">
        <f t="shared" si="93"/>
        <v/>
      </c>
      <c r="EK15" s="127" t="str">
        <f t="shared" si="93"/>
        <v/>
      </c>
      <c r="EL15" s="128" t="str">
        <f t="shared" si="36"/>
        <v/>
      </c>
      <c r="EM15" s="128" t="str">
        <f t="shared" si="36"/>
        <v/>
      </c>
      <c r="EN15" s="128" t="str">
        <f t="shared" si="36"/>
        <v/>
      </c>
      <c r="EO15" s="128" t="str">
        <f t="shared" si="36"/>
        <v/>
      </c>
      <c r="EP15" s="128" t="str">
        <f t="shared" si="36"/>
        <v/>
      </c>
      <c r="EQ15" s="142" t="str">
        <f t="shared" si="37"/>
        <v/>
      </c>
      <c r="ER15" s="142" t="str">
        <f t="shared" si="38"/>
        <v/>
      </c>
      <c r="ES15" s="359" t="str">
        <f t="shared" si="39"/>
        <v/>
      </c>
      <c r="ET15" s="359" t="str">
        <f t="shared" si="40"/>
        <v/>
      </c>
      <c r="EU15" s="359" t="str">
        <f t="shared" si="41"/>
        <v/>
      </c>
      <c r="EV15" s="359" t="str">
        <f t="shared" si="42"/>
        <v/>
      </c>
      <c r="EW15" s="359" t="str">
        <f t="shared" si="43"/>
        <v/>
      </c>
      <c r="EX15" s="359" t="str">
        <f t="shared" si="44"/>
        <v/>
      </c>
      <c r="EY15" s="359" t="str">
        <f t="shared" si="94"/>
        <v/>
      </c>
      <c r="EZ15" s="359" t="str">
        <f t="shared" si="94"/>
        <v/>
      </c>
      <c r="FA15" s="359" t="str">
        <f t="shared" si="45"/>
        <v/>
      </c>
      <c r="FB15" s="359" t="str">
        <f t="shared" si="46"/>
        <v/>
      </c>
      <c r="FC15" s="144" t="str">
        <f t="shared" si="95"/>
        <v/>
      </c>
      <c r="FD15" s="359" t="str">
        <f t="shared" si="47"/>
        <v/>
      </c>
      <c r="FE15" s="145" t="str">
        <f>IF(ATTENDANCE!Q16="","",ATTENDANCE!Q16)</f>
        <v/>
      </c>
      <c r="FF15" s="146" t="str">
        <f t="shared" si="48"/>
        <v/>
      </c>
      <c r="FG15" s="359" t="str">
        <f t="shared" si="49"/>
        <v/>
      </c>
      <c r="FH15" s="144" t="str">
        <f t="shared" si="96"/>
        <v/>
      </c>
      <c r="FI15" s="359" t="str">
        <f>IF(ATTENDANCE!Q16="","",ATTENDANCE!Q16)</f>
        <v/>
      </c>
      <c r="FJ15" s="144" t="str">
        <f>IF(ATTENDANCE!Q16="","",ATTENDANCE!$Q16)</f>
        <v/>
      </c>
      <c r="FK15" s="144" t="s">
        <v>235</v>
      </c>
      <c r="FL15" s="103"/>
    </row>
    <row r="16" spans="1:168" ht="25.5" customHeight="1" x14ac:dyDescent="0.25">
      <c r="A16" s="103"/>
      <c r="B16" s="131">
        <f>IF(DATA!B14="","",DATA!B14)</f>
        <v>10</v>
      </c>
      <c r="C16" s="131" t="str">
        <f>IF(DATA!C14="","",DATA!C14)</f>
        <v/>
      </c>
      <c r="D16" s="131" t="str">
        <f>IF(DATA!D14="","",DATA!D14)</f>
        <v/>
      </c>
      <c r="E16" s="447" t="str">
        <f>IF(DATA!E14="","",DATA!E14)</f>
        <v/>
      </c>
      <c r="F16" s="447" t="str">
        <f>IF(DATA!F14="","",DATA!F14)</f>
        <v/>
      </c>
      <c r="G16" s="132" t="str">
        <f>IF(DATA!G14="","",DATA!G14)</f>
        <v/>
      </c>
      <c r="H16" s="133" t="str">
        <f>IF(DATA!H14="","",DATA!H14)</f>
        <v/>
      </c>
      <c r="I16" s="132" t="str">
        <f>IF(DATA!I14="","",DATA!I14)</f>
        <v/>
      </c>
      <c r="J16" s="132" t="str">
        <f>IF(DATA!J14="","",DATA!J14)</f>
        <v/>
      </c>
      <c r="K16" s="132" t="str">
        <f>IF(DATA!K14="","",DATA!K14)</f>
        <v/>
      </c>
      <c r="L16" s="134" t="str">
        <f>IF(ENGLISH!E16="","",ENGLISH!E16)</f>
        <v/>
      </c>
      <c r="M16" s="135" t="str">
        <f t="shared" si="2"/>
        <v/>
      </c>
      <c r="N16" s="134" t="str">
        <f>IF(ENGLISH!F16="","",ENGLISH!F16)</f>
        <v/>
      </c>
      <c r="O16" s="135" t="str">
        <f t="shared" si="3"/>
        <v/>
      </c>
      <c r="P16" s="134" t="str">
        <f>IF(ENGLISH!G16="","",ENGLISH!G16)</f>
        <v/>
      </c>
      <c r="Q16" s="134" t="str">
        <f t="shared" si="4"/>
        <v/>
      </c>
      <c r="R16" s="135" t="str">
        <f>IFERROR(LARGE((M16,O16,Q16),1),"")</f>
        <v/>
      </c>
      <c r="S16" s="135" t="str">
        <f>IFERROR(LARGE((M16,O16,Q16),2),"")</f>
        <v/>
      </c>
      <c r="T16" s="134" t="str">
        <f t="shared" si="5"/>
        <v/>
      </c>
      <c r="U16" s="135" t="str">
        <f>IF(ENGLISH!H16="","",ENGLISH!H16)</f>
        <v/>
      </c>
      <c r="V16" s="134" t="str">
        <f>IF(ENGLISH!I16="","",ENGLISH!I16)</f>
        <v/>
      </c>
      <c r="W16" s="134" t="str">
        <f>IF(ENGLISH!J16="","",ENGLISH!J16)</f>
        <v/>
      </c>
      <c r="X16" s="134" t="str">
        <f t="shared" si="10"/>
        <v/>
      </c>
      <c r="Y16" s="135" t="str">
        <f>IF(ENGLISH!K16="","",ENGLISH!K16)</f>
        <v/>
      </c>
      <c r="Z16" s="135" t="str">
        <f t="shared" si="7"/>
        <v/>
      </c>
      <c r="AA16" s="136" t="str">
        <f t="shared" si="50"/>
        <v/>
      </c>
      <c r="AB16" s="134" t="str">
        <f t="shared" si="8"/>
        <v/>
      </c>
      <c r="AC16" s="134" t="str">
        <f>IF(ENGLISH!O16="","",ENGLISH!O16)</f>
        <v/>
      </c>
      <c r="AD16" s="134" t="str">
        <f t="shared" si="51"/>
        <v/>
      </c>
      <c r="AE16" s="134" t="str">
        <f t="shared" si="52"/>
        <v/>
      </c>
      <c r="AF16" s="134" t="str">
        <f t="shared" si="53"/>
        <v/>
      </c>
      <c r="AG16" s="137" t="str">
        <f>IF('HINDI-SKT'!E16="","",'HINDI-SKT'!E16)</f>
        <v/>
      </c>
      <c r="AH16" s="138" t="str">
        <f t="shared" si="11"/>
        <v/>
      </c>
      <c r="AI16" s="137" t="str">
        <f>IF('HINDI-SKT'!F16="","",'HINDI-SKT'!F16)</f>
        <v/>
      </c>
      <c r="AJ16" s="138" t="str">
        <f t="shared" si="12"/>
        <v/>
      </c>
      <c r="AK16" s="137" t="str">
        <f>IF('HINDI-SKT'!G16="","",'HINDI-SKT'!G16)</f>
        <v/>
      </c>
      <c r="AL16" s="137" t="str">
        <f t="shared" si="13"/>
        <v/>
      </c>
      <c r="AM16" s="138" t="str">
        <f>IFERROR(LARGE((AH16,AJ16,AL16),1),"")</f>
        <v/>
      </c>
      <c r="AN16" s="138" t="str">
        <f>IFERROR(LARGE((AH16,AJ16,AL16),2),"")</f>
        <v/>
      </c>
      <c r="AO16" s="137" t="str">
        <f t="shared" si="14"/>
        <v/>
      </c>
      <c r="AP16" s="138" t="str">
        <f>IF('HINDI-SKT'!H16="","",'HINDI-SKT'!H16)</f>
        <v/>
      </c>
      <c r="AQ16" s="137" t="str">
        <f>IF('HINDI-SKT'!I16="","",'HINDI-SKT'!I16)</f>
        <v/>
      </c>
      <c r="AR16" s="137" t="str">
        <f>IF('HINDI-SKT'!J16="","",'HINDI-SKT'!J16)</f>
        <v/>
      </c>
      <c r="AS16" s="137" t="str">
        <f t="shared" si="54"/>
        <v/>
      </c>
      <c r="AT16" s="137" t="str">
        <f>IF('HINDI-SKT'!K16="","",'HINDI-SKT'!K16)</f>
        <v/>
      </c>
      <c r="AU16" s="138" t="str">
        <f t="shared" si="15"/>
        <v/>
      </c>
      <c r="AV16" s="137" t="str">
        <f t="shared" si="55"/>
        <v/>
      </c>
      <c r="AW16" s="137" t="str">
        <f t="shared" si="16"/>
        <v/>
      </c>
      <c r="AX16" s="137" t="str">
        <f>IF('HINDI-SKT'!O16="","",'HINDI-SKT'!O16)</f>
        <v/>
      </c>
      <c r="AY16" s="137" t="str">
        <f t="shared" si="56"/>
        <v/>
      </c>
      <c r="AZ16" s="137" t="str">
        <f t="shared" si="57"/>
        <v/>
      </c>
      <c r="BA16" s="137" t="str">
        <f t="shared" si="58"/>
        <v/>
      </c>
      <c r="BB16" s="134" t="str">
        <f>IF(MATHS!E16="","",MATHS!E16)</f>
        <v/>
      </c>
      <c r="BC16" s="135" t="str">
        <f t="shared" si="17"/>
        <v/>
      </c>
      <c r="BD16" s="134" t="str">
        <f>IF(MATHS!F16="","",MATHS!F16)</f>
        <v/>
      </c>
      <c r="BE16" s="135" t="str">
        <f t="shared" si="18"/>
        <v/>
      </c>
      <c r="BF16" s="134" t="str">
        <f>IF(MATHS!G16="","",MATHS!G16)</f>
        <v/>
      </c>
      <c r="BG16" s="134" t="str">
        <f t="shared" si="19"/>
        <v/>
      </c>
      <c r="BH16" s="135" t="str">
        <f>IFERROR(LARGE((BC16,BE16,BG16),1),"")</f>
        <v/>
      </c>
      <c r="BI16" s="135" t="str">
        <f>IFERROR(LARGE((BC16,BE16,BG16),2),"")</f>
        <v/>
      </c>
      <c r="BJ16" s="134" t="str">
        <f t="shared" si="20"/>
        <v/>
      </c>
      <c r="BK16" s="135" t="str">
        <f>IF(MATHS!H16="","",MATHS!H16)</f>
        <v/>
      </c>
      <c r="BL16" s="134" t="str">
        <f>IF(MATHS!I16="","",MATHS!I16)</f>
        <v/>
      </c>
      <c r="BM16" s="134" t="str">
        <f>IF(MATHS!J16="","",MATHS!J16)</f>
        <v/>
      </c>
      <c r="BN16" s="134" t="str">
        <f t="shared" si="59"/>
        <v/>
      </c>
      <c r="BO16" s="134" t="str">
        <f>IF(MATHS!K16="","",MATHS!K16)</f>
        <v/>
      </c>
      <c r="BP16" s="135" t="str">
        <f t="shared" si="21"/>
        <v/>
      </c>
      <c r="BQ16" s="134" t="str">
        <f t="shared" si="60"/>
        <v/>
      </c>
      <c r="BR16" s="134" t="str">
        <f t="shared" si="22"/>
        <v/>
      </c>
      <c r="BS16" s="134" t="str">
        <f>IF(MATHS!O16="","",MATHS!O16)</f>
        <v/>
      </c>
      <c r="BT16" s="134" t="str">
        <f t="shared" si="61"/>
        <v/>
      </c>
      <c r="BU16" s="134" t="str">
        <f t="shared" si="62"/>
        <v/>
      </c>
      <c r="BV16" s="134"/>
      <c r="BW16" s="137" t="str">
        <f>IF(SCIENCE!E16="","",SCIENCE!E16)</f>
        <v/>
      </c>
      <c r="BX16" s="138" t="str">
        <f t="shared" si="23"/>
        <v/>
      </c>
      <c r="BY16" s="137" t="str">
        <f>IF(SCIENCE!F16="","",SCIENCE!F16)</f>
        <v/>
      </c>
      <c r="BZ16" s="138" t="str">
        <f t="shared" si="24"/>
        <v/>
      </c>
      <c r="CA16" s="137" t="str">
        <f>IF(SCIENCE!G16="","",SCIENCE!G16)</f>
        <v/>
      </c>
      <c r="CB16" s="137" t="str">
        <f t="shared" si="25"/>
        <v/>
      </c>
      <c r="CC16" s="138" t="str">
        <f>IFERROR(LARGE((BX16,BZ16,CB16),1),"")</f>
        <v/>
      </c>
      <c r="CD16" s="138" t="str">
        <f>IFERROR(LARGE((BX16,BZ16,CB16),2),"")</f>
        <v/>
      </c>
      <c r="CE16" s="137" t="str">
        <f t="shared" si="26"/>
        <v/>
      </c>
      <c r="CF16" s="138" t="str">
        <f>IF(SCIENCE!H16="","",SCIENCE!H16)</f>
        <v/>
      </c>
      <c r="CG16" s="138" t="str">
        <f>IF(SCIENCE!I16="","",SCIENCE!I16)</f>
        <v/>
      </c>
      <c r="CH16" s="138" t="str">
        <f>IF(SCIENCE!J16="","",SCIENCE!J16)</f>
        <v/>
      </c>
      <c r="CI16" s="138" t="str">
        <f t="shared" si="63"/>
        <v/>
      </c>
      <c r="CJ16" s="138" t="str">
        <f>IF(SCIENCE!K16="","",SCIENCE!K16)</f>
        <v/>
      </c>
      <c r="CK16" s="138" t="str">
        <f t="shared" si="27"/>
        <v/>
      </c>
      <c r="CL16" s="137" t="str">
        <f t="shared" si="64"/>
        <v/>
      </c>
      <c r="CM16" s="137" t="str">
        <f t="shared" si="28"/>
        <v/>
      </c>
      <c r="CN16" s="137" t="str">
        <f>IF(SCIENCE!O16="","",SCIENCE!O16)</f>
        <v/>
      </c>
      <c r="CO16" s="137" t="str">
        <f t="shared" si="65"/>
        <v/>
      </c>
      <c r="CP16" s="137" t="str">
        <f t="shared" si="66"/>
        <v/>
      </c>
      <c r="CQ16" s="137" t="str">
        <f t="shared" si="67"/>
        <v/>
      </c>
      <c r="CR16" s="134" t="str">
        <f>IF(SST!E16="","",SST!E16)</f>
        <v/>
      </c>
      <c r="CS16" s="135" t="str">
        <f t="shared" si="29"/>
        <v/>
      </c>
      <c r="CT16" s="134" t="str">
        <f>IF(SST!F16="","",SST!F16)</f>
        <v/>
      </c>
      <c r="CU16" s="135" t="str">
        <f t="shared" si="30"/>
        <v/>
      </c>
      <c r="CV16" s="134" t="str">
        <f>IF(SST!G16="","",SST!G16)</f>
        <v/>
      </c>
      <c r="CW16" s="134" t="str">
        <f t="shared" si="31"/>
        <v/>
      </c>
      <c r="CX16" s="135" t="str">
        <f>IFERROR(LARGE((CS16,CU16,CW16),1),"")</f>
        <v/>
      </c>
      <c r="CY16" s="135" t="str">
        <f>IFERROR(LARGE((CS16,CU16,CW16),2),"")</f>
        <v/>
      </c>
      <c r="CZ16" s="134" t="str">
        <f t="shared" si="32"/>
        <v/>
      </c>
      <c r="DA16" s="135" t="str">
        <f>IF(SST!H16="","",SST!H16)</f>
        <v/>
      </c>
      <c r="DB16" s="135" t="str">
        <f>IF(SST!I16="","",SST!I16)</f>
        <v/>
      </c>
      <c r="DC16" s="135" t="str">
        <f>IF(SST!J16="","",SST!J16)</f>
        <v/>
      </c>
      <c r="DD16" s="135" t="str">
        <f t="shared" si="68"/>
        <v/>
      </c>
      <c r="DE16" s="135" t="str">
        <f>IF(SST!K16="","",SST!K16)</f>
        <v/>
      </c>
      <c r="DF16" s="135" t="str">
        <f t="shared" si="33"/>
        <v/>
      </c>
      <c r="DG16" s="134" t="str">
        <f t="shared" si="69"/>
        <v/>
      </c>
      <c r="DH16" s="134" t="str">
        <f t="shared" si="34"/>
        <v/>
      </c>
      <c r="DI16" s="134" t="str">
        <f>IF(SST!O16="","",SST!O16)</f>
        <v/>
      </c>
      <c r="DJ16" s="134" t="str">
        <f t="shared" si="70"/>
        <v/>
      </c>
      <c r="DK16" s="134" t="str">
        <f t="shared" si="71"/>
        <v/>
      </c>
      <c r="DL16" s="134" t="str">
        <f t="shared" si="72"/>
        <v/>
      </c>
      <c r="DM16" s="139" t="str">
        <f t="shared" si="73"/>
        <v/>
      </c>
      <c r="DN16" s="139" t="str">
        <f t="shared" si="74"/>
        <v/>
      </c>
      <c r="DO16" s="139" t="str">
        <f t="shared" si="75"/>
        <v/>
      </c>
      <c r="DP16" s="139" t="str">
        <f t="shared" si="76"/>
        <v/>
      </c>
      <c r="DQ16" s="139" t="str">
        <f t="shared" si="77"/>
        <v/>
      </c>
      <c r="DR16" s="139" t="str">
        <f t="shared" si="78"/>
        <v/>
      </c>
      <c r="DS16" s="139" t="str">
        <f t="shared" si="79"/>
        <v/>
      </c>
      <c r="DT16" s="139" t="str">
        <f t="shared" si="80"/>
        <v/>
      </c>
      <c r="DU16" s="139" t="str">
        <f t="shared" si="81"/>
        <v/>
      </c>
      <c r="DV16" s="139" t="str">
        <f t="shared" si="82"/>
        <v/>
      </c>
      <c r="DW16" s="140" t="str">
        <f t="shared" si="83"/>
        <v/>
      </c>
      <c r="DX16" s="140" t="str">
        <f t="shared" si="84"/>
        <v/>
      </c>
      <c r="DY16" s="140" t="str">
        <f t="shared" si="85"/>
        <v/>
      </c>
      <c r="DZ16" s="140" t="str">
        <f t="shared" si="86"/>
        <v/>
      </c>
      <c r="EA16" s="140" t="str">
        <f t="shared" si="87"/>
        <v/>
      </c>
      <c r="EB16" s="141" t="str">
        <f t="shared" si="88"/>
        <v/>
      </c>
      <c r="EC16" s="141" t="str">
        <f t="shared" si="89"/>
        <v/>
      </c>
      <c r="ED16" s="141" t="str">
        <f t="shared" si="90"/>
        <v/>
      </c>
      <c r="EE16" s="141" t="str">
        <f t="shared" si="91"/>
        <v/>
      </c>
      <c r="EF16" s="141" t="str">
        <f t="shared" si="92"/>
        <v/>
      </c>
      <c r="EG16" s="127" t="str">
        <f t="shared" si="35"/>
        <v/>
      </c>
      <c r="EH16" s="127" t="str">
        <f t="shared" si="35"/>
        <v/>
      </c>
      <c r="EI16" s="127" t="str">
        <f t="shared" si="93"/>
        <v/>
      </c>
      <c r="EJ16" s="127" t="str">
        <f t="shared" si="93"/>
        <v/>
      </c>
      <c r="EK16" s="127" t="str">
        <f t="shared" si="93"/>
        <v/>
      </c>
      <c r="EL16" s="128" t="str">
        <f t="shared" si="36"/>
        <v/>
      </c>
      <c r="EM16" s="128" t="str">
        <f t="shared" si="36"/>
        <v/>
      </c>
      <c r="EN16" s="128" t="str">
        <f t="shared" si="36"/>
        <v/>
      </c>
      <c r="EO16" s="128" t="str">
        <f t="shared" si="36"/>
        <v/>
      </c>
      <c r="EP16" s="128" t="str">
        <f t="shared" si="36"/>
        <v/>
      </c>
      <c r="EQ16" s="142" t="str">
        <f t="shared" si="37"/>
        <v/>
      </c>
      <c r="ER16" s="142" t="str">
        <f t="shared" si="38"/>
        <v/>
      </c>
      <c r="ES16" s="359" t="str">
        <f t="shared" si="39"/>
        <v/>
      </c>
      <c r="ET16" s="359" t="str">
        <f t="shared" si="40"/>
        <v/>
      </c>
      <c r="EU16" s="359" t="str">
        <f t="shared" si="41"/>
        <v/>
      </c>
      <c r="EV16" s="359" t="str">
        <f t="shared" si="42"/>
        <v/>
      </c>
      <c r="EW16" s="359" t="str">
        <f t="shared" si="43"/>
        <v/>
      </c>
      <c r="EX16" s="359" t="str">
        <f t="shared" si="44"/>
        <v/>
      </c>
      <c r="EY16" s="359" t="str">
        <f t="shared" si="94"/>
        <v/>
      </c>
      <c r="EZ16" s="359" t="str">
        <f t="shared" si="94"/>
        <v/>
      </c>
      <c r="FA16" s="359" t="str">
        <f t="shared" si="45"/>
        <v/>
      </c>
      <c r="FB16" s="359" t="str">
        <f t="shared" si="46"/>
        <v/>
      </c>
      <c r="FC16" s="144" t="str">
        <f t="shared" si="95"/>
        <v/>
      </c>
      <c r="FD16" s="359" t="str">
        <f t="shared" si="47"/>
        <v/>
      </c>
      <c r="FE16" s="145" t="str">
        <f>IF(ATTENDANCE!Q17="","",ATTENDANCE!Q17)</f>
        <v/>
      </c>
      <c r="FF16" s="146" t="str">
        <f t="shared" si="48"/>
        <v/>
      </c>
      <c r="FG16" s="359" t="str">
        <f t="shared" si="49"/>
        <v/>
      </c>
      <c r="FH16" s="144" t="str">
        <f t="shared" si="96"/>
        <v/>
      </c>
      <c r="FI16" s="359" t="str">
        <f>IF(ATTENDANCE!Q17="","",ATTENDANCE!Q17)</f>
        <v/>
      </c>
      <c r="FJ16" s="144" t="str">
        <f>IF(ATTENDANCE!Q17="","",ATTENDANCE!$Q17)</f>
        <v/>
      </c>
      <c r="FK16" s="144" t="s">
        <v>232</v>
      </c>
      <c r="FL16" s="103"/>
    </row>
    <row r="17" spans="1:168" ht="25.5" customHeight="1" x14ac:dyDescent="0.25">
      <c r="A17" s="103"/>
      <c r="B17" s="131">
        <f>IF(DATA!B15="","",DATA!B15)</f>
        <v>11</v>
      </c>
      <c r="C17" s="131" t="str">
        <f>IF(DATA!C15="","",DATA!C15)</f>
        <v/>
      </c>
      <c r="D17" s="131" t="str">
        <f>IF(DATA!D15="","",DATA!D15)</f>
        <v/>
      </c>
      <c r="E17" s="447" t="str">
        <f>IF(DATA!E15="","",DATA!E15)</f>
        <v/>
      </c>
      <c r="F17" s="447" t="str">
        <f>IF(DATA!F15="","",DATA!F15)</f>
        <v/>
      </c>
      <c r="G17" s="132" t="str">
        <f>IF(DATA!G15="","",DATA!G15)</f>
        <v/>
      </c>
      <c r="H17" s="133" t="str">
        <f>IF(DATA!H15="","",DATA!H15)</f>
        <v/>
      </c>
      <c r="I17" s="132" t="str">
        <f>IF(DATA!I15="","",DATA!I15)</f>
        <v/>
      </c>
      <c r="J17" s="132" t="str">
        <f>IF(DATA!J15="","",DATA!J15)</f>
        <v/>
      </c>
      <c r="K17" s="132" t="str">
        <f>IF(DATA!K15="","",DATA!K15)</f>
        <v/>
      </c>
      <c r="L17" s="134" t="str">
        <f>IF(ENGLISH!E17="","",ENGLISH!E17)</f>
        <v/>
      </c>
      <c r="M17" s="135" t="str">
        <f t="shared" si="2"/>
        <v/>
      </c>
      <c r="N17" s="134" t="str">
        <f>IF(ENGLISH!F17="","",ENGLISH!F17)</f>
        <v/>
      </c>
      <c r="O17" s="135" t="str">
        <f t="shared" si="3"/>
        <v/>
      </c>
      <c r="P17" s="134" t="str">
        <f>IF(ENGLISH!G17="","",ENGLISH!G17)</f>
        <v/>
      </c>
      <c r="Q17" s="134" t="str">
        <f t="shared" si="4"/>
        <v/>
      </c>
      <c r="R17" s="135" t="str">
        <f>IFERROR(LARGE((M17,O17,Q17),1),"")</f>
        <v/>
      </c>
      <c r="S17" s="135" t="str">
        <f>IFERROR(LARGE((M17,O17,Q17),2),"")</f>
        <v/>
      </c>
      <c r="T17" s="134" t="str">
        <f t="shared" si="5"/>
        <v/>
      </c>
      <c r="U17" s="135" t="str">
        <f>IF(ENGLISH!H17="","",ENGLISH!H17)</f>
        <v/>
      </c>
      <c r="V17" s="134" t="str">
        <f>IF(ENGLISH!I17="","",ENGLISH!I17)</f>
        <v/>
      </c>
      <c r="W17" s="134" t="str">
        <f>IF(ENGLISH!J17="","",ENGLISH!J17)</f>
        <v/>
      </c>
      <c r="X17" s="134" t="str">
        <f t="shared" si="10"/>
        <v/>
      </c>
      <c r="Y17" s="135" t="str">
        <f>IF(ENGLISH!K17="","",ENGLISH!K17)</f>
        <v/>
      </c>
      <c r="Z17" s="135" t="str">
        <f t="shared" si="7"/>
        <v/>
      </c>
      <c r="AA17" s="136" t="str">
        <f t="shared" si="50"/>
        <v/>
      </c>
      <c r="AB17" s="134" t="str">
        <f t="shared" si="8"/>
        <v/>
      </c>
      <c r="AC17" s="134" t="str">
        <f>IF(ENGLISH!O17="","",ENGLISH!O17)</f>
        <v/>
      </c>
      <c r="AD17" s="134" t="str">
        <f t="shared" si="51"/>
        <v/>
      </c>
      <c r="AE17" s="134" t="str">
        <f t="shared" si="52"/>
        <v/>
      </c>
      <c r="AF17" s="134" t="str">
        <f t="shared" si="53"/>
        <v/>
      </c>
      <c r="AG17" s="137" t="str">
        <f>IF('HINDI-SKT'!E17="","",'HINDI-SKT'!E17)</f>
        <v/>
      </c>
      <c r="AH17" s="138" t="str">
        <f t="shared" si="11"/>
        <v/>
      </c>
      <c r="AI17" s="137" t="str">
        <f>IF('HINDI-SKT'!F17="","",'HINDI-SKT'!F17)</f>
        <v/>
      </c>
      <c r="AJ17" s="138" t="str">
        <f t="shared" si="12"/>
        <v/>
      </c>
      <c r="AK17" s="137" t="str">
        <f>IF('HINDI-SKT'!G17="","",'HINDI-SKT'!G17)</f>
        <v/>
      </c>
      <c r="AL17" s="137" t="str">
        <f t="shared" si="13"/>
        <v/>
      </c>
      <c r="AM17" s="138" t="str">
        <f>IFERROR(LARGE((AH17,AJ17,AL17),1),"")</f>
        <v/>
      </c>
      <c r="AN17" s="138" t="str">
        <f>IFERROR(LARGE((AH17,AJ17,AL17),2),"")</f>
        <v/>
      </c>
      <c r="AO17" s="137" t="str">
        <f t="shared" si="14"/>
        <v/>
      </c>
      <c r="AP17" s="138" t="str">
        <f>IF('HINDI-SKT'!H17="","",'HINDI-SKT'!H17)</f>
        <v/>
      </c>
      <c r="AQ17" s="137" t="str">
        <f>IF('HINDI-SKT'!I17="","",'HINDI-SKT'!I17)</f>
        <v/>
      </c>
      <c r="AR17" s="137" t="str">
        <f>IF('HINDI-SKT'!J17="","",'HINDI-SKT'!J17)</f>
        <v/>
      </c>
      <c r="AS17" s="137" t="str">
        <f t="shared" si="54"/>
        <v/>
      </c>
      <c r="AT17" s="137" t="str">
        <f>IF('HINDI-SKT'!K17="","",'HINDI-SKT'!K17)</f>
        <v/>
      </c>
      <c r="AU17" s="138" t="str">
        <f t="shared" si="15"/>
        <v/>
      </c>
      <c r="AV17" s="137" t="str">
        <f t="shared" si="55"/>
        <v/>
      </c>
      <c r="AW17" s="137" t="str">
        <f t="shared" si="16"/>
        <v/>
      </c>
      <c r="AX17" s="137" t="str">
        <f>IF('HINDI-SKT'!O17="","",'HINDI-SKT'!O17)</f>
        <v/>
      </c>
      <c r="AY17" s="137" t="str">
        <f t="shared" si="56"/>
        <v/>
      </c>
      <c r="AZ17" s="137" t="str">
        <f t="shared" si="57"/>
        <v/>
      </c>
      <c r="BA17" s="137" t="str">
        <f t="shared" si="58"/>
        <v/>
      </c>
      <c r="BB17" s="134" t="str">
        <f>IF(MATHS!E17="","",MATHS!E17)</f>
        <v/>
      </c>
      <c r="BC17" s="135" t="str">
        <f t="shared" si="17"/>
        <v/>
      </c>
      <c r="BD17" s="134" t="str">
        <f>IF(MATHS!F17="","",MATHS!F17)</f>
        <v/>
      </c>
      <c r="BE17" s="135" t="str">
        <f t="shared" si="18"/>
        <v/>
      </c>
      <c r="BF17" s="134" t="str">
        <f>IF(MATHS!G17="","",MATHS!G17)</f>
        <v/>
      </c>
      <c r="BG17" s="134" t="str">
        <f t="shared" si="19"/>
        <v/>
      </c>
      <c r="BH17" s="135" t="str">
        <f>IFERROR(LARGE((BC17,BE17,BG17),1),"")</f>
        <v/>
      </c>
      <c r="BI17" s="135" t="str">
        <f>IFERROR(LARGE((BC17,BE17,BG17),2),"")</f>
        <v/>
      </c>
      <c r="BJ17" s="134" t="str">
        <f t="shared" si="20"/>
        <v/>
      </c>
      <c r="BK17" s="135" t="str">
        <f>IF(MATHS!H17="","",MATHS!H17)</f>
        <v/>
      </c>
      <c r="BL17" s="134" t="str">
        <f>IF(MATHS!I17="","",MATHS!I17)</f>
        <v/>
      </c>
      <c r="BM17" s="134" t="str">
        <f>IF(MATHS!J17="","",MATHS!J17)</f>
        <v/>
      </c>
      <c r="BN17" s="134" t="str">
        <f t="shared" si="59"/>
        <v/>
      </c>
      <c r="BO17" s="134" t="str">
        <f>IF(MATHS!K17="","",MATHS!K17)</f>
        <v/>
      </c>
      <c r="BP17" s="135" t="str">
        <f t="shared" si="21"/>
        <v/>
      </c>
      <c r="BQ17" s="134" t="str">
        <f t="shared" si="60"/>
        <v/>
      </c>
      <c r="BR17" s="134" t="str">
        <f t="shared" si="22"/>
        <v/>
      </c>
      <c r="BS17" s="134" t="str">
        <f>IF(MATHS!O17="","",MATHS!O17)</f>
        <v/>
      </c>
      <c r="BT17" s="134" t="str">
        <f t="shared" si="61"/>
        <v/>
      </c>
      <c r="BU17" s="134" t="str">
        <f t="shared" si="62"/>
        <v/>
      </c>
      <c r="BV17" s="134"/>
      <c r="BW17" s="137" t="str">
        <f>IF(SCIENCE!E17="","",SCIENCE!E17)</f>
        <v/>
      </c>
      <c r="BX17" s="138" t="str">
        <f t="shared" si="23"/>
        <v/>
      </c>
      <c r="BY17" s="137" t="str">
        <f>IF(SCIENCE!F17="","",SCIENCE!F17)</f>
        <v/>
      </c>
      <c r="BZ17" s="138" t="str">
        <f t="shared" si="24"/>
        <v/>
      </c>
      <c r="CA17" s="137" t="str">
        <f>IF(SCIENCE!G17="","",SCIENCE!G17)</f>
        <v/>
      </c>
      <c r="CB17" s="137" t="str">
        <f t="shared" si="25"/>
        <v/>
      </c>
      <c r="CC17" s="138" t="str">
        <f>IFERROR(LARGE((BX17,BZ17,CB17),1),"")</f>
        <v/>
      </c>
      <c r="CD17" s="138" t="str">
        <f>IFERROR(LARGE((BX17,BZ17,CB17),2),"")</f>
        <v/>
      </c>
      <c r="CE17" s="137" t="str">
        <f t="shared" si="26"/>
        <v/>
      </c>
      <c r="CF17" s="138" t="str">
        <f>IF(SCIENCE!H17="","",SCIENCE!H17)</f>
        <v/>
      </c>
      <c r="CG17" s="138" t="str">
        <f>IF(SCIENCE!I17="","",SCIENCE!I17)</f>
        <v/>
      </c>
      <c r="CH17" s="138" t="str">
        <f>IF(SCIENCE!J17="","",SCIENCE!J17)</f>
        <v/>
      </c>
      <c r="CI17" s="138" t="str">
        <f t="shared" si="63"/>
        <v/>
      </c>
      <c r="CJ17" s="138" t="str">
        <f>IF(SCIENCE!K17="","",SCIENCE!K17)</f>
        <v/>
      </c>
      <c r="CK17" s="138" t="str">
        <f t="shared" si="27"/>
        <v/>
      </c>
      <c r="CL17" s="137" t="str">
        <f t="shared" si="64"/>
        <v/>
      </c>
      <c r="CM17" s="137" t="str">
        <f t="shared" si="28"/>
        <v/>
      </c>
      <c r="CN17" s="137" t="str">
        <f>IF(SCIENCE!O17="","",SCIENCE!O17)</f>
        <v/>
      </c>
      <c r="CO17" s="137" t="str">
        <f t="shared" si="65"/>
        <v/>
      </c>
      <c r="CP17" s="137" t="str">
        <f t="shared" si="66"/>
        <v/>
      </c>
      <c r="CQ17" s="137" t="str">
        <f t="shared" si="67"/>
        <v/>
      </c>
      <c r="CR17" s="134" t="str">
        <f>IF(SST!E17="","",SST!E17)</f>
        <v/>
      </c>
      <c r="CS17" s="135" t="str">
        <f t="shared" si="29"/>
        <v/>
      </c>
      <c r="CT17" s="134" t="str">
        <f>IF(SST!F17="","",SST!F17)</f>
        <v/>
      </c>
      <c r="CU17" s="135" t="str">
        <f t="shared" si="30"/>
        <v/>
      </c>
      <c r="CV17" s="134" t="str">
        <f>IF(SST!G17="","",SST!G17)</f>
        <v/>
      </c>
      <c r="CW17" s="134" t="str">
        <f t="shared" si="31"/>
        <v/>
      </c>
      <c r="CX17" s="135" t="str">
        <f>IFERROR(LARGE((CS17,CU17,CW17),1),"")</f>
        <v/>
      </c>
      <c r="CY17" s="135" t="str">
        <f>IFERROR(LARGE((CS17,CU17,CW17),2),"")</f>
        <v/>
      </c>
      <c r="CZ17" s="134" t="str">
        <f t="shared" si="32"/>
        <v/>
      </c>
      <c r="DA17" s="135" t="str">
        <f>IF(SST!H17="","",SST!H17)</f>
        <v/>
      </c>
      <c r="DB17" s="135" t="str">
        <f>IF(SST!I17="","",SST!I17)</f>
        <v/>
      </c>
      <c r="DC17" s="135" t="str">
        <f>IF(SST!J17="","",SST!J17)</f>
        <v/>
      </c>
      <c r="DD17" s="135" t="str">
        <f t="shared" si="68"/>
        <v/>
      </c>
      <c r="DE17" s="135" t="str">
        <f>IF(SST!K17="","",SST!K17)</f>
        <v/>
      </c>
      <c r="DF17" s="135" t="str">
        <f t="shared" si="33"/>
        <v/>
      </c>
      <c r="DG17" s="134" t="str">
        <f t="shared" si="69"/>
        <v/>
      </c>
      <c r="DH17" s="134" t="str">
        <f t="shared" si="34"/>
        <v/>
      </c>
      <c r="DI17" s="134" t="str">
        <f>IF(SST!O17="","",SST!O17)</f>
        <v/>
      </c>
      <c r="DJ17" s="134" t="str">
        <f t="shared" si="70"/>
        <v/>
      </c>
      <c r="DK17" s="134" t="str">
        <f t="shared" si="71"/>
        <v/>
      </c>
      <c r="DL17" s="134" t="str">
        <f t="shared" si="72"/>
        <v/>
      </c>
      <c r="DM17" s="139" t="str">
        <f t="shared" si="73"/>
        <v/>
      </c>
      <c r="DN17" s="139" t="str">
        <f t="shared" si="74"/>
        <v/>
      </c>
      <c r="DO17" s="139" t="str">
        <f t="shared" si="75"/>
        <v/>
      </c>
      <c r="DP17" s="139" t="str">
        <f t="shared" si="76"/>
        <v/>
      </c>
      <c r="DQ17" s="139" t="str">
        <f t="shared" si="77"/>
        <v/>
      </c>
      <c r="DR17" s="139" t="str">
        <f t="shared" si="78"/>
        <v/>
      </c>
      <c r="DS17" s="139" t="str">
        <f t="shared" si="79"/>
        <v/>
      </c>
      <c r="DT17" s="139" t="str">
        <f t="shared" si="80"/>
        <v/>
      </c>
      <c r="DU17" s="139" t="str">
        <f t="shared" si="81"/>
        <v/>
      </c>
      <c r="DV17" s="139" t="str">
        <f t="shared" si="82"/>
        <v/>
      </c>
      <c r="DW17" s="140" t="str">
        <f t="shared" si="83"/>
        <v/>
      </c>
      <c r="DX17" s="140" t="str">
        <f t="shared" si="84"/>
        <v/>
      </c>
      <c r="DY17" s="140" t="str">
        <f t="shared" si="85"/>
        <v/>
      </c>
      <c r="DZ17" s="140" t="str">
        <f t="shared" si="86"/>
        <v/>
      </c>
      <c r="EA17" s="140" t="str">
        <f t="shared" si="87"/>
        <v/>
      </c>
      <c r="EB17" s="141" t="str">
        <f t="shared" si="88"/>
        <v/>
      </c>
      <c r="EC17" s="141" t="str">
        <f t="shared" si="89"/>
        <v/>
      </c>
      <c r="ED17" s="141" t="str">
        <f t="shared" si="90"/>
        <v/>
      </c>
      <c r="EE17" s="141" t="str">
        <f t="shared" si="91"/>
        <v/>
      </c>
      <c r="EF17" s="141" t="str">
        <f t="shared" si="92"/>
        <v/>
      </c>
      <c r="EG17" s="127" t="str">
        <f t="shared" si="35"/>
        <v/>
      </c>
      <c r="EH17" s="127" t="str">
        <f t="shared" si="35"/>
        <v/>
      </c>
      <c r="EI17" s="127" t="str">
        <f t="shared" si="93"/>
        <v/>
      </c>
      <c r="EJ17" s="127" t="str">
        <f t="shared" si="93"/>
        <v/>
      </c>
      <c r="EK17" s="127" t="str">
        <f t="shared" si="93"/>
        <v/>
      </c>
      <c r="EL17" s="128" t="str">
        <f t="shared" si="36"/>
        <v/>
      </c>
      <c r="EM17" s="128" t="str">
        <f t="shared" si="36"/>
        <v/>
      </c>
      <c r="EN17" s="128" t="str">
        <f t="shared" si="36"/>
        <v/>
      </c>
      <c r="EO17" s="128" t="str">
        <f t="shared" si="36"/>
        <v/>
      </c>
      <c r="EP17" s="128" t="str">
        <f t="shared" si="36"/>
        <v/>
      </c>
      <c r="EQ17" s="142" t="str">
        <f t="shared" si="37"/>
        <v/>
      </c>
      <c r="ER17" s="142" t="str">
        <f t="shared" si="38"/>
        <v/>
      </c>
      <c r="ES17" s="359" t="str">
        <f t="shared" si="39"/>
        <v/>
      </c>
      <c r="ET17" s="359" t="str">
        <f t="shared" si="40"/>
        <v/>
      </c>
      <c r="EU17" s="359" t="str">
        <f t="shared" si="41"/>
        <v/>
      </c>
      <c r="EV17" s="359" t="str">
        <f t="shared" si="42"/>
        <v/>
      </c>
      <c r="EW17" s="359" t="str">
        <f t="shared" si="43"/>
        <v/>
      </c>
      <c r="EX17" s="359" t="str">
        <f t="shared" si="44"/>
        <v/>
      </c>
      <c r="EY17" s="359" t="str">
        <f t="shared" si="94"/>
        <v/>
      </c>
      <c r="EZ17" s="359" t="str">
        <f t="shared" si="94"/>
        <v/>
      </c>
      <c r="FA17" s="359" t="str">
        <f t="shared" si="45"/>
        <v/>
      </c>
      <c r="FB17" s="359" t="str">
        <f t="shared" si="46"/>
        <v/>
      </c>
      <c r="FC17" s="144" t="str">
        <f t="shared" si="95"/>
        <v/>
      </c>
      <c r="FD17" s="359" t="str">
        <f t="shared" si="47"/>
        <v/>
      </c>
      <c r="FE17" s="145" t="str">
        <f>IF(ATTENDANCE!Q18="","",ATTENDANCE!Q18)</f>
        <v/>
      </c>
      <c r="FF17" s="146" t="str">
        <f t="shared" si="48"/>
        <v/>
      </c>
      <c r="FG17" s="359" t="str">
        <f t="shared" si="49"/>
        <v/>
      </c>
      <c r="FH17" s="144" t="str">
        <f t="shared" si="96"/>
        <v/>
      </c>
      <c r="FI17" s="359" t="str">
        <f>IF(ATTENDANCE!Q18="","",ATTENDANCE!Q18)</f>
        <v/>
      </c>
      <c r="FJ17" s="144" t="str">
        <f>IF(ATTENDANCE!Q18="","",ATTENDANCE!$Q18)</f>
        <v/>
      </c>
      <c r="FK17" s="144" t="s">
        <v>235</v>
      </c>
      <c r="FL17" s="103"/>
    </row>
    <row r="18" spans="1:168" ht="25.5" customHeight="1" x14ac:dyDescent="0.25">
      <c r="A18" s="103"/>
      <c r="B18" s="131">
        <f>IF(DATA!B16="","",DATA!B16)</f>
        <v>12</v>
      </c>
      <c r="C18" s="131" t="str">
        <f>IF(DATA!C16="","",DATA!C16)</f>
        <v/>
      </c>
      <c r="D18" s="131" t="str">
        <f>IF(DATA!D16="","",DATA!D16)</f>
        <v/>
      </c>
      <c r="E18" s="447" t="str">
        <f>IF(DATA!E16="","",DATA!E16)</f>
        <v/>
      </c>
      <c r="F18" s="447" t="str">
        <f>IF(DATA!F16="","",DATA!F16)</f>
        <v/>
      </c>
      <c r="G18" s="132" t="str">
        <f>IF(DATA!G16="","",DATA!G16)</f>
        <v/>
      </c>
      <c r="H18" s="133" t="str">
        <f>IF(DATA!H16="","",DATA!H16)</f>
        <v/>
      </c>
      <c r="I18" s="132" t="str">
        <f>IF(DATA!I16="","",DATA!I16)</f>
        <v/>
      </c>
      <c r="J18" s="132" t="str">
        <f>IF(DATA!J16="","",DATA!J16)</f>
        <v/>
      </c>
      <c r="K18" s="132" t="str">
        <f>IF(DATA!K16="","",DATA!K16)</f>
        <v/>
      </c>
      <c r="L18" s="134" t="str">
        <f>IF(ENGLISH!E18="","",ENGLISH!E18)</f>
        <v/>
      </c>
      <c r="M18" s="135" t="str">
        <f t="shared" si="2"/>
        <v/>
      </c>
      <c r="N18" s="134" t="str">
        <f>IF(ENGLISH!F18="","",ENGLISH!F18)</f>
        <v/>
      </c>
      <c r="O18" s="135" t="str">
        <f t="shared" si="3"/>
        <v/>
      </c>
      <c r="P18" s="134" t="str">
        <f>IF(ENGLISH!G18="","",ENGLISH!G18)</f>
        <v/>
      </c>
      <c r="Q18" s="134" t="str">
        <f t="shared" si="4"/>
        <v/>
      </c>
      <c r="R18" s="135" t="str">
        <f>IFERROR(LARGE((M18,O18,Q18),1),"")</f>
        <v/>
      </c>
      <c r="S18" s="135" t="str">
        <f>IFERROR(LARGE((M18,O18,Q18),2),"")</f>
        <v/>
      </c>
      <c r="T18" s="134" t="str">
        <f t="shared" si="5"/>
        <v/>
      </c>
      <c r="U18" s="135" t="str">
        <f>IF(ENGLISH!H18="","",ENGLISH!H18)</f>
        <v/>
      </c>
      <c r="V18" s="134" t="str">
        <f>IF(ENGLISH!I18="","",ENGLISH!I18)</f>
        <v/>
      </c>
      <c r="W18" s="134" t="str">
        <f>IF(ENGLISH!J18="","",ENGLISH!J18)</f>
        <v/>
      </c>
      <c r="X18" s="134" t="str">
        <f t="shared" si="10"/>
        <v/>
      </c>
      <c r="Y18" s="135" t="str">
        <f>IF(ENGLISH!K18="","",ENGLISH!K18)</f>
        <v/>
      </c>
      <c r="Z18" s="135" t="str">
        <f t="shared" si="7"/>
        <v/>
      </c>
      <c r="AA18" s="136" t="str">
        <f t="shared" si="50"/>
        <v/>
      </c>
      <c r="AB18" s="134" t="str">
        <f t="shared" si="8"/>
        <v/>
      </c>
      <c r="AC18" s="134" t="str">
        <f>IF(ENGLISH!O18="","",ENGLISH!O18)</f>
        <v/>
      </c>
      <c r="AD18" s="134" t="str">
        <f t="shared" si="51"/>
        <v/>
      </c>
      <c r="AE18" s="134" t="str">
        <f t="shared" si="52"/>
        <v/>
      </c>
      <c r="AF18" s="134" t="str">
        <f t="shared" si="53"/>
        <v/>
      </c>
      <c r="AG18" s="137" t="str">
        <f>IF('HINDI-SKT'!E18="","",'HINDI-SKT'!E18)</f>
        <v/>
      </c>
      <c r="AH18" s="138" t="str">
        <f t="shared" si="11"/>
        <v/>
      </c>
      <c r="AI18" s="137" t="str">
        <f>IF('HINDI-SKT'!F18="","",'HINDI-SKT'!F18)</f>
        <v/>
      </c>
      <c r="AJ18" s="138" t="str">
        <f t="shared" si="12"/>
        <v/>
      </c>
      <c r="AK18" s="137" t="str">
        <f>IF('HINDI-SKT'!G18="","",'HINDI-SKT'!G18)</f>
        <v/>
      </c>
      <c r="AL18" s="137" t="str">
        <f t="shared" si="13"/>
        <v/>
      </c>
      <c r="AM18" s="138" t="str">
        <f>IFERROR(LARGE((AH18,AJ18,AL18),1),"")</f>
        <v/>
      </c>
      <c r="AN18" s="138" t="str">
        <f>IFERROR(LARGE((AH18,AJ18,AL18),2),"")</f>
        <v/>
      </c>
      <c r="AO18" s="137" t="str">
        <f t="shared" si="14"/>
        <v/>
      </c>
      <c r="AP18" s="138" t="str">
        <f>IF('HINDI-SKT'!H18="","",'HINDI-SKT'!H18)</f>
        <v/>
      </c>
      <c r="AQ18" s="137" t="str">
        <f>IF('HINDI-SKT'!I18="","",'HINDI-SKT'!I18)</f>
        <v/>
      </c>
      <c r="AR18" s="137" t="str">
        <f>IF('HINDI-SKT'!J18="","",'HINDI-SKT'!J18)</f>
        <v/>
      </c>
      <c r="AS18" s="137" t="str">
        <f t="shared" si="54"/>
        <v/>
      </c>
      <c r="AT18" s="137" t="str">
        <f>IF('HINDI-SKT'!K18="","",'HINDI-SKT'!K18)</f>
        <v/>
      </c>
      <c r="AU18" s="138" t="str">
        <f t="shared" si="15"/>
        <v/>
      </c>
      <c r="AV18" s="137" t="str">
        <f t="shared" si="55"/>
        <v/>
      </c>
      <c r="AW18" s="137" t="str">
        <f t="shared" si="16"/>
        <v/>
      </c>
      <c r="AX18" s="137" t="str">
        <f>IF('HINDI-SKT'!O18="","",'HINDI-SKT'!O18)</f>
        <v/>
      </c>
      <c r="AY18" s="137" t="str">
        <f t="shared" si="56"/>
        <v/>
      </c>
      <c r="AZ18" s="137" t="str">
        <f t="shared" si="57"/>
        <v/>
      </c>
      <c r="BA18" s="137" t="str">
        <f t="shared" si="58"/>
        <v/>
      </c>
      <c r="BB18" s="134" t="str">
        <f>IF(MATHS!E18="","",MATHS!E18)</f>
        <v/>
      </c>
      <c r="BC18" s="135" t="str">
        <f t="shared" si="17"/>
        <v/>
      </c>
      <c r="BD18" s="134" t="str">
        <f>IF(MATHS!F18="","",MATHS!F18)</f>
        <v/>
      </c>
      <c r="BE18" s="135" t="str">
        <f t="shared" si="18"/>
        <v/>
      </c>
      <c r="BF18" s="134" t="str">
        <f>IF(MATHS!G18="","",MATHS!G18)</f>
        <v/>
      </c>
      <c r="BG18" s="134" t="str">
        <f t="shared" si="19"/>
        <v/>
      </c>
      <c r="BH18" s="135" t="str">
        <f>IFERROR(LARGE((BC18,BE18,BG18),1),"")</f>
        <v/>
      </c>
      <c r="BI18" s="135" t="str">
        <f>IFERROR(LARGE((BC18,BE18,BG18),2),"")</f>
        <v/>
      </c>
      <c r="BJ18" s="134" t="str">
        <f t="shared" si="20"/>
        <v/>
      </c>
      <c r="BK18" s="135" t="str">
        <f>IF(MATHS!H18="","",MATHS!H18)</f>
        <v/>
      </c>
      <c r="BL18" s="134" t="str">
        <f>IF(MATHS!I18="","",MATHS!I18)</f>
        <v/>
      </c>
      <c r="BM18" s="134" t="str">
        <f>IF(MATHS!J18="","",MATHS!J18)</f>
        <v/>
      </c>
      <c r="BN18" s="134" t="str">
        <f t="shared" si="59"/>
        <v/>
      </c>
      <c r="BO18" s="134" t="str">
        <f>IF(MATHS!K18="","",MATHS!K18)</f>
        <v/>
      </c>
      <c r="BP18" s="135" t="str">
        <f t="shared" si="21"/>
        <v/>
      </c>
      <c r="BQ18" s="134" t="str">
        <f t="shared" si="60"/>
        <v/>
      </c>
      <c r="BR18" s="134" t="str">
        <f t="shared" si="22"/>
        <v/>
      </c>
      <c r="BS18" s="134" t="str">
        <f>IF(MATHS!O18="","",MATHS!O18)</f>
        <v/>
      </c>
      <c r="BT18" s="134" t="str">
        <f t="shared" si="61"/>
        <v/>
      </c>
      <c r="BU18" s="134" t="str">
        <f t="shared" si="62"/>
        <v/>
      </c>
      <c r="BV18" s="134"/>
      <c r="BW18" s="137" t="str">
        <f>IF(SCIENCE!E18="","",SCIENCE!E18)</f>
        <v/>
      </c>
      <c r="BX18" s="138" t="str">
        <f t="shared" si="23"/>
        <v/>
      </c>
      <c r="BY18" s="137" t="str">
        <f>IF(SCIENCE!F18="","",SCIENCE!F18)</f>
        <v/>
      </c>
      <c r="BZ18" s="138" t="str">
        <f t="shared" si="24"/>
        <v/>
      </c>
      <c r="CA18" s="137" t="str">
        <f>IF(SCIENCE!G18="","",SCIENCE!G18)</f>
        <v/>
      </c>
      <c r="CB18" s="137" t="str">
        <f t="shared" si="25"/>
        <v/>
      </c>
      <c r="CC18" s="138" t="str">
        <f>IFERROR(LARGE((BX18,BZ18,CB18),1),"")</f>
        <v/>
      </c>
      <c r="CD18" s="138" t="str">
        <f>IFERROR(LARGE((BX18,BZ18,CB18),2),"")</f>
        <v/>
      </c>
      <c r="CE18" s="137" t="str">
        <f t="shared" si="26"/>
        <v/>
      </c>
      <c r="CF18" s="138" t="str">
        <f>IF(SCIENCE!H18="","",SCIENCE!H18)</f>
        <v/>
      </c>
      <c r="CG18" s="138" t="str">
        <f>IF(SCIENCE!I18="","",SCIENCE!I18)</f>
        <v/>
      </c>
      <c r="CH18" s="138" t="str">
        <f>IF(SCIENCE!J18="","",SCIENCE!J18)</f>
        <v/>
      </c>
      <c r="CI18" s="138" t="str">
        <f t="shared" si="63"/>
        <v/>
      </c>
      <c r="CJ18" s="138" t="str">
        <f>IF(SCIENCE!K18="","",SCIENCE!K18)</f>
        <v/>
      </c>
      <c r="CK18" s="138" t="str">
        <f t="shared" si="27"/>
        <v/>
      </c>
      <c r="CL18" s="137" t="str">
        <f t="shared" si="64"/>
        <v/>
      </c>
      <c r="CM18" s="137" t="str">
        <f t="shared" si="28"/>
        <v/>
      </c>
      <c r="CN18" s="137" t="str">
        <f>IF(SCIENCE!O18="","",SCIENCE!O18)</f>
        <v/>
      </c>
      <c r="CO18" s="137" t="str">
        <f t="shared" si="65"/>
        <v/>
      </c>
      <c r="CP18" s="137" t="str">
        <f t="shared" si="66"/>
        <v/>
      </c>
      <c r="CQ18" s="137" t="str">
        <f t="shared" si="67"/>
        <v/>
      </c>
      <c r="CR18" s="134" t="str">
        <f>IF(SST!E18="","",SST!E18)</f>
        <v/>
      </c>
      <c r="CS18" s="135" t="str">
        <f t="shared" si="29"/>
        <v/>
      </c>
      <c r="CT18" s="134" t="str">
        <f>IF(SST!F18="","",SST!F18)</f>
        <v/>
      </c>
      <c r="CU18" s="135" t="str">
        <f t="shared" si="30"/>
        <v/>
      </c>
      <c r="CV18" s="134" t="str">
        <f>IF(SST!G18="","",SST!G18)</f>
        <v/>
      </c>
      <c r="CW18" s="134" t="str">
        <f t="shared" si="31"/>
        <v/>
      </c>
      <c r="CX18" s="135" t="str">
        <f>IFERROR(LARGE((CS18,CU18,CW18),1),"")</f>
        <v/>
      </c>
      <c r="CY18" s="135" t="str">
        <f>IFERROR(LARGE((CS18,CU18,CW18),2),"")</f>
        <v/>
      </c>
      <c r="CZ18" s="134" t="str">
        <f t="shared" si="32"/>
        <v/>
      </c>
      <c r="DA18" s="135" t="str">
        <f>IF(SST!H18="","",SST!H18)</f>
        <v/>
      </c>
      <c r="DB18" s="135" t="str">
        <f>IF(SST!I18="","",SST!I18)</f>
        <v/>
      </c>
      <c r="DC18" s="135" t="str">
        <f>IF(SST!J18="","",SST!J18)</f>
        <v/>
      </c>
      <c r="DD18" s="135" t="str">
        <f t="shared" si="68"/>
        <v/>
      </c>
      <c r="DE18" s="135" t="str">
        <f>IF(SST!K18="","",SST!K18)</f>
        <v/>
      </c>
      <c r="DF18" s="135" t="str">
        <f t="shared" si="33"/>
        <v/>
      </c>
      <c r="DG18" s="134" t="str">
        <f t="shared" si="69"/>
        <v/>
      </c>
      <c r="DH18" s="134" t="str">
        <f t="shared" si="34"/>
        <v/>
      </c>
      <c r="DI18" s="134" t="str">
        <f>IF(SST!O18="","",SST!O18)</f>
        <v/>
      </c>
      <c r="DJ18" s="134" t="str">
        <f t="shared" si="70"/>
        <v/>
      </c>
      <c r="DK18" s="134" t="str">
        <f t="shared" si="71"/>
        <v/>
      </c>
      <c r="DL18" s="134" t="str">
        <f t="shared" si="72"/>
        <v/>
      </c>
      <c r="DM18" s="139" t="str">
        <f t="shared" si="73"/>
        <v/>
      </c>
      <c r="DN18" s="139" t="str">
        <f t="shared" si="74"/>
        <v/>
      </c>
      <c r="DO18" s="139" t="str">
        <f t="shared" si="75"/>
        <v/>
      </c>
      <c r="DP18" s="139" t="str">
        <f t="shared" si="76"/>
        <v/>
      </c>
      <c r="DQ18" s="139" t="str">
        <f t="shared" si="77"/>
        <v/>
      </c>
      <c r="DR18" s="139" t="str">
        <f t="shared" si="78"/>
        <v/>
      </c>
      <c r="DS18" s="139" t="str">
        <f t="shared" si="79"/>
        <v/>
      </c>
      <c r="DT18" s="139" t="str">
        <f t="shared" si="80"/>
        <v/>
      </c>
      <c r="DU18" s="139" t="str">
        <f t="shared" si="81"/>
        <v/>
      </c>
      <c r="DV18" s="139" t="str">
        <f t="shared" si="82"/>
        <v/>
      </c>
      <c r="DW18" s="140" t="str">
        <f t="shared" si="83"/>
        <v/>
      </c>
      <c r="DX18" s="140" t="str">
        <f t="shared" si="84"/>
        <v/>
      </c>
      <c r="DY18" s="140" t="str">
        <f t="shared" si="85"/>
        <v/>
      </c>
      <c r="DZ18" s="140" t="str">
        <f t="shared" si="86"/>
        <v/>
      </c>
      <c r="EA18" s="140" t="str">
        <f t="shared" si="87"/>
        <v/>
      </c>
      <c r="EB18" s="141" t="str">
        <f t="shared" si="88"/>
        <v/>
      </c>
      <c r="EC18" s="141" t="str">
        <f t="shared" si="89"/>
        <v/>
      </c>
      <c r="ED18" s="141" t="str">
        <f t="shared" si="90"/>
        <v/>
      </c>
      <c r="EE18" s="141" t="str">
        <f t="shared" si="91"/>
        <v/>
      </c>
      <c r="EF18" s="141" t="str">
        <f t="shared" si="92"/>
        <v/>
      </c>
      <c r="EG18" s="127" t="str">
        <f t="shared" si="35"/>
        <v/>
      </c>
      <c r="EH18" s="127" t="str">
        <f t="shared" si="35"/>
        <v/>
      </c>
      <c r="EI18" s="127" t="str">
        <f t="shared" si="93"/>
        <v/>
      </c>
      <c r="EJ18" s="127" t="str">
        <f t="shared" si="93"/>
        <v/>
      </c>
      <c r="EK18" s="127" t="str">
        <f t="shared" si="93"/>
        <v/>
      </c>
      <c r="EL18" s="128" t="str">
        <f t="shared" si="36"/>
        <v/>
      </c>
      <c r="EM18" s="128" t="str">
        <f t="shared" si="36"/>
        <v/>
      </c>
      <c r="EN18" s="128" t="str">
        <f t="shared" si="36"/>
        <v/>
      </c>
      <c r="EO18" s="128" t="str">
        <f t="shared" si="36"/>
        <v/>
      </c>
      <c r="EP18" s="128" t="str">
        <f t="shared" si="36"/>
        <v/>
      </c>
      <c r="EQ18" s="142" t="str">
        <f t="shared" si="37"/>
        <v/>
      </c>
      <c r="ER18" s="142" t="str">
        <f t="shared" si="38"/>
        <v/>
      </c>
      <c r="ES18" s="359" t="str">
        <f t="shared" si="39"/>
        <v/>
      </c>
      <c r="ET18" s="359" t="str">
        <f t="shared" si="40"/>
        <v/>
      </c>
      <c r="EU18" s="359" t="str">
        <f t="shared" si="41"/>
        <v/>
      </c>
      <c r="EV18" s="359" t="str">
        <f t="shared" si="42"/>
        <v/>
      </c>
      <c r="EW18" s="359" t="str">
        <f t="shared" si="43"/>
        <v/>
      </c>
      <c r="EX18" s="359" t="str">
        <f t="shared" si="44"/>
        <v/>
      </c>
      <c r="EY18" s="359" t="str">
        <f t="shared" si="94"/>
        <v/>
      </c>
      <c r="EZ18" s="359" t="str">
        <f t="shared" si="94"/>
        <v/>
      </c>
      <c r="FA18" s="359" t="str">
        <f t="shared" si="45"/>
        <v/>
      </c>
      <c r="FB18" s="359" t="str">
        <f t="shared" si="46"/>
        <v/>
      </c>
      <c r="FC18" s="144" t="str">
        <f t="shared" si="95"/>
        <v/>
      </c>
      <c r="FD18" s="359" t="str">
        <f t="shared" si="47"/>
        <v/>
      </c>
      <c r="FE18" s="145" t="str">
        <f>IF(ATTENDANCE!Q19="","",ATTENDANCE!Q19)</f>
        <v/>
      </c>
      <c r="FF18" s="146" t="str">
        <f t="shared" si="48"/>
        <v/>
      </c>
      <c r="FG18" s="359" t="str">
        <f t="shared" si="49"/>
        <v/>
      </c>
      <c r="FH18" s="144" t="str">
        <f t="shared" si="96"/>
        <v/>
      </c>
      <c r="FI18" s="359" t="str">
        <f>IF(ATTENDANCE!Q19="","",ATTENDANCE!Q19)</f>
        <v/>
      </c>
      <c r="FJ18" s="144" t="str">
        <f>IF(ATTENDANCE!Q19="","",ATTENDANCE!$Q19)</f>
        <v/>
      </c>
      <c r="FK18" s="144" t="s">
        <v>234</v>
      </c>
      <c r="FL18" s="103"/>
    </row>
    <row r="19" spans="1:168" ht="25.5" customHeight="1" x14ac:dyDescent="0.25">
      <c r="A19" s="103"/>
      <c r="B19" s="131">
        <f>IF(DATA!B17="","",DATA!B17)</f>
        <v>13</v>
      </c>
      <c r="C19" s="131" t="str">
        <f>IF(DATA!C17="","",DATA!C17)</f>
        <v/>
      </c>
      <c r="D19" s="131" t="str">
        <f>IF(DATA!D17="","",DATA!D17)</f>
        <v/>
      </c>
      <c r="E19" s="447" t="str">
        <f>IF(DATA!E17="","",DATA!E17)</f>
        <v/>
      </c>
      <c r="F19" s="447" t="str">
        <f>IF(DATA!F17="","",DATA!F17)</f>
        <v/>
      </c>
      <c r="G19" s="132" t="str">
        <f>IF(DATA!G17="","",DATA!G17)</f>
        <v/>
      </c>
      <c r="H19" s="133" t="str">
        <f>IF(DATA!H17="","",DATA!H17)</f>
        <v/>
      </c>
      <c r="I19" s="132" t="str">
        <f>IF(DATA!I17="","",DATA!I17)</f>
        <v/>
      </c>
      <c r="J19" s="132" t="str">
        <f>IF(DATA!J17="","",DATA!J17)</f>
        <v/>
      </c>
      <c r="K19" s="132" t="str">
        <f>IF(DATA!K17="","",DATA!K17)</f>
        <v/>
      </c>
      <c r="L19" s="134" t="str">
        <f>IF(ENGLISH!E19="","",ENGLISH!E19)</f>
        <v/>
      </c>
      <c r="M19" s="135" t="str">
        <f t="shared" si="2"/>
        <v/>
      </c>
      <c r="N19" s="134" t="str">
        <f>IF(ENGLISH!F19="","",ENGLISH!F19)</f>
        <v/>
      </c>
      <c r="O19" s="135" t="str">
        <f t="shared" si="3"/>
        <v/>
      </c>
      <c r="P19" s="134" t="str">
        <f>IF(ENGLISH!G19="","",ENGLISH!G19)</f>
        <v/>
      </c>
      <c r="Q19" s="134" t="str">
        <f t="shared" si="4"/>
        <v/>
      </c>
      <c r="R19" s="135" t="str">
        <f>IFERROR(LARGE((M19,O19,Q19),1),"")</f>
        <v/>
      </c>
      <c r="S19" s="135" t="str">
        <f>IFERROR(LARGE((M19,O19,Q19),2),"")</f>
        <v/>
      </c>
      <c r="T19" s="134" t="str">
        <f t="shared" si="5"/>
        <v/>
      </c>
      <c r="U19" s="135" t="str">
        <f>IF(ENGLISH!H19="","",ENGLISH!H19)</f>
        <v/>
      </c>
      <c r="V19" s="134" t="str">
        <f>IF(ENGLISH!I19="","",ENGLISH!I19)</f>
        <v/>
      </c>
      <c r="W19" s="134" t="str">
        <f>IF(ENGLISH!J19="","",ENGLISH!J19)</f>
        <v/>
      </c>
      <c r="X19" s="134" t="str">
        <f t="shared" si="10"/>
        <v/>
      </c>
      <c r="Y19" s="135" t="str">
        <f>IF(ENGLISH!K19="","",ENGLISH!K19)</f>
        <v/>
      </c>
      <c r="Z19" s="135" t="str">
        <f t="shared" si="7"/>
        <v/>
      </c>
      <c r="AA19" s="136" t="str">
        <f t="shared" si="50"/>
        <v/>
      </c>
      <c r="AB19" s="134" t="str">
        <f t="shared" si="8"/>
        <v/>
      </c>
      <c r="AC19" s="134" t="str">
        <f>IF(ENGLISH!O19="","",ENGLISH!O19)</f>
        <v/>
      </c>
      <c r="AD19" s="134" t="str">
        <f t="shared" si="51"/>
        <v/>
      </c>
      <c r="AE19" s="134" t="str">
        <f t="shared" si="52"/>
        <v/>
      </c>
      <c r="AF19" s="134" t="str">
        <f t="shared" si="53"/>
        <v/>
      </c>
      <c r="AG19" s="137" t="str">
        <f>IF('HINDI-SKT'!E19="","",'HINDI-SKT'!E19)</f>
        <v/>
      </c>
      <c r="AH19" s="138" t="str">
        <f t="shared" si="11"/>
        <v/>
      </c>
      <c r="AI19" s="137" t="str">
        <f>IF('HINDI-SKT'!F19="","",'HINDI-SKT'!F19)</f>
        <v/>
      </c>
      <c r="AJ19" s="138" t="str">
        <f t="shared" si="12"/>
        <v/>
      </c>
      <c r="AK19" s="137" t="str">
        <f>IF('HINDI-SKT'!G19="","",'HINDI-SKT'!G19)</f>
        <v/>
      </c>
      <c r="AL19" s="137" t="str">
        <f t="shared" si="13"/>
        <v/>
      </c>
      <c r="AM19" s="138" t="str">
        <f>IFERROR(LARGE((AH19,AJ19,AL19),1),"")</f>
        <v/>
      </c>
      <c r="AN19" s="138" t="str">
        <f>IFERROR(LARGE((AH19,AJ19,AL19),2),"")</f>
        <v/>
      </c>
      <c r="AO19" s="137" t="str">
        <f t="shared" si="14"/>
        <v/>
      </c>
      <c r="AP19" s="138" t="str">
        <f>IF('HINDI-SKT'!H19="","",'HINDI-SKT'!H19)</f>
        <v/>
      </c>
      <c r="AQ19" s="137" t="str">
        <f>IF('HINDI-SKT'!I19="","",'HINDI-SKT'!I19)</f>
        <v/>
      </c>
      <c r="AR19" s="137" t="str">
        <f>IF('HINDI-SKT'!J19="","",'HINDI-SKT'!J19)</f>
        <v/>
      </c>
      <c r="AS19" s="137" t="str">
        <f t="shared" si="54"/>
        <v/>
      </c>
      <c r="AT19" s="137" t="str">
        <f>IF('HINDI-SKT'!K19="","",'HINDI-SKT'!K19)</f>
        <v/>
      </c>
      <c r="AU19" s="138" t="str">
        <f t="shared" si="15"/>
        <v/>
      </c>
      <c r="AV19" s="137" t="str">
        <f t="shared" si="55"/>
        <v/>
      </c>
      <c r="AW19" s="137" t="str">
        <f t="shared" si="16"/>
        <v/>
      </c>
      <c r="AX19" s="137" t="str">
        <f>IF('HINDI-SKT'!O19="","",'HINDI-SKT'!O19)</f>
        <v/>
      </c>
      <c r="AY19" s="137" t="str">
        <f t="shared" si="56"/>
        <v/>
      </c>
      <c r="AZ19" s="137" t="str">
        <f t="shared" si="57"/>
        <v/>
      </c>
      <c r="BA19" s="137" t="str">
        <f t="shared" si="58"/>
        <v/>
      </c>
      <c r="BB19" s="134" t="str">
        <f>IF(MATHS!E19="","",MATHS!E19)</f>
        <v/>
      </c>
      <c r="BC19" s="135" t="str">
        <f t="shared" si="17"/>
        <v/>
      </c>
      <c r="BD19" s="134" t="str">
        <f>IF(MATHS!F19="","",MATHS!F19)</f>
        <v/>
      </c>
      <c r="BE19" s="135" t="str">
        <f t="shared" si="18"/>
        <v/>
      </c>
      <c r="BF19" s="134" t="str">
        <f>IF(MATHS!G19="","",MATHS!G19)</f>
        <v/>
      </c>
      <c r="BG19" s="134" t="str">
        <f t="shared" si="19"/>
        <v/>
      </c>
      <c r="BH19" s="135" t="str">
        <f>IFERROR(LARGE((BC19,BE19,BG19),1),"")</f>
        <v/>
      </c>
      <c r="BI19" s="135" t="str">
        <f>IFERROR(LARGE((BC19,BE19,BG19),2),"")</f>
        <v/>
      </c>
      <c r="BJ19" s="134" t="str">
        <f t="shared" si="20"/>
        <v/>
      </c>
      <c r="BK19" s="135" t="str">
        <f>IF(MATHS!H19="","",MATHS!H19)</f>
        <v/>
      </c>
      <c r="BL19" s="134" t="str">
        <f>IF(MATHS!I19="","",MATHS!I19)</f>
        <v/>
      </c>
      <c r="BM19" s="134" t="str">
        <f>IF(MATHS!J19="","",MATHS!J19)</f>
        <v/>
      </c>
      <c r="BN19" s="134" t="str">
        <f t="shared" si="59"/>
        <v/>
      </c>
      <c r="BO19" s="134" t="str">
        <f>IF(MATHS!K19="","",MATHS!K19)</f>
        <v/>
      </c>
      <c r="BP19" s="135" t="str">
        <f t="shared" si="21"/>
        <v/>
      </c>
      <c r="BQ19" s="134" t="str">
        <f t="shared" si="60"/>
        <v/>
      </c>
      <c r="BR19" s="134" t="str">
        <f t="shared" si="22"/>
        <v/>
      </c>
      <c r="BS19" s="134" t="str">
        <f>IF(MATHS!O19="","",MATHS!O19)</f>
        <v/>
      </c>
      <c r="BT19" s="134" t="str">
        <f t="shared" si="61"/>
        <v/>
      </c>
      <c r="BU19" s="134" t="str">
        <f t="shared" si="62"/>
        <v/>
      </c>
      <c r="BV19" s="134"/>
      <c r="BW19" s="137" t="str">
        <f>IF(SCIENCE!E19="","",SCIENCE!E19)</f>
        <v/>
      </c>
      <c r="BX19" s="138" t="str">
        <f t="shared" si="23"/>
        <v/>
      </c>
      <c r="BY19" s="137" t="str">
        <f>IF(SCIENCE!F19="","",SCIENCE!F19)</f>
        <v/>
      </c>
      <c r="BZ19" s="138" t="str">
        <f t="shared" si="24"/>
        <v/>
      </c>
      <c r="CA19" s="137" t="str">
        <f>IF(SCIENCE!G19="","",SCIENCE!G19)</f>
        <v/>
      </c>
      <c r="CB19" s="137" t="str">
        <f t="shared" si="25"/>
        <v/>
      </c>
      <c r="CC19" s="138" t="str">
        <f>IFERROR(LARGE((BX19,BZ19,CB19),1),"")</f>
        <v/>
      </c>
      <c r="CD19" s="138" t="str">
        <f>IFERROR(LARGE((BX19,BZ19,CB19),2),"")</f>
        <v/>
      </c>
      <c r="CE19" s="137" t="str">
        <f t="shared" si="26"/>
        <v/>
      </c>
      <c r="CF19" s="138" t="str">
        <f>IF(SCIENCE!H19="","",SCIENCE!H19)</f>
        <v/>
      </c>
      <c r="CG19" s="138" t="str">
        <f>IF(SCIENCE!I19="","",SCIENCE!I19)</f>
        <v/>
      </c>
      <c r="CH19" s="138" t="str">
        <f>IF(SCIENCE!J19="","",SCIENCE!J19)</f>
        <v/>
      </c>
      <c r="CI19" s="138" t="str">
        <f t="shared" si="63"/>
        <v/>
      </c>
      <c r="CJ19" s="138" t="str">
        <f>IF(SCIENCE!K19="","",SCIENCE!K19)</f>
        <v/>
      </c>
      <c r="CK19" s="138" t="str">
        <f t="shared" si="27"/>
        <v/>
      </c>
      <c r="CL19" s="137" t="str">
        <f t="shared" si="64"/>
        <v/>
      </c>
      <c r="CM19" s="137" t="str">
        <f t="shared" si="28"/>
        <v/>
      </c>
      <c r="CN19" s="137" t="str">
        <f>IF(SCIENCE!O19="","",SCIENCE!O19)</f>
        <v/>
      </c>
      <c r="CO19" s="137" t="str">
        <f t="shared" si="65"/>
        <v/>
      </c>
      <c r="CP19" s="137" t="str">
        <f t="shared" si="66"/>
        <v/>
      </c>
      <c r="CQ19" s="137" t="str">
        <f t="shared" si="67"/>
        <v/>
      </c>
      <c r="CR19" s="134" t="str">
        <f>IF(SST!E19="","",SST!E19)</f>
        <v/>
      </c>
      <c r="CS19" s="135" t="str">
        <f t="shared" si="29"/>
        <v/>
      </c>
      <c r="CT19" s="134" t="str">
        <f>IF(SST!F19="","",SST!F19)</f>
        <v/>
      </c>
      <c r="CU19" s="135" t="str">
        <f t="shared" si="30"/>
        <v/>
      </c>
      <c r="CV19" s="134" t="str">
        <f>IF(SST!G19="","",SST!G19)</f>
        <v/>
      </c>
      <c r="CW19" s="134" t="str">
        <f t="shared" si="31"/>
        <v/>
      </c>
      <c r="CX19" s="135" t="str">
        <f>IFERROR(LARGE((CS19,CU19,CW19),1),"")</f>
        <v/>
      </c>
      <c r="CY19" s="135" t="str">
        <f>IFERROR(LARGE((CS19,CU19,CW19),2),"")</f>
        <v/>
      </c>
      <c r="CZ19" s="134" t="str">
        <f t="shared" si="32"/>
        <v/>
      </c>
      <c r="DA19" s="135" t="str">
        <f>IF(SST!H19="","",SST!H19)</f>
        <v/>
      </c>
      <c r="DB19" s="135" t="str">
        <f>IF(SST!I19="","",SST!I19)</f>
        <v/>
      </c>
      <c r="DC19" s="135" t="str">
        <f>IF(SST!J19="","",SST!J19)</f>
        <v/>
      </c>
      <c r="DD19" s="135" t="str">
        <f t="shared" si="68"/>
        <v/>
      </c>
      <c r="DE19" s="135" t="str">
        <f>IF(SST!K19="","",SST!K19)</f>
        <v/>
      </c>
      <c r="DF19" s="135" t="str">
        <f t="shared" si="33"/>
        <v/>
      </c>
      <c r="DG19" s="134" t="str">
        <f t="shared" si="69"/>
        <v/>
      </c>
      <c r="DH19" s="134" t="str">
        <f t="shared" si="34"/>
        <v/>
      </c>
      <c r="DI19" s="134" t="str">
        <f>IF(SST!O19="","",SST!O19)</f>
        <v/>
      </c>
      <c r="DJ19" s="134" t="str">
        <f t="shared" si="70"/>
        <v/>
      </c>
      <c r="DK19" s="134" t="str">
        <f t="shared" si="71"/>
        <v/>
      </c>
      <c r="DL19" s="134" t="str">
        <f t="shared" si="72"/>
        <v/>
      </c>
      <c r="DM19" s="139" t="str">
        <f t="shared" si="73"/>
        <v/>
      </c>
      <c r="DN19" s="139" t="str">
        <f t="shared" si="74"/>
        <v/>
      </c>
      <c r="DO19" s="139" t="str">
        <f t="shared" si="75"/>
        <v/>
      </c>
      <c r="DP19" s="139" t="str">
        <f t="shared" si="76"/>
        <v/>
      </c>
      <c r="DQ19" s="139" t="str">
        <f t="shared" si="77"/>
        <v/>
      </c>
      <c r="DR19" s="139" t="str">
        <f t="shared" si="78"/>
        <v/>
      </c>
      <c r="DS19" s="139" t="str">
        <f t="shared" si="79"/>
        <v/>
      </c>
      <c r="DT19" s="384" t="str">
        <f t="shared" si="80"/>
        <v/>
      </c>
      <c r="DU19" s="139" t="str">
        <f t="shared" si="81"/>
        <v/>
      </c>
      <c r="DV19" s="139" t="str">
        <f t="shared" si="82"/>
        <v/>
      </c>
      <c r="DW19" s="140" t="str">
        <f t="shared" si="83"/>
        <v/>
      </c>
      <c r="DX19" s="140" t="str">
        <f t="shared" si="84"/>
        <v/>
      </c>
      <c r="DY19" s="140" t="str">
        <f t="shared" si="85"/>
        <v/>
      </c>
      <c r="DZ19" s="140" t="str">
        <f t="shared" si="86"/>
        <v/>
      </c>
      <c r="EA19" s="140" t="str">
        <f t="shared" si="87"/>
        <v/>
      </c>
      <c r="EB19" s="141" t="str">
        <f t="shared" si="88"/>
        <v/>
      </c>
      <c r="EC19" s="141" t="str">
        <f t="shared" si="89"/>
        <v/>
      </c>
      <c r="ED19" s="141" t="str">
        <f t="shared" si="90"/>
        <v/>
      </c>
      <c r="EE19" s="141" t="str">
        <f t="shared" si="91"/>
        <v/>
      </c>
      <c r="EF19" s="141" t="str">
        <f t="shared" si="92"/>
        <v/>
      </c>
      <c r="EG19" s="127" t="str">
        <f t="shared" si="35"/>
        <v/>
      </c>
      <c r="EH19" s="127" t="str">
        <f t="shared" si="35"/>
        <v/>
      </c>
      <c r="EI19" s="127" t="str">
        <f t="shared" si="93"/>
        <v/>
      </c>
      <c r="EJ19" s="127" t="str">
        <f t="shared" si="93"/>
        <v/>
      </c>
      <c r="EK19" s="127" t="str">
        <f t="shared" si="93"/>
        <v/>
      </c>
      <c r="EL19" s="128" t="str">
        <f t="shared" si="36"/>
        <v/>
      </c>
      <c r="EM19" s="128" t="str">
        <f t="shared" si="36"/>
        <v/>
      </c>
      <c r="EN19" s="128" t="str">
        <f t="shared" si="36"/>
        <v/>
      </c>
      <c r="EO19" s="128" t="str">
        <f t="shared" si="36"/>
        <v/>
      </c>
      <c r="EP19" s="128" t="str">
        <f t="shared" si="36"/>
        <v/>
      </c>
      <c r="EQ19" s="142" t="str">
        <f t="shared" si="37"/>
        <v/>
      </c>
      <c r="ER19" s="142" t="str">
        <f t="shared" si="38"/>
        <v/>
      </c>
      <c r="ES19" s="359" t="str">
        <f t="shared" si="39"/>
        <v/>
      </c>
      <c r="ET19" s="359" t="str">
        <f t="shared" si="40"/>
        <v/>
      </c>
      <c r="EU19" s="359" t="str">
        <f t="shared" si="41"/>
        <v/>
      </c>
      <c r="EV19" s="359" t="str">
        <f t="shared" si="42"/>
        <v/>
      </c>
      <c r="EW19" s="359" t="str">
        <f t="shared" si="43"/>
        <v/>
      </c>
      <c r="EX19" s="359" t="str">
        <f t="shared" si="44"/>
        <v/>
      </c>
      <c r="EY19" s="359" t="str">
        <f t="shared" si="94"/>
        <v/>
      </c>
      <c r="EZ19" s="359" t="str">
        <f t="shared" si="94"/>
        <v/>
      </c>
      <c r="FA19" s="359" t="str">
        <f t="shared" si="45"/>
        <v/>
      </c>
      <c r="FB19" s="359" t="str">
        <f t="shared" si="46"/>
        <v/>
      </c>
      <c r="FC19" s="144" t="str">
        <f t="shared" si="95"/>
        <v/>
      </c>
      <c r="FD19" s="359" t="str">
        <f t="shared" si="47"/>
        <v/>
      </c>
      <c r="FE19" s="145" t="str">
        <f>IF(ATTENDANCE!Q20="","",ATTENDANCE!Q20)</f>
        <v/>
      </c>
      <c r="FF19" s="146" t="str">
        <f t="shared" si="48"/>
        <v/>
      </c>
      <c r="FG19" s="359" t="str">
        <f t="shared" si="49"/>
        <v/>
      </c>
      <c r="FH19" s="144" t="str">
        <f t="shared" si="96"/>
        <v/>
      </c>
      <c r="FI19" s="359" t="str">
        <f>IF(ATTENDANCE!Q20="","",ATTENDANCE!Q20)</f>
        <v/>
      </c>
      <c r="FJ19" s="144" t="str">
        <f>IF(ATTENDANCE!Q20="","",ATTENDANCE!$Q20)</f>
        <v/>
      </c>
      <c r="FK19" s="144" t="s">
        <v>236</v>
      </c>
      <c r="FL19" s="103"/>
    </row>
    <row r="20" spans="1:168" ht="25.5" customHeight="1" x14ac:dyDescent="0.25">
      <c r="A20" s="103"/>
      <c r="B20" s="131">
        <f>IF(DATA!B18="","",DATA!B18)</f>
        <v>14</v>
      </c>
      <c r="C20" s="131" t="str">
        <f>IF(DATA!C18="","",DATA!C18)</f>
        <v/>
      </c>
      <c r="D20" s="131" t="str">
        <f>IF(DATA!D18="","",DATA!D18)</f>
        <v/>
      </c>
      <c r="E20" s="447" t="str">
        <f>IF(DATA!E18="","",DATA!E18)</f>
        <v/>
      </c>
      <c r="F20" s="447" t="str">
        <f>IF(DATA!F18="","",DATA!F18)</f>
        <v/>
      </c>
      <c r="G20" s="132" t="str">
        <f>IF(DATA!G18="","",DATA!G18)</f>
        <v/>
      </c>
      <c r="H20" s="133" t="str">
        <f>IF(DATA!H18="","",DATA!H18)</f>
        <v/>
      </c>
      <c r="I20" s="132" t="str">
        <f>IF(DATA!I18="","",DATA!I18)</f>
        <v/>
      </c>
      <c r="J20" s="132" t="str">
        <f>IF(DATA!J18="","",DATA!J18)</f>
        <v/>
      </c>
      <c r="K20" s="132" t="str">
        <f>IF(DATA!K18="","",DATA!K18)</f>
        <v/>
      </c>
      <c r="L20" s="134" t="str">
        <f>IF(ENGLISH!E20="","",ENGLISH!E20)</f>
        <v/>
      </c>
      <c r="M20" s="135" t="str">
        <f t="shared" si="2"/>
        <v/>
      </c>
      <c r="N20" s="134" t="str">
        <f>IF(ENGLISH!F20="","",ENGLISH!F20)</f>
        <v/>
      </c>
      <c r="O20" s="135" t="str">
        <f t="shared" si="3"/>
        <v/>
      </c>
      <c r="P20" s="134" t="str">
        <f>IF(ENGLISH!G20="","",ENGLISH!G20)</f>
        <v/>
      </c>
      <c r="Q20" s="134" t="str">
        <f t="shared" si="4"/>
        <v/>
      </c>
      <c r="R20" s="135" t="str">
        <f>IFERROR(LARGE((M20,O20,Q20),1),"")</f>
        <v/>
      </c>
      <c r="S20" s="135" t="str">
        <f>IFERROR(LARGE((M20,O20,Q20),2),"")</f>
        <v/>
      </c>
      <c r="T20" s="134" t="str">
        <f t="shared" si="5"/>
        <v/>
      </c>
      <c r="U20" s="135" t="str">
        <f>IF(ENGLISH!H20="","",ENGLISH!H20)</f>
        <v/>
      </c>
      <c r="V20" s="134" t="str">
        <f>IF(ENGLISH!I20="","",ENGLISH!I20)</f>
        <v/>
      </c>
      <c r="W20" s="134" t="str">
        <f>IF(ENGLISH!J20="","",ENGLISH!J20)</f>
        <v/>
      </c>
      <c r="X20" s="134" t="str">
        <f t="shared" si="10"/>
        <v/>
      </c>
      <c r="Y20" s="135" t="str">
        <f>IF(ENGLISH!K20="","",ENGLISH!K20)</f>
        <v/>
      </c>
      <c r="Z20" s="135" t="str">
        <f t="shared" si="7"/>
        <v/>
      </c>
      <c r="AA20" s="136" t="str">
        <f t="shared" si="50"/>
        <v/>
      </c>
      <c r="AB20" s="134" t="str">
        <f t="shared" si="8"/>
        <v/>
      </c>
      <c r="AC20" s="134" t="str">
        <f>IF(ENGLISH!O20="","",ENGLISH!O20)</f>
        <v/>
      </c>
      <c r="AD20" s="134" t="str">
        <f t="shared" si="51"/>
        <v/>
      </c>
      <c r="AE20" s="134" t="str">
        <f t="shared" si="52"/>
        <v/>
      </c>
      <c r="AF20" s="134" t="str">
        <f t="shared" si="53"/>
        <v/>
      </c>
      <c r="AG20" s="137" t="str">
        <f>IF('HINDI-SKT'!E20="","",'HINDI-SKT'!E20)</f>
        <v/>
      </c>
      <c r="AH20" s="138" t="str">
        <f t="shared" si="11"/>
        <v/>
      </c>
      <c r="AI20" s="137" t="str">
        <f>IF('HINDI-SKT'!F20="","",'HINDI-SKT'!F20)</f>
        <v/>
      </c>
      <c r="AJ20" s="138" t="str">
        <f t="shared" si="12"/>
        <v/>
      </c>
      <c r="AK20" s="137" t="str">
        <f>IF('HINDI-SKT'!G20="","",'HINDI-SKT'!G20)</f>
        <v/>
      </c>
      <c r="AL20" s="137" t="str">
        <f t="shared" si="13"/>
        <v/>
      </c>
      <c r="AM20" s="138" t="str">
        <f>IFERROR(LARGE((AH20,AJ20,AL20),1),"")</f>
        <v/>
      </c>
      <c r="AN20" s="138" t="str">
        <f>IFERROR(LARGE((AH20,AJ20,AL20),2),"")</f>
        <v/>
      </c>
      <c r="AO20" s="137" t="str">
        <f t="shared" si="14"/>
        <v/>
      </c>
      <c r="AP20" s="138" t="str">
        <f>IF('HINDI-SKT'!H20="","",'HINDI-SKT'!H20)</f>
        <v/>
      </c>
      <c r="AQ20" s="137" t="str">
        <f>IF('HINDI-SKT'!I20="","",'HINDI-SKT'!I20)</f>
        <v/>
      </c>
      <c r="AR20" s="137" t="str">
        <f>IF('HINDI-SKT'!J20="","",'HINDI-SKT'!J20)</f>
        <v/>
      </c>
      <c r="AS20" s="137" t="str">
        <f t="shared" si="54"/>
        <v/>
      </c>
      <c r="AT20" s="137" t="str">
        <f>IF('HINDI-SKT'!K20="","",'HINDI-SKT'!K20)</f>
        <v/>
      </c>
      <c r="AU20" s="138" t="str">
        <f t="shared" si="15"/>
        <v/>
      </c>
      <c r="AV20" s="137" t="str">
        <f t="shared" si="55"/>
        <v/>
      </c>
      <c r="AW20" s="137" t="str">
        <f t="shared" si="16"/>
        <v/>
      </c>
      <c r="AX20" s="137" t="str">
        <f>IF('HINDI-SKT'!O20="","",'HINDI-SKT'!O20)</f>
        <v/>
      </c>
      <c r="AY20" s="137" t="str">
        <f t="shared" si="56"/>
        <v/>
      </c>
      <c r="AZ20" s="137" t="str">
        <f t="shared" si="57"/>
        <v/>
      </c>
      <c r="BA20" s="137" t="str">
        <f t="shared" si="58"/>
        <v/>
      </c>
      <c r="BB20" s="134" t="str">
        <f>IF(MATHS!E20="","",MATHS!E20)</f>
        <v/>
      </c>
      <c r="BC20" s="135" t="str">
        <f t="shared" si="17"/>
        <v/>
      </c>
      <c r="BD20" s="134" t="str">
        <f>IF(MATHS!F20="","",MATHS!F20)</f>
        <v/>
      </c>
      <c r="BE20" s="135" t="str">
        <f t="shared" si="18"/>
        <v/>
      </c>
      <c r="BF20" s="134" t="str">
        <f>IF(MATHS!G20="","",MATHS!G20)</f>
        <v/>
      </c>
      <c r="BG20" s="134" t="str">
        <f t="shared" si="19"/>
        <v/>
      </c>
      <c r="BH20" s="135" t="str">
        <f>IFERROR(LARGE((BC20,BE20,BG20),1),"")</f>
        <v/>
      </c>
      <c r="BI20" s="135" t="str">
        <f>IFERROR(LARGE((BC20,BE20,BG20),2),"")</f>
        <v/>
      </c>
      <c r="BJ20" s="134" t="str">
        <f t="shared" si="20"/>
        <v/>
      </c>
      <c r="BK20" s="135" t="str">
        <f>IF(MATHS!H20="","",MATHS!H20)</f>
        <v/>
      </c>
      <c r="BL20" s="134" t="str">
        <f>IF(MATHS!I20="","",MATHS!I20)</f>
        <v/>
      </c>
      <c r="BM20" s="134" t="str">
        <f>IF(MATHS!J20="","",MATHS!J20)</f>
        <v/>
      </c>
      <c r="BN20" s="134" t="str">
        <f t="shared" si="59"/>
        <v/>
      </c>
      <c r="BO20" s="134" t="str">
        <f>IF(MATHS!K20="","",MATHS!K20)</f>
        <v/>
      </c>
      <c r="BP20" s="135" t="str">
        <f t="shared" si="21"/>
        <v/>
      </c>
      <c r="BQ20" s="134" t="str">
        <f t="shared" si="60"/>
        <v/>
      </c>
      <c r="BR20" s="134" t="str">
        <f t="shared" si="22"/>
        <v/>
      </c>
      <c r="BS20" s="134" t="str">
        <f>IF(MATHS!O20="","",MATHS!O20)</f>
        <v/>
      </c>
      <c r="BT20" s="134" t="str">
        <f t="shared" si="61"/>
        <v/>
      </c>
      <c r="BU20" s="134" t="str">
        <f t="shared" si="62"/>
        <v/>
      </c>
      <c r="BV20" s="134"/>
      <c r="BW20" s="137" t="str">
        <f>IF(SCIENCE!E20="","",SCIENCE!E20)</f>
        <v/>
      </c>
      <c r="BX20" s="138" t="str">
        <f t="shared" si="23"/>
        <v/>
      </c>
      <c r="BY20" s="137" t="str">
        <f>IF(SCIENCE!F20="","",SCIENCE!F20)</f>
        <v/>
      </c>
      <c r="BZ20" s="138" t="str">
        <f t="shared" si="24"/>
        <v/>
      </c>
      <c r="CA20" s="137" t="str">
        <f>IF(SCIENCE!G20="","",SCIENCE!G20)</f>
        <v/>
      </c>
      <c r="CB20" s="137" t="str">
        <f t="shared" si="25"/>
        <v/>
      </c>
      <c r="CC20" s="138" t="str">
        <f>IFERROR(LARGE((BX20,BZ20,CB20),1),"")</f>
        <v/>
      </c>
      <c r="CD20" s="138" t="str">
        <f>IFERROR(LARGE((BX20,BZ20,CB20),2),"")</f>
        <v/>
      </c>
      <c r="CE20" s="137" t="str">
        <f t="shared" si="26"/>
        <v/>
      </c>
      <c r="CF20" s="138" t="str">
        <f>IF(SCIENCE!H20="","",SCIENCE!H20)</f>
        <v/>
      </c>
      <c r="CG20" s="138" t="str">
        <f>IF(SCIENCE!I20="","",SCIENCE!I20)</f>
        <v/>
      </c>
      <c r="CH20" s="138" t="str">
        <f>IF(SCIENCE!J20="","",SCIENCE!J20)</f>
        <v/>
      </c>
      <c r="CI20" s="138" t="str">
        <f t="shared" si="63"/>
        <v/>
      </c>
      <c r="CJ20" s="138" t="str">
        <f>IF(SCIENCE!K20="","",SCIENCE!K20)</f>
        <v/>
      </c>
      <c r="CK20" s="138" t="str">
        <f t="shared" si="27"/>
        <v/>
      </c>
      <c r="CL20" s="137" t="str">
        <f t="shared" si="64"/>
        <v/>
      </c>
      <c r="CM20" s="137" t="str">
        <f t="shared" si="28"/>
        <v/>
      </c>
      <c r="CN20" s="137" t="str">
        <f>IF(SCIENCE!O20="","",SCIENCE!O20)</f>
        <v/>
      </c>
      <c r="CO20" s="137" t="str">
        <f t="shared" si="65"/>
        <v/>
      </c>
      <c r="CP20" s="137" t="str">
        <f t="shared" si="66"/>
        <v/>
      </c>
      <c r="CQ20" s="137" t="str">
        <f t="shared" si="67"/>
        <v/>
      </c>
      <c r="CR20" s="134" t="str">
        <f>IF(SST!E20="","",SST!E20)</f>
        <v/>
      </c>
      <c r="CS20" s="135" t="str">
        <f t="shared" si="29"/>
        <v/>
      </c>
      <c r="CT20" s="134" t="str">
        <f>IF(SST!F20="","",SST!F20)</f>
        <v/>
      </c>
      <c r="CU20" s="135" t="str">
        <f t="shared" si="30"/>
        <v/>
      </c>
      <c r="CV20" s="134" t="str">
        <f>IF(SST!G20="","",SST!G20)</f>
        <v/>
      </c>
      <c r="CW20" s="134" t="str">
        <f t="shared" si="31"/>
        <v/>
      </c>
      <c r="CX20" s="135" t="str">
        <f>IFERROR(LARGE((CS20,CU20,CW20),1),"")</f>
        <v/>
      </c>
      <c r="CY20" s="135" t="str">
        <f>IFERROR(LARGE((CS20,CU20,CW20),2),"")</f>
        <v/>
      </c>
      <c r="CZ20" s="134" t="str">
        <f t="shared" si="32"/>
        <v/>
      </c>
      <c r="DA20" s="135" t="str">
        <f>IF(SST!H20="","",SST!H20)</f>
        <v/>
      </c>
      <c r="DB20" s="135" t="str">
        <f>IF(SST!I20="","",SST!I20)</f>
        <v/>
      </c>
      <c r="DC20" s="135" t="str">
        <f>IF(SST!J20="","",SST!J20)</f>
        <v/>
      </c>
      <c r="DD20" s="135" t="str">
        <f t="shared" si="68"/>
        <v/>
      </c>
      <c r="DE20" s="135" t="str">
        <f>IF(SST!K20="","",SST!K20)</f>
        <v/>
      </c>
      <c r="DF20" s="135" t="str">
        <f t="shared" si="33"/>
        <v/>
      </c>
      <c r="DG20" s="134" t="str">
        <f t="shared" si="69"/>
        <v/>
      </c>
      <c r="DH20" s="134" t="str">
        <f t="shared" si="34"/>
        <v/>
      </c>
      <c r="DI20" s="134" t="str">
        <f>IF(SST!O20="","",SST!O20)</f>
        <v/>
      </c>
      <c r="DJ20" s="134" t="str">
        <f t="shared" si="70"/>
        <v/>
      </c>
      <c r="DK20" s="134" t="str">
        <f t="shared" si="71"/>
        <v/>
      </c>
      <c r="DL20" s="134" t="str">
        <f t="shared" si="72"/>
        <v/>
      </c>
      <c r="DM20" s="139" t="str">
        <f t="shared" si="73"/>
        <v/>
      </c>
      <c r="DN20" s="139" t="str">
        <f t="shared" si="74"/>
        <v/>
      </c>
      <c r="DO20" s="139" t="str">
        <f t="shared" si="75"/>
        <v/>
      </c>
      <c r="DP20" s="139" t="str">
        <f t="shared" si="76"/>
        <v/>
      </c>
      <c r="DQ20" s="139" t="str">
        <f t="shared" si="77"/>
        <v/>
      </c>
      <c r="DR20" s="139" t="str">
        <f t="shared" si="78"/>
        <v/>
      </c>
      <c r="DS20" s="139" t="str">
        <f t="shared" si="79"/>
        <v/>
      </c>
      <c r="DT20" s="139" t="str">
        <f t="shared" si="80"/>
        <v/>
      </c>
      <c r="DU20" s="139" t="str">
        <f t="shared" si="81"/>
        <v/>
      </c>
      <c r="DV20" s="139" t="str">
        <f t="shared" si="82"/>
        <v/>
      </c>
      <c r="DW20" s="140" t="str">
        <f t="shared" si="83"/>
        <v/>
      </c>
      <c r="DX20" s="140" t="str">
        <f t="shared" si="84"/>
        <v/>
      </c>
      <c r="DY20" s="140" t="str">
        <f t="shared" si="85"/>
        <v/>
      </c>
      <c r="DZ20" s="140" t="str">
        <f t="shared" si="86"/>
        <v/>
      </c>
      <c r="EA20" s="140" t="str">
        <f t="shared" si="87"/>
        <v/>
      </c>
      <c r="EB20" s="141" t="str">
        <f t="shared" si="88"/>
        <v/>
      </c>
      <c r="EC20" s="141" t="str">
        <f t="shared" si="89"/>
        <v/>
      </c>
      <c r="ED20" s="141" t="str">
        <f t="shared" si="90"/>
        <v/>
      </c>
      <c r="EE20" s="141" t="str">
        <f t="shared" si="91"/>
        <v/>
      </c>
      <c r="EF20" s="141" t="str">
        <f t="shared" si="92"/>
        <v/>
      </c>
      <c r="EG20" s="127" t="str">
        <f t="shared" si="35"/>
        <v/>
      </c>
      <c r="EH20" s="127" t="str">
        <f t="shared" si="35"/>
        <v/>
      </c>
      <c r="EI20" s="127" t="str">
        <f t="shared" si="93"/>
        <v/>
      </c>
      <c r="EJ20" s="127" t="str">
        <f t="shared" si="93"/>
        <v/>
      </c>
      <c r="EK20" s="127" t="str">
        <f t="shared" si="93"/>
        <v/>
      </c>
      <c r="EL20" s="128" t="str">
        <f t="shared" si="36"/>
        <v/>
      </c>
      <c r="EM20" s="128" t="str">
        <f t="shared" si="36"/>
        <v/>
      </c>
      <c r="EN20" s="128" t="str">
        <f t="shared" si="36"/>
        <v/>
      </c>
      <c r="EO20" s="128" t="str">
        <f t="shared" si="36"/>
        <v/>
      </c>
      <c r="EP20" s="128" t="str">
        <f t="shared" si="36"/>
        <v/>
      </c>
      <c r="EQ20" s="142" t="str">
        <f t="shared" si="37"/>
        <v/>
      </c>
      <c r="ER20" s="142" t="str">
        <f t="shared" si="38"/>
        <v/>
      </c>
      <c r="ES20" s="359" t="str">
        <f t="shared" si="39"/>
        <v/>
      </c>
      <c r="ET20" s="359" t="str">
        <f t="shared" si="40"/>
        <v/>
      </c>
      <c r="EU20" s="359" t="str">
        <f t="shared" si="41"/>
        <v/>
      </c>
      <c r="EV20" s="359" t="str">
        <f t="shared" si="42"/>
        <v/>
      </c>
      <c r="EW20" s="359" t="str">
        <f t="shared" si="43"/>
        <v/>
      </c>
      <c r="EX20" s="359" t="str">
        <f t="shared" si="44"/>
        <v/>
      </c>
      <c r="EY20" s="359" t="str">
        <f t="shared" si="94"/>
        <v/>
      </c>
      <c r="EZ20" s="359" t="str">
        <f t="shared" si="94"/>
        <v/>
      </c>
      <c r="FA20" s="359" t="str">
        <f t="shared" si="45"/>
        <v/>
      </c>
      <c r="FB20" s="359" t="str">
        <f t="shared" si="46"/>
        <v/>
      </c>
      <c r="FC20" s="144" t="str">
        <f t="shared" si="95"/>
        <v/>
      </c>
      <c r="FD20" s="359" t="str">
        <f t="shared" si="47"/>
        <v/>
      </c>
      <c r="FE20" s="145" t="str">
        <f>IF(ATTENDANCE!Q21="","",ATTENDANCE!Q21)</f>
        <v/>
      </c>
      <c r="FF20" s="146" t="str">
        <f t="shared" si="48"/>
        <v/>
      </c>
      <c r="FG20" s="359" t="str">
        <f t="shared" si="49"/>
        <v/>
      </c>
      <c r="FH20" s="144" t="str">
        <f t="shared" si="96"/>
        <v/>
      </c>
      <c r="FI20" s="359" t="str">
        <f>IF(ATTENDANCE!Q21="","",ATTENDANCE!Q21)</f>
        <v/>
      </c>
      <c r="FJ20" s="144" t="str">
        <f>IF(ATTENDANCE!Q21="","",ATTENDANCE!$Q21)</f>
        <v/>
      </c>
      <c r="FK20" s="144" t="s">
        <v>234</v>
      </c>
      <c r="FL20" s="103"/>
    </row>
    <row r="21" spans="1:168" ht="25.5" customHeight="1" x14ac:dyDescent="0.25">
      <c r="A21" s="103"/>
      <c r="B21" s="131">
        <f>IF(DATA!B19="","",DATA!B19)</f>
        <v>15</v>
      </c>
      <c r="C21" s="131" t="str">
        <f>IF(DATA!C19="","",DATA!C19)</f>
        <v/>
      </c>
      <c r="D21" s="131" t="str">
        <f>IF(DATA!D19="","",DATA!D19)</f>
        <v/>
      </c>
      <c r="E21" s="447" t="str">
        <f>IF(DATA!E19="","",DATA!E19)</f>
        <v/>
      </c>
      <c r="F21" s="447" t="str">
        <f>IF(DATA!F19="","",DATA!F19)</f>
        <v/>
      </c>
      <c r="G21" s="132" t="str">
        <f>IF(DATA!G19="","",DATA!G19)</f>
        <v/>
      </c>
      <c r="H21" s="133" t="str">
        <f>IF(DATA!H19="","",DATA!H19)</f>
        <v/>
      </c>
      <c r="I21" s="132" t="str">
        <f>IF(DATA!I19="","",DATA!I19)</f>
        <v/>
      </c>
      <c r="J21" s="132" t="str">
        <f>IF(DATA!J19="","",DATA!J19)</f>
        <v/>
      </c>
      <c r="K21" s="132" t="str">
        <f>IF(DATA!K19="","",DATA!K19)</f>
        <v/>
      </c>
      <c r="L21" s="134" t="str">
        <f>IF(ENGLISH!E21="","",ENGLISH!E21)</f>
        <v/>
      </c>
      <c r="M21" s="135" t="str">
        <f t="shared" si="2"/>
        <v/>
      </c>
      <c r="N21" s="134" t="str">
        <f>IF(ENGLISH!F21="","",ENGLISH!F21)</f>
        <v/>
      </c>
      <c r="O21" s="135" t="str">
        <f t="shared" si="3"/>
        <v/>
      </c>
      <c r="P21" s="134" t="str">
        <f>IF(ENGLISH!G21="","",ENGLISH!G21)</f>
        <v/>
      </c>
      <c r="Q21" s="134" t="str">
        <f t="shared" si="4"/>
        <v/>
      </c>
      <c r="R21" s="135" t="str">
        <f>IFERROR(LARGE((M21,O21,Q21),1),"")</f>
        <v/>
      </c>
      <c r="S21" s="135" t="str">
        <f>IFERROR(LARGE((M21,O21,Q21),2),"")</f>
        <v/>
      </c>
      <c r="T21" s="134" t="str">
        <f t="shared" si="5"/>
        <v/>
      </c>
      <c r="U21" s="135" t="str">
        <f>IF(ENGLISH!H21="","",ENGLISH!H21)</f>
        <v/>
      </c>
      <c r="V21" s="134" t="str">
        <f>IF(ENGLISH!I21="","",ENGLISH!I21)</f>
        <v/>
      </c>
      <c r="W21" s="134" t="str">
        <f>IF(ENGLISH!J21="","",ENGLISH!J21)</f>
        <v/>
      </c>
      <c r="X21" s="134" t="str">
        <f t="shared" si="10"/>
        <v/>
      </c>
      <c r="Y21" s="135" t="str">
        <f>IF(ENGLISH!K21="","",ENGLISH!K21)</f>
        <v/>
      </c>
      <c r="Z21" s="135" t="str">
        <f t="shared" si="7"/>
        <v/>
      </c>
      <c r="AA21" s="136" t="str">
        <f t="shared" si="50"/>
        <v/>
      </c>
      <c r="AB21" s="134" t="str">
        <f t="shared" si="8"/>
        <v/>
      </c>
      <c r="AC21" s="134" t="str">
        <f>IF(ENGLISH!O21="","",ENGLISH!O21)</f>
        <v/>
      </c>
      <c r="AD21" s="134" t="str">
        <f t="shared" si="51"/>
        <v/>
      </c>
      <c r="AE21" s="134" t="str">
        <f t="shared" si="52"/>
        <v/>
      </c>
      <c r="AF21" s="134" t="str">
        <f t="shared" si="53"/>
        <v/>
      </c>
      <c r="AG21" s="137" t="str">
        <f>IF('HINDI-SKT'!E21="","",'HINDI-SKT'!E21)</f>
        <v/>
      </c>
      <c r="AH21" s="138" t="str">
        <f t="shared" si="11"/>
        <v/>
      </c>
      <c r="AI21" s="137" t="str">
        <f>IF('HINDI-SKT'!F21="","",'HINDI-SKT'!F21)</f>
        <v/>
      </c>
      <c r="AJ21" s="138" t="str">
        <f t="shared" si="12"/>
        <v/>
      </c>
      <c r="AK21" s="137" t="str">
        <f>IF('HINDI-SKT'!G21="","",'HINDI-SKT'!G21)</f>
        <v/>
      </c>
      <c r="AL21" s="137" t="str">
        <f t="shared" si="13"/>
        <v/>
      </c>
      <c r="AM21" s="138" t="str">
        <f>IFERROR(LARGE((AH21,AJ21,AL21),1),"")</f>
        <v/>
      </c>
      <c r="AN21" s="138" t="str">
        <f>IFERROR(LARGE((AH21,AJ21,AL21),2),"")</f>
        <v/>
      </c>
      <c r="AO21" s="137" t="str">
        <f t="shared" si="14"/>
        <v/>
      </c>
      <c r="AP21" s="138" t="str">
        <f>IF('HINDI-SKT'!H21="","",'HINDI-SKT'!H21)</f>
        <v/>
      </c>
      <c r="AQ21" s="137" t="str">
        <f>IF('HINDI-SKT'!I21="","",'HINDI-SKT'!I21)</f>
        <v/>
      </c>
      <c r="AR21" s="137" t="str">
        <f>IF('HINDI-SKT'!J21="","",'HINDI-SKT'!J21)</f>
        <v/>
      </c>
      <c r="AS21" s="137" t="str">
        <f t="shared" si="54"/>
        <v/>
      </c>
      <c r="AT21" s="137" t="str">
        <f>IF('HINDI-SKT'!K21="","",'HINDI-SKT'!K21)</f>
        <v/>
      </c>
      <c r="AU21" s="138" t="str">
        <f t="shared" si="15"/>
        <v/>
      </c>
      <c r="AV21" s="137" t="str">
        <f t="shared" si="55"/>
        <v/>
      </c>
      <c r="AW21" s="137" t="str">
        <f t="shared" si="16"/>
        <v/>
      </c>
      <c r="AX21" s="137" t="str">
        <f>IF('HINDI-SKT'!O21="","",'HINDI-SKT'!O21)</f>
        <v/>
      </c>
      <c r="AY21" s="137" t="str">
        <f t="shared" si="56"/>
        <v/>
      </c>
      <c r="AZ21" s="137" t="str">
        <f t="shared" si="57"/>
        <v/>
      </c>
      <c r="BA21" s="137" t="str">
        <f t="shared" si="58"/>
        <v/>
      </c>
      <c r="BB21" s="134" t="str">
        <f>IF(MATHS!E21="","",MATHS!E21)</f>
        <v/>
      </c>
      <c r="BC21" s="135" t="str">
        <f t="shared" si="17"/>
        <v/>
      </c>
      <c r="BD21" s="134" t="str">
        <f>IF(MATHS!F21="","",MATHS!F21)</f>
        <v/>
      </c>
      <c r="BE21" s="135" t="str">
        <f t="shared" si="18"/>
        <v/>
      </c>
      <c r="BF21" s="134" t="str">
        <f>IF(MATHS!G21="","",MATHS!G21)</f>
        <v/>
      </c>
      <c r="BG21" s="134" t="str">
        <f t="shared" si="19"/>
        <v/>
      </c>
      <c r="BH21" s="135" t="str">
        <f>IFERROR(LARGE((BC21,BE21,BG21),1),"")</f>
        <v/>
      </c>
      <c r="BI21" s="135" t="str">
        <f>IFERROR(LARGE((BC21,BE21,BG21),2),"")</f>
        <v/>
      </c>
      <c r="BJ21" s="134" t="str">
        <f t="shared" si="20"/>
        <v/>
      </c>
      <c r="BK21" s="135" t="str">
        <f>IF(MATHS!H21="","",MATHS!H21)</f>
        <v/>
      </c>
      <c r="BL21" s="134" t="str">
        <f>IF(MATHS!I21="","",MATHS!I21)</f>
        <v/>
      </c>
      <c r="BM21" s="134" t="str">
        <f>IF(MATHS!J21="","",MATHS!J21)</f>
        <v/>
      </c>
      <c r="BN21" s="134" t="str">
        <f t="shared" si="59"/>
        <v/>
      </c>
      <c r="BO21" s="134" t="str">
        <f>IF(MATHS!K21="","",MATHS!K21)</f>
        <v/>
      </c>
      <c r="BP21" s="135" t="str">
        <f t="shared" si="21"/>
        <v/>
      </c>
      <c r="BQ21" s="134" t="str">
        <f t="shared" si="60"/>
        <v/>
      </c>
      <c r="BR21" s="134" t="str">
        <f t="shared" si="22"/>
        <v/>
      </c>
      <c r="BS21" s="134" t="str">
        <f>IF(MATHS!O21="","",MATHS!O21)</f>
        <v/>
      </c>
      <c r="BT21" s="134" t="str">
        <f t="shared" si="61"/>
        <v/>
      </c>
      <c r="BU21" s="134" t="str">
        <f t="shared" si="62"/>
        <v/>
      </c>
      <c r="BV21" s="134"/>
      <c r="BW21" s="137" t="str">
        <f>IF(SCIENCE!E21="","",SCIENCE!E21)</f>
        <v/>
      </c>
      <c r="BX21" s="138" t="str">
        <f t="shared" si="23"/>
        <v/>
      </c>
      <c r="BY21" s="137" t="str">
        <f>IF(SCIENCE!F21="","",SCIENCE!F21)</f>
        <v/>
      </c>
      <c r="BZ21" s="138" t="str">
        <f t="shared" si="24"/>
        <v/>
      </c>
      <c r="CA21" s="137" t="str">
        <f>IF(SCIENCE!G21="","",SCIENCE!G21)</f>
        <v/>
      </c>
      <c r="CB21" s="137" t="str">
        <f t="shared" si="25"/>
        <v/>
      </c>
      <c r="CC21" s="138" t="str">
        <f>IFERROR(LARGE((BX21,BZ21,CB21),1),"")</f>
        <v/>
      </c>
      <c r="CD21" s="138" t="str">
        <f>IFERROR(LARGE((BX21,BZ21,CB21),2),"")</f>
        <v/>
      </c>
      <c r="CE21" s="137" t="str">
        <f t="shared" si="26"/>
        <v/>
      </c>
      <c r="CF21" s="138" t="str">
        <f>IF(SCIENCE!H21="","",SCIENCE!H21)</f>
        <v/>
      </c>
      <c r="CG21" s="138" t="str">
        <f>IF(SCIENCE!I21="","",SCIENCE!I21)</f>
        <v/>
      </c>
      <c r="CH21" s="138" t="str">
        <f>IF(SCIENCE!J21="","",SCIENCE!J21)</f>
        <v/>
      </c>
      <c r="CI21" s="138" t="str">
        <f t="shared" si="63"/>
        <v/>
      </c>
      <c r="CJ21" s="138" t="str">
        <f>IF(SCIENCE!K21="","",SCIENCE!K21)</f>
        <v/>
      </c>
      <c r="CK21" s="138" t="str">
        <f t="shared" si="27"/>
        <v/>
      </c>
      <c r="CL21" s="137" t="str">
        <f t="shared" si="64"/>
        <v/>
      </c>
      <c r="CM21" s="137" t="str">
        <f t="shared" si="28"/>
        <v/>
      </c>
      <c r="CN21" s="137" t="str">
        <f>IF(SCIENCE!O21="","",SCIENCE!O21)</f>
        <v/>
      </c>
      <c r="CO21" s="137" t="str">
        <f t="shared" si="65"/>
        <v/>
      </c>
      <c r="CP21" s="137" t="str">
        <f t="shared" si="66"/>
        <v/>
      </c>
      <c r="CQ21" s="137" t="str">
        <f t="shared" si="67"/>
        <v/>
      </c>
      <c r="CR21" s="134" t="str">
        <f>IF(SST!E21="","",SST!E21)</f>
        <v/>
      </c>
      <c r="CS21" s="135" t="str">
        <f t="shared" si="29"/>
        <v/>
      </c>
      <c r="CT21" s="134" t="str">
        <f>IF(SST!F21="","",SST!F21)</f>
        <v/>
      </c>
      <c r="CU21" s="135" t="str">
        <f t="shared" si="30"/>
        <v/>
      </c>
      <c r="CV21" s="134" t="str">
        <f>IF(SST!G21="","",SST!G21)</f>
        <v/>
      </c>
      <c r="CW21" s="134" t="str">
        <f t="shared" si="31"/>
        <v/>
      </c>
      <c r="CX21" s="135" t="str">
        <f>IFERROR(LARGE((CS21,CU21,CW21),1),"")</f>
        <v/>
      </c>
      <c r="CY21" s="135" t="str">
        <f>IFERROR(LARGE((CS21,CU21,CW21),2),"")</f>
        <v/>
      </c>
      <c r="CZ21" s="134" t="str">
        <f t="shared" si="32"/>
        <v/>
      </c>
      <c r="DA21" s="135" t="str">
        <f>IF(SST!H21="","",SST!H21)</f>
        <v/>
      </c>
      <c r="DB21" s="135" t="str">
        <f>IF(SST!I21="","",SST!I21)</f>
        <v/>
      </c>
      <c r="DC21" s="135" t="str">
        <f>IF(SST!J21="","",SST!J21)</f>
        <v/>
      </c>
      <c r="DD21" s="135" t="str">
        <f t="shared" si="68"/>
        <v/>
      </c>
      <c r="DE21" s="135" t="str">
        <f>IF(SST!K21="","",SST!K21)</f>
        <v/>
      </c>
      <c r="DF21" s="135" t="str">
        <f t="shared" si="33"/>
        <v/>
      </c>
      <c r="DG21" s="134" t="str">
        <f t="shared" si="69"/>
        <v/>
      </c>
      <c r="DH21" s="134" t="str">
        <f t="shared" si="34"/>
        <v/>
      </c>
      <c r="DI21" s="134" t="str">
        <f>IF(SST!O21="","",SST!O21)</f>
        <v/>
      </c>
      <c r="DJ21" s="134" t="str">
        <f t="shared" si="70"/>
        <v/>
      </c>
      <c r="DK21" s="134" t="str">
        <f t="shared" si="71"/>
        <v/>
      </c>
      <c r="DL21" s="134" t="str">
        <f t="shared" si="72"/>
        <v/>
      </c>
      <c r="DM21" s="139" t="str">
        <f t="shared" si="73"/>
        <v/>
      </c>
      <c r="DN21" s="139" t="str">
        <f t="shared" si="74"/>
        <v/>
      </c>
      <c r="DO21" s="139" t="str">
        <f t="shared" si="75"/>
        <v/>
      </c>
      <c r="DP21" s="139" t="str">
        <f t="shared" si="76"/>
        <v/>
      </c>
      <c r="DQ21" s="139" t="str">
        <f t="shared" si="77"/>
        <v/>
      </c>
      <c r="DR21" s="139" t="str">
        <f t="shared" si="78"/>
        <v/>
      </c>
      <c r="DS21" s="139" t="str">
        <f t="shared" si="79"/>
        <v/>
      </c>
      <c r="DT21" s="139" t="str">
        <f t="shared" si="80"/>
        <v/>
      </c>
      <c r="DU21" s="139" t="str">
        <f t="shared" si="81"/>
        <v/>
      </c>
      <c r="DV21" s="139" t="str">
        <f t="shared" si="82"/>
        <v/>
      </c>
      <c r="DW21" s="140" t="str">
        <f t="shared" si="83"/>
        <v/>
      </c>
      <c r="DX21" s="140" t="str">
        <f t="shared" si="84"/>
        <v/>
      </c>
      <c r="DY21" s="140" t="str">
        <f t="shared" si="85"/>
        <v/>
      </c>
      <c r="DZ21" s="140" t="str">
        <f t="shared" si="86"/>
        <v/>
      </c>
      <c r="EA21" s="140" t="str">
        <f t="shared" si="87"/>
        <v/>
      </c>
      <c r="EB21" s="141" t="str">
        <f t="shared" si="88"/>
        <v/>
      </c>
      <c r="EC21" s="141" t="str">
        <f t="shared" si="89"/>
        <v/>
      </c>
      <c r="ED21" s="141" t="str">
        <f t="shared" si="90"/>
        <v/>
      </c>
      <c r="EE21" s="141" t="str">
        <f t="shared" si="91"/>
        <v/>
      </c>
      <c r="EF21" s="141" t="str">
        <f t="shared" si="92"/>
        <v/>
      </c>
      <c r="EG21" s="127" t="str">
        <f t="shared" si="35"/>
        <v/>
      </c>
      <c r="EH21" s="127" t="str">
        <f t="shared" si="35"/>
        <v/>
      </c>
      <c r="EI21" s="127" t="str">
        <f t="shared" si="93"/>
        <v/>
      </c>
      <c r="EJ21" s="127" t="str">
        <f t="shared" si="93"/>
        <v/>
      </c>
      <c r="EK21" s="127" t="str">
        <f t="shared" si="93"/>
        <v/>
      </c>
      <c r="EL21" s="128" t="str">
        <f t="shared" si="36"/>
        <v/>
      </c>
      <c r="EM21" s="128" t="str">
        <f t="shared" si="36"/>
        <v/>
      </c>
      <c r="EN21" s="128" t="str">
        <f t="shared" si="36"/>
        <v/>
      </c>
      <c r="EO21" s="128" t="str">
        <f t="shared" si="36"/>
        <v/>
      </c>
      <c r="EP21" s="128" t="str">
        <f t="shared" si="36"/>
        <v/>
      </c>
      <c r="EQ21" s="142" t="str">
        <f t="shared" si="37"/>
        <v/>
      </c>
      <c r="ER21" s="142" t="str">
        <f t="shared" si="38"/>
        <v/>
      </c>
      <c r="ES21" s="359" t="str">
        <f t="shared" si="39"/>
        <v/>
      </c>
      <c r="ET21" s="359" t="str">
        <f t="shared" si="40"/>
        <v/>
      </c>
      <c r="EU21" s="359" t="str">
        <f t="shared" si="41"/>
        <v/>
      </c>
      <c r="EV21" s="359" t="str">
        <f t="shared" si="42"/>
        <v/>
      </c>
      <c r="EW21" s="359" t="str">
        <f t="shared" si="43"/>
        <v/>
      </c>
      <c r="EX21" s="359" t="str">
        <f t="shared" si="44"/>
        <v/>
      </c>
      <c r="EY21" s="359" t="str">
        <f t="shared" si="94"/>
        <v/>
      </c>
      <c r="EZ21" s="359" t="str">
        <f t="shared" si="94"/>
        <v/>
      </c>
      <c r="FA21" s="359" t="str">
        <f t="shared" si="45"/>
        <v/>
      </c>
      <c r="FB21" s="359" t="str">
        <f t="shared" si="46"/>
        <v/>
      </c>
      <c r="FC21" s="144" t="str">
        <f t="shared" si="95"/>
        <v/>
      </c>
      <c r="FD21" s="359" t="str">
        <f t="shared" si="47"/>
        <v/>
      </c>
      <c r="FE21" s="145" t="str">
        <f>IF(ATTENDANCE!Q22="","",ATTENDANCE!Q22)</f>
        <v/>
      </c>
      <c r="FF21" s="146" t="str">
        <f t="shared" si="48"/>
        <v/>
      </c>
      <c r="FG21" s="359" t="str">
        <f t="shared" si="49"/>
        <v/>
      </c>
      <c r="FH21" s="144" t="str">
        <f t="shared" si="96"/>
        <v/>
      </c>
      <c r="FI21" s="359" t="str">
        <f>IF(ATTENDANCE!Q22="","",ATTENDANCE!Q22)</f>
        <v/>
      </c>
      <c r="FJ21" s="144" t="str">
        <f>IF(ATTENDANCE!Q22="","",ATTENDANCE!$Q22)</f>
        <v/>
      </c>
      <c r="FK21" s="144" t="s">
        <v>233</v>
      </c>
      <c r="FL21" s="103"/>
    </row>
    <row r="22" spans="1:168" ht="25.5" customHeight="1" x14ac:dyDescent="0.25">
      <c r="A22" s="103"/>
      <c r="B22" s="131">
        <f>IF(DATA!B20="","",DATA!B20)</f>
        <v>16</v>
      </c>
      <c r="C22" s="131" t="str">
        <f>IF(DATA!C20="","",DATA!C20)</f>
        <v/>
      </c>
      <c r="D22" s="131" t="str">
        <f>IF(DATA!D20="","",DATA!D20)</f>
        <v/>
      </c>
      <c r="E22" s="447" t="str">
        <f>IF(DATA!E20="","",DATA!E20)</f>
        <v/>
      </c>
      <c r="F22" s="447" t="str">
        <f>IF(DATA!F20="","",DATA!F20)</f>
        <v/>
      </c>
      <c r="G22" s="132" t="str">
        <f>IF(DATA!G20="","",DATA!G20)</f>
        <v/>
      </c>
      <c r="H22" s="133" t="str">
        <f>IF(DATA!H20="","",DATA!H20)</f>
        <v/>
      </c>
      <c r="I22" s="132" t="str">
        <f>IF(DATA!I20="","",DATA!I20)</f>
        <v/>
      </c>
      <c r="J22" s="132" t="str">
        <f>IF(DATA!J20="","",DATA!J20)</f>
        <v/>
      </c>
      <c r="K22" s="132" t="str">
        <f>IF(DATA!K20="","",DATA!K20)</f>
        <v/>
      </c>
      <c r="L22" s="134" t="str">
        <f>IF(ENGLISH!E22="","",ENGLISH!E22)</f>
        <v/>
      </c>
      <c r="M22" s="135" t="str">
        <f t="shared" si="2"/>
        <v/>
      </c>
      <c r="N22" s="134" t="str">
        <f>IF(ENGLISH!F22="","",ENGLISH!F22)</f>
        <v/>
      </c>
      <c r="O22" s="135" t="str">
        <f t="shared" si="3"/>
        <v/>
      </c>
      <c r="P22" s="134" t="str">
        <f>IF(ENGLISH!G22="","",ENGLISH!G22)</f>
        <v/>
      </c>
      <c r="Q22" s="134" t="str">
        <f t="shared" si="4"/>
        <v/>
      </c>
      <c r="R22" s="135" t="str">
        <f>IFERROR(LARGE((M22,O22,Q22),1),"")</f>
        <v/>
      </c>
      <c r="S22" s="135" t="str">
        <f>IFERROR(LARGE((M22,O22,Q22),2),"")</f>
        <v/>
      </c>
      <c r="T22" s="134" t="str">
        <f t="shared" si="5"/>
        <v/>
      </c>
      <c r="U22" s="135" t="str">
        <f>IF(ENGLISH!H22="","",ENGLISH!H22)</f>
        <v/>
      </c>
      <c r="V22" s="134" t="str">
        <f>IF(ENGLISH!I22="","",ENGLISH!I22)</f>
        <v/>
      </c>
      <c r="W22" s="134" t="str">
        <f>IF(ENGLISH!J22="","",ENGLISH!J22)</f>
        <v/>
      </c>
      <c r="X22" s="134" t="str">
        <f t="shared" si="10"/>
        <v/>
      </c>
      <c r="Y22" s="135" t="str">
        <f>IF(ENGLISH!K22="","",ENGLISH!K22)</f>
        <v/>
      </c>
      <c r="Z22" s="135" t="str">
        <f t="shared" si="7"/>
        <v/>
      </c>
      <c r="AA22" s="136" t="str">
        <f t="shared" si="50"/>
        <v/>
      </c>
      <c r="AB22" s="134" t="str">
        <f t="shared" si="8"/>
        <v/>
      </c>
      <c r="AC22" s="134" t="str">
        <f>IF(ENGLISH!O22="","",ENGLISH!O22)</f>
        <v/>
      </c>
      <c r="AD22" s="134" t="str">
        <f t="shared" si="51"/>
        <v/>
      </c>
      <c r="AE22" s="134" t="str">
        <f t="shared" si="52"/>
        <v/>
      </c>
      <c r="AF22" s="134" t="str">
        <f t="shared" si="53"/>
        <v/>
      </c>
      <c r="AG22" s="137" t="str">
        <f>IF('HINDI-SKT'!E22="","",'HINDI-SKT'!E22)</f>
        <v/>
      </c>
      <c r="AH22" s="138" t="str">
        <f t="shared" si="11"/>
        <v/>
      </c>
      <c r="AI22" s="137" t="str">
        <f>IF('HINDI-SKT'!F22="","",'HINDI-SKT'!F22)</f>
        <v/>
      </c>
      <c r="AJ22" s="138" t="str">
        <f t="shared" si="12"/>
        <v/>
      </c>
      <c r="AK22" s="137" t="str">
        <f>IF('HINDI-SKT'!G22="","",'HINDI-SKT'!G22)</f>
        <v/>
      </c>
      <c r="AL22" s="137" t="str">
        <f t="shared" si="13"/>
        <v/>
      </c>
      <c r="AM22" s="138" t="str">
        <f>IFERROR(LARGE((AH22,AJ22,AL22),1),"")</f>
        <v/>
      </c>
      <c r="AN22" s="138" t="str">
        <f>IFERROR(LARGE((AH22,AJ22,AL22),2),"")</f>
        <v/>
      </c>
      <c r="AO22" s="137" t="str">
        <f t="shared" si="14"/>
        <v/>
      </c>
      <c r="AP22" s="138" t="str">
        <f>IF('HINDI-SKT'!H22="","",'HINDI-SKT'!H22)</f>
        <v/>
      </c>
      <c r="AQ22" s="137" t="str">
        <f>IF('HINDI-SKT'!I22="","",'HINDI-SKT'!I22)</f>
        <v/>
      </c>
      <c r="AR22" s="137" t="str">
        <f>IF('HINDI-SKT'!J22="","",'HINDI-SKT'!J22)</f>
        <v/>
      </c>
      <c r="AS22" s="137" t="str">
        <f t="shared" si="54"/>
        <v/>
      </c>
      <c r="AT22" s="137" t="str">
        <f>IF('HINDI-SKT'!K22="","",'HINDI-SKT'!K22)</f>
        <v/>
      </c>
      <c r="AU22" s="138" t="str">
        <f t="shared" si="15"/>
        <v/>
      </c>
      <c r="AV22" s="137" t="str">
        <f t="shared" si="55"/>
        <v/>
      </c>
      <c r="AW22" s="137" t="str">
        <f t="shared" si="16"/>
        <v/>
      </c>
      <c r="AX22" s="137" t="str">
        <f>IF('HINDI-SKT'!O22="","",'HINDI-SKT'!O22)</f>
        <v/>
      </c>
      <c r="AY22" s="137" t="str">
        <f t="shared" si="56"/>
        <v/>
      </c>
      <c r="AZ22" s="137" t="str">
        <f t="shared" si="57"/>
        <v/>
      </c>
      <c r="BA22" s="137" t="str">
        <f t="shared" si="58"/>
        <v/>
      </c>
      <c r="BB22" s="134" t="str">
        <f>IF(MATHS!E22="","",MATHS!E22)</f>
        <v/>
      </c>
      <c r="BC22" s="135" t="str">
        <f t="shared" si="17"/>
        <v/>
      </c>
      <c r="BD22" s="134" t="str">
        <f>IF(MATHS!F22="","",MATHS!F22)</f>
        <v/>
      </c>
      <c r="BE22" s="135" t="str">
        <f t="shared" si="18"/>
        <v/>
      </c>
      <c r="BF22" s="134" t="str">
        <f>IF(MATHS!G22="","",MATHS!G22)</f>
        <v/>
      </c>
      <c r="BG22" s="134" t="str">
        <f t="shared" si="19"/>
        <v/>
      </c>
      <c r="BH22" s="135" t="str">
        <f>IFERROR(LARGE((BC22,BE22,BG22),1),"")</f>
        <v/>
      </c>
      <c r="BI22" s="135" t="str">
        <f>IFERROR(LARGE((BC22,BE22,BG22),2),"")</f>
        <v/>
      </c>
      <c r="BJ22" s="134" t="str">
        <f t="shared" si="20"/>
        <v/>
      </c>
      <c r="BK22" s="135" t="str">
        <f>IF(MATHS!H22="","",MATHS!H22)</f>
        <v/>
      </c>
      <c r="BL22" s="134" t="str">
        <f>IF(MATHS!I22="","",MATHS!I22)</f>
        <v/>
      </c>
      <c r="BM22" s="134" t="str">
        <f>IF(MATHS!J22="","",MATHS!J22)</f>
        <v/>
      </c>
      <c r="BN22" s="134" t="str">
        <f t="shared" si="59"/>
        <v/>
      </c>
      <c r="BO22" s="134" t="str">
        <f>IF(MATHS!K22="","",MATHS!K22)</f>
        <v/>
      </c>
      <c r="BP22" s="135" t="str">
        <f t="shared" si="21"/>
        <v/>
      </c>
      <c r="BQ22" s="134" t="str">
        <f t="shared" si="60"/>
        <v/>
      </c>
      <c r="BR22" s="134" t="str">
        <f t="shared" si="22"/>
        <v/>
      </c>
      <c r="BS22" s="134" t="str">
        <f>IF(MATHS!O22="","",MATHS!O22)</f>
        <v/>
      </c>
      <c r="BT22" s="134" t="str">
        <f t="shared" si="61"/>
        <v/>
      </c>
      <c r="BU22" s="134" t="str">
        <f t="shared" si="62"/>
        <v/>
      </c>
      <c r="BV22" s="134"/>
      <c r="BW22" s="137" t="str">
        <f>IF(SCIENCE!E22="","",SCIENCE!E22)</f>
        <v/>
      </c>
      <c r="BX22" s="138" t="str">
        <f t="shared" si="23"/>
        <v/>
      </c>
      <c r="BY22" s="137" t="str">
        <f>IF(SCIENCE!F22="","",SCIENCE!F22)</f>
        <v/>
      </c>
      <c r="BZ22" s="138" t="str">
        <f t="shared" si="24"/>
        <v/>
      </c>
      <c r="CA22" s="137" t="str">
        <f>IF(SCIENCE!G22="","",SCIENCE!G22)</f>
        <v/>
      </c>
      <c r="CB22" s="137" t="str">
        <f t="shared" si="25"/>
        <v/>
      </c>
      <c r="CC22" s="138" t="str">
        <f>IFERROR(LARGE((BX22,BZ22,CB22),1),"")</f>
        <v/>
      </c>
      <c r="CD22" s="138" t="str">
        <f>IFERROR(LARGE((BX22,BZ22,CB22),2),"")</f>
        <v/>
      </c>
      <c r="CE22" s="137" t="str">
        <f t="shared" si="26"/>
        <v/>
      </c>
      <c r="CF22" s="138" t="str">
        <f>IF(SCIENCE!H22="","",SCIENCE!H22)</f>
        <v/>
      </c>
      <c r="CG22" s="138" t="str">
        <f>IF(SCIENCE!I22="","",SCIENCE!I22)</f>
        <v/>
      </c>
      <c r="CH22" s="138" t="str">
        <f>IF(SCIENCE!J22="","",SCIENCE!J22)</f>
        <v/>
      </c>
      <c r="CI22" s="138" t="str">
        <f t="shared" si="63"/>
        <v/>
      </c>
      <c r="CJ22" s="138" t="str">
        <f>IF(SCIENCE!K22="","",SCIENCE!K22)</f>
        <v/>
      </c>
      <c r="CK22" s="138" t="str">
        <f t="shared" si="27"/>
        <v/>
      </c>
      <c r="CL22" s="137" t="str">
        <f t="shared" si="64"/>
        <v/>
      </c>
      <c r="CM22" s="137" t="str">
        <f t="shared" si="28"/>
        <v/>
      </c>
      <c r="CN22" s="137" t="str">
        <f>IF(SCIENCE!O22="","",SCIENCE!O22)</f>
        <v/>
      </c>
      <c r="CO22" s="137" t="str">
        <f t="shared" si="65"/>
        <v/>
      </c>
      <c r="CP22" s="137" t="str">
        <f t="shared" si="66"/>
        <v/>
      </c>
      <c r="CQ22" s="137" t="str">
        <f t="shared" si="67"/>
        <v/>
      </c>
      <c r="CR22" s="134" t="str">
        <f>IF(SST!E22="","",SST!E22)</f>
        <v/>
      </c>
      <c r="CS22" s="135" t="str">
        <f t="shared" si="29"/>
        <v/>
      </c>
      <c r="CT22" s="134" t="str">
        <f>IF(SST!F22="","",SST!F22)</f>
        <v/>
      </c>
      <c r="CU22" s="135" t="str">
        <f t="shared" si="30"/>
        <v/>
      </c>
      <c r="CV22" s="134" t="str">
        <f>IF(SST!G22="","",SST!G22)</f>
        <v/>
      </c>
      <c r="CW22" s="134" t="str">
        <f t="shared" si="31"/>
        <v/>
      </c>
      <c r="CX22" s="135" t="str">
        <f>IFERROR(LARGE((CS22,CU22,CW22),1),"")</f>
        <v/>
      </c>
      <c r="CY22" s="135" t="str">
        <f>IFERROR(LARGE((CS22,CU22,CW22),2),"")</f>
        <v/>
      </c>
      <c r="CZ22" s="134" t="str">
        <f t="shared" si="32"/>
        <v/>
      </c>
      <c r="DA22" s="135" t="str">
        <f>IF(SST!H22="","",SST!H22)</f>
        <v/>
      </c>
      <c r="DB22" s="135" t="str">
        <f>IF(SST!I22="","",SST!I22)</f>
        <v/>
      </c>
      <c r="DC22" s="135" t="str">
        <f>IF(SST!J22="","",SST!J22)</f>
        <v/>
      </c>
      <c r="DD22" s="135" t="str">
        <f t="shared" si="68"/>
        <v/>
      </c>
      <c r="DE22" s="135" t="str">
        <f>IF(SST!K22="","",SST!K22)</f>
        <v/>
      </c>
      <c r="DF22" s="135" t="str">
        <f t="shared" si="33"/>
        <v/>
      </c>
      <c r="DG22" s="134" t="str">
        <f t="shared" si="69"/>
        <v/>
      </c>
      <c r="DH22" s="134" t="str">
        <f t="shared" si="34"/>
        <v/>
      </c>
      <c r="DI22" s="134" t="str">
        <f>IF(SST!O22="","",SST!O22)</f>
        <v/>
      </c>
      <c r="DJ22" s="134" t="str">
        <f t="shared" si="70"/>
        <v/>
      </c>
      <c r="DK22" s="134" t="str">
        <f t="shared" si="71"/>
        <v/>
      </c>
      <c r="DL22" s="134" t="str">
        <f t="shared" si="72"/>
        <v/>
      </c>
      <c r="DM22" s="139" t="str">
        <f t="shared" si="73"/>
        <v/>
      </c>
      <c r="DN22" s="139" t="str">
        <f t="shared" si="74"/>
        <v/>
      </c>
      <c r="DO22" s="139" t="str">
        <f t="shared" si="75"/>
        <v/>
      </c>
      <c r="DP22" s="139" t="str">
        <f t="shared" si="76"/>
        <v/>
      </c>
      <c r="DQ22" s="139" t="str">
        <f t="shared" si="77"/>
        <v/>
      </c>
      <c r="DR22" s="139" t="str">
        <f t="shared" si="78"/>
        <v/>
      </c>
      <c r="DS22" s="139" t="str">
        <f t="shared" si="79"/>
        <v/>
      </c>
      <c r="DT22" s="139" t="str">
        <f t="shared" si="80"/>
        <v/>
      </c>
      <c r="DU22" s="139" t="str">
        <f t="shared" si="81"/>
        <v/>
      </c>
      <c r="DV22" s="139" t="str">
        <f t="shared" si="82"/>
        <v/>
      </c>
      <c r="DW22" s="140" t="str">
        <f t="shared" si="83"/>
        <v/>
      </c>
      <c r="DX22" s="140" t="str">
        <f t="shared" si="84"/>
        <v/>
      </c>
      <c r="DY22" s="140" t="str">
        <f t="shared" si="85"/>
        <v/>
      </c>
      <c r="DZ22" s="140" t="str">
        <f t="shared" si="86"/>
        <v/>
      </c>
      <c r="EA22" s="140" t="str">
        <f t="shared" si="87"/>
        <v/>
      </c>
      <c r="EB22" s="141" t="str">
        <f t="shared" si="88"/>
        <v/>
      </c>
      <c r="EC22" s="141" t="str">
        <f t="shared" si="89"/>
        <v/>
      </c>
      <c r="ED22" s="141" t="str">
        <f t="shared" si="90"/>
        <v/>
      </c>
      <c r="EE22" s="141" t="str">
        <f t="shared" si="91"/>
        <v/>
      </c>
      <c r="EF22" s="141" t="str">
        <f t="shared" si="92"/>
        <v/>
      </c>
      <c r="EG22" s="127" t="str">
        <f t="shared" si="35"/>
        <v/>
      </c>
      <c r="EH22" s="127" t="str">
        <f t="shared" si="35"/>
        <v/>
      </c>
      <c r="EI22" s="127" t="str">
        <f t="shared" si="93"/>
        <v/>
      </c>
      <c r="EJ22" s="127" t="str">
        <f t="shared" si="93"/>
        <v/>
      </c>
      <c r="EK22" s="127" t="str">
        <f t="shared" si="93"/>
        <v/>
      </c>
      <c r="EL22" s="128" t="str">
        <f t="shared" si="36"/>
        <v/>
      </c>
      <c r="EM22" s="128" t="str">
        <f t="shared" si="36"/>
        <v/>
      </c>
      <c r="EN22" s="128" t="str">
        <f t="shared" si="36"/>
        <v/>
      </c>
      <c r="EO22" s="128" t="str">
        <f t="shared" si="36"/>
        <v/>
      </c>
      <c r="EP22" s="128" t="str">
        <f t="shared" si="36"/>
        <v/>
      </c>
      <c r="EQ22" s="142" t="str">
        <f t="shared" si="37"/>
        <v/>
      </c>
      <c r="ER22" s="142" t="str">
        <f t="shared" si="38"/>
        <v/>
      </c>
      <c r="ES22" s="359" t="str">
        <f t="shared" si="39"/>
        <v/>
      </c>
      <c r="ET22" s="359" t="str">
        <f t="shared" si="40"/>
        <v/>
      </c>
      <c r="EU22" s="359" t="str">
        <f t="shared" si="41"/>
        <v/>
      </c>
      <c r="EV22" s="359" t="str">
        <f t="shared" si="42"/>
        <v/>
      </c>
      <c r="EW22" s="359" t="str">
        <f t="shared" si="43"/>
        <v/>
      </c>
      <c r="EX22" s="359" t="str">
        <f t="shared" si="44"/>
        <v/>
      </c>
      <c r="EY22" s="359" t="str">
        <f t="shared" si="94"/>
        <v/>
      </c>
      <c r="EZ22" s="359" t="str">
        <f t="shared" si="94"/>
        <v/>
      </c>
      <c r="FA22" s="359" t="str">
        <f t="shared" si="45"/>
        <v/>
      </c>
      <c r="FB22" s="359" t="str">
        <f t="shared" si="46"/>
        <v/>
      </c>
      <c r="FC22" s="144" t="str">
        <f t="shared" si="95"/>
        <v/>
      </c>
      <c r="FD22" s="359" t="str">
        <f t="shared" si="47"/>
        <v/>
      </c>
      <c r="FE22" s="145" t="str">
        <f>IF(ATTENDANCE!Q23="","",ATTENDANCE!Q23)</f>
        <v/>
      </c>
      <c r="FF22" s="146" t="str">
        <f t="shared" si="48"/>
        <v/>
      </c>
      <c r="FG22" s="359" t="str">
        <f t="shared" si="49"/>
        <v/>
      </c>
      <c r="FH22" s="144" t="str">
        <f t="shared" si="96"/>
        <v/>
      </c>
      <c r="FI22" s="359" t="str">
        <f>IF(ATTENDANCE!Q23="","",ATTENDANCE!Q23)</f>
        <v/>
      </c>
      <c r="FJ22" s="144" t="str">
        <f>IF(ATTENDANCE!Q23="","",ATTENDANCE!$Q23)</f>
        <v/>
      </c>
      <c r="FK22" s="144" t="s">
        <v>236</v>
      </c>
      <c r="FL22" s="103"/>
    </row>
    <row r="23" spans="1:168" ht="25.5" customHeight="1" x14ac:dyDescent="0.25">
      <c r="A23" s="103"/>
      <c r="B23" s="131">
        <f>IF(DATA!B21="","",DATA!B21)</f>
        <v>17</v>
      </c>
      <c r="C23" s="131" t="str">
        <f>IF(DATA!C21="","",DATA!C21)</f>
        <v/>
      </c>
      <c r="D23" s="131" t="str">
        <f>IF(DATA!D21="","",DATA!D21)</f>
        <v/>
      </c>
      <c r="E23" s="447" t="str">
        <f>IF(DATA!E21="","",DATA!E21)</f>
        <v/>
      </c>
      <c r="F23" s="447" t="str">
        <f>IF(DATA!F21="","",DATA!F21)</f>
        <v/>
      </c>
      <c r="G23" s="132" t="str">
        <f>IF(DATA!G21="","",DATA!G21)</f>
        <v/>
      </c>
      <c r="H23" s="133" t="str">
        <f>IF(DATA!H21="","",DATA!H21)</f>
        <v/>
      </c>
      <c r="I23" s="132" t="str">
        <f>IF(DATA!I21="","",DATA!I21)</f>
        <v/>
      </c>
      <c r="J23" s="132" t="str">
        <f>IF(DATA!J21="","",DATA!J21)</f>
        <v/>
      </c>
      <c r="K23" s="132" t="str">
        <f>IF(DATA!K21="","",DATA!K21)</f>
        <v/>
      </c>
      <c r="L23" s="134" t="str">
        <f>IF(ENGLISH!E23="","",ENGLISH!E23)</f>
        <v/>
      </c>
      <c r="M23" s="135" t="str">
        <f t="shared" si="2"/>
        <v/>
      </c>
      <c r="N23" s="134" t="str">
        <f>IF(ENGLISH!F23="","",ENGLISH!F23)</f>
        <v/>
      </c>
      <c r="O23" s="135" t="str">
        <f t="shared" si="3"/>
        <v/>
      </c>
      <c r="P23" s="134" t="str">
        <f>IF(ENGLISH!G23="","",ENGLISH!G23)</f>
        <v/>
      </c>
      <c r="Q23" s="134" t="str">
        <f t="shared" si="4"/>
        <v/>
      </c>
      <c r="R23" s="135" t="str">
        <f>IFERROR(LARGE((M23,O23,Q23),1),"")</f>
        <v/>
      </c>
      <c r="S23" s="135" t="str">
        <f>IFERROR(LARGE((M23,O23,Q23),2),"")</f>
        <v/>
      </c>
      <c r="T23" s="134" t="str">
        <f t="shared" si="5"/>
        <v/>
      </c>
      <c r="U23" s="135" t="str">
        <f>IF(ENGLISH!H23="","",ENGLISH!H23)</f>
        <v/>
      </c>
      <c r="V23" s="134" t="str">
        <f>IF(ENGLISH!I23="","",ENGLISH!I23)</f>
        <v/>
      </c>
      <c r="W23" s="134" t="str">
        <f>IF(ENGLISH!J23="","",ENGLISH!J23)</f>
        <v/>
      </c>
      <c r="X23" s="134" t="str">
        <f t="shared" si="10"/>
        <v/>
      </c>
      <c r="Y23" s="135" t="str">
        <f>IF(ENGLISH!K23="","",ENGLISH!K23)</f>
        <v/>
      </c>
      <c r="Z23" s="135" t="str">
        <f t="shared" si="7"/>
        <v/>
      </c>
      <c r="AA23" s="136" t="str">
        <f t="shared" si="50"/>
        <v/>
      </c>
      <c r="AB23" s="134" t="str">
        <f t="shared" si="8"/>
        <v/>
      </c>
      <c r="AC23" s="134" t="str">
        <f>IF(ENGLISH!O23="","",ENGLISH!O23)</f>
        <v/>
      </c>
      <c r="AD23" s="134" t="str">
        <f t="shared" si="51"/>
        <v/>
      </c>
      <c r="AE23" s="134" t="str">
        <f t="shared" si="52"/>
        <v/>
      </c>
      <c r="AF23" s="134" t="str">
        <f t="shared" si="53"/>
        <v/>
      </c>
      <c r="AG23" s="137" t="str">
        <f>IF('HINDI-SKT'!E23="","",'HINDI-SKT'!E23)</f>
        <v/>
      </c>
      <c r="AH23" s="138" t="str">
        <f t="shared" si="11"/>
        <v/>
      </c>
      <c r="AI23" s="137" t="str">
        <f>IF('HINDI-SKT'!F23="","",'HINDI-SKT'!F23)</f>
        <v/>
      </c>
      <c r="AJ23" s="138" t="str">
        <f t="shared" si="12"/>
        <v/>
      </c>
      <c r="AK23" s="137" t="str">
        <f>IF('HINDI-SKT'!G23="","",'HINDI-SKT'!G23)</f>
        <v/>
      </c>
      <c r="AL23" s="137" t="str">
        <f t="shared" si="13"/>
        <v/>
      </c>
      <c r="AM23" s="138" t="str">
        <f>IFERROR(LARGE((AH23,AJ23,AL23),1),"")</f>
        <v/>
      </c>
      <c r="AN23" s="138" t="str">
        <f>IFERROR(LARGE((AH23,AJ23,AL23),2),"")</f>
        <v/>
      </c>
      <c r="AO23" s="137" t="str">
        <f t="shared" si="14"/>
        <v/>
      </c>
      <c r="AP23" s="138" t="str">
        <f>IF('HINDI-SKT'!H23="","",'HINDI-SKT'!H23)</f>
        <v/>
      </c>
      <c r="AQ23" s="137" t="str">
        <f>IF('HINDI-SKT'!I23="","",'HINDI-SKT'!I23)</f>
        <v/>
      </c>
      <c r="AR23" s="137" t="str">
        <f>IF('HINDI-SKT'!J23="","",'HINDI-SKT'!J23)</f>
        <v/>
      </c>
      <c r="AS23" s="137" t="str">
        <f t="shared" si="54"/>
        <v/>
      </c>
      <c r="AT23" s="137" t="str">
        <f>IF('HINDI-SKT'!K23="","",'HINDI-SKT'!K23)</f>
        <v/>
      </c>
      <c r="AU23" s="138" t="str">
        <f t="shared" si="15"/>
        <v/>
      </c>
      <c r="AV23" s="137" t="str">
        <f t="shared" si="55"/>
        <v/>
      </c>
      <c r="AW23" s="137" t="str">
        <f t="shared" si="16"/>
        <v/>
      </c>
      <c r="AX23" s="137" t="str">
        <f>IF('HINDI-SKT'!O23="","",'HINDI-SKT'!O23)</f>
        <v/>
      </c>
      <c r="AY23" s="137" t="str">
        <f t="shared" si="56"/>
        <v/>
      </c>
      <c r="AZ23" s="137" t="str">
        <f t="shared" si="57"/>
        <v/>
      </c>
      <c r="BA23" s="137" t="str">
        <f t="shared" si="58"/>
        <v/>
      </c>
      <c r="BB23" s="134" t="str">
        <f>IF(MATHS!E23="","",MATHS!E23)</f>
        <v/>
      </c>
      <c r="BC23" s="135" t="str">
        <f t="shared" si="17"/>
        <v/>
      </c>
      <c r="BD23" s="134" t="str">
        <f>IF(MATHS!F23="","",MATHS!F23)</f>
        <v/>
      </c>
      <c r="BE23" s="135" t="str">
        <f t="shared" si="18"/>
        <v/>
      </c>
      <c r="BF23" s="134" t="str">
        <f>IF(MATHS!G23="","",MATHS!G23)</f>
        <v/>
      </c>
      <c r="BG23" s="134" t="str">
        <f t="shared" si="19"/>
        <v/>
      </c>
      <c r="BH23" s="135" t="str">
        <f>IFERROR(LARGE((BC23,BE23,BG23),1),"")</f>
        <v/>
      </c>
      <c r="BI23" s="135" t="str">
        <f>IFERROR(LARGE((BC23,BE23,BG23),2),"")</f>
        <v/>
      </c>
      <c r="BJ23" s="134" t="str">
        <f t="shared" si="20"/>
        <v/>
      </c>
      <c r="BK23" s="135" t="str">
        <f>IF(MATHS!H23="","",MATHS!H23)</f>
        <v/>
      </c>
      <c r="BL23" s="134" t="str">
        <f>IF(MATHS!I23="","",MATHS!I23)</f>
        <v/>
      </c>
      <c r="BM23" s="134" t="str">
        <f>IF(MATHS!J23="","",MATHS!J23)</f>
        <v/>
      </c>
      <c r="BN23" s="134" t="str">
        <f t="shared" si="59"/>
        <v/>
      </c>
      <c r="BO23" s="134" t="str">
        <f>IF(MATHS!K23="","",MATHS!K23)</f>
        <v/>
      </c>
      <c r="BP23" s="135" t="str">
        <f t="shared" si="21"/>
        <v/>
      </c>
      <c r="BQ23" s="134" t="str">
        <f t="shared" si="60"/>
        <v/>
      </c>
      <c r="BR23" s="134" t="str">
        <f t="shared" si="22"/>
        <v/>
      </c>
      <c r="BS23" s="134" t="str">
        <f>IF(MATHS!O23="","",MATHS!O23)</f>
        <v/>
      </c>
      <c r="BT23" s="134" t="str">
        <f t="shared" si="61"/>
        <v/>
      </c>
      <c r="BU23" s="134" t="str">
        <f t="shared" si="62"/>
        <v/>
      </c>
      <c r="BV23" s="134"/>
      <c r="BW23" s="137" t="str">
        <f>IF(SCIENCE!E23="","",SCIENCE!E23)</f>
        <v/>
      </c>
      <c r="BX23" s="138" t="str">
        <f t="shared" si="23"/>
        <v/>
      </c>
      <c r="BY23" s="137" t="str">
        <f>IF(SCIENCE!F23="","",SCIENCE!F23)</f>
        <v/>
      </c>
      <c r="BZ23" s="138" t="str">
        <f t="shared" si="24"/>
        <v/>
      </c>
      <c r="CA23" s="137" t="str">
        <f>IF(SCIENCE!G23="","",SCIENCE!G23)</f>
        <v/>
      </c>
      <c r="CB23" s="137" t="str">
        <f t="shared" si="25"/>
        <v/>
      </c>
      <c r="CC23" s="138" t="str">
        <f>IFERROR(LARGE((BX23,BZ23,CB23),1),"")</f>
        <v/>
      </c>
      <c r="CD23" s="138" t="str">
        <f>IFERROR(LARGE((BX23,BZ23,CB23),2),"")</f>
        <v/>
      </c>
      <c r="CE23" s="137" t="str">
        <f t="shared" si="26"/>
        <v/>
      </c>
      <c r="CF23" s="138" t="str">
        <f>IF(SCIENCE!H23="","",SCIENCE!H23)</f>
        <v/>
      </c>
      <c r="CG23" s="138" t="str">
        <f>IF(SCIENCE!I23="","",SCIENCE!I23)</f>
        <v/>
      </c>
      <c r="CH23" s="138" t="str">
        <f>IF(SCIENCE!J23="","",SCIENCE!J23)</f>
        <v/>
      </c>
      <c r="CI23" s="138" t="str">
        <f t="shared" si="63"/>
        <v/>
      </c>
      <c r="CJ23" s="138" t="str">
        <f>IF(SCIENCE!K23="","",SCIENCE!K23)</f>
        <v/>
      </c>
      <c r="CK23" s="138" t="str">
        <f t="shared" si="27"/>
        <v/>
      </c>
      <c r="CL23" s="137" t="str">
        <f t="shared" si="64"/>
        <v/>
      </c>
      <c r="CM23" s="137" t="str">
        <f t="shared" si="28"/>
        <v/>
      </c>
      <c r="CN23" s="137" t="str">
        <f>IF(SCIENCE!O23="","",SCIENCE!O23)</f>
        <v/>
      </c>
      <c r="CO23" s="137" t="str">
        <f t="shared" si="65"/>
        <v/>
      </c>
      <c r="CP23" s="137" t="str">
        <f t="shared" si="66"/>
        <v/>
      </c>
      <c r="CQ23" s="137" t="str">
        <f t="shared" si="67"/>
        <v/>
      </c>
      <c r="CR23" s="134" t="str">
        <f>IF(SST!E23="","",SST!E23)</f>
        <v/>
      </c>
      <c r="CS23" s="135" t="str">
        <f t="shared" si="29"/>
        <v/>
      </c>
      <c r="CT23" s="134" t="str">
        <f>IF(SST!F23="","",SST!F23)</f>
        <v/>
      </c>
      <c r="CU23" s="135" t="str">
        <f t="shared" si="30"/>
        <v/>
      </c>
      <c r="CV23" s="134" t="str">
        <f>IF(SST!G23="","",SST!G23)</f>
        <v/>
      </c>
      <c r="CW23" s="134" t="str">
        <f t="shared" si="31"/>
        <v/>
      </c>
      <c r="CX23" s="135" t="str">
        <f>IFERROR(LARGE((CS23,CU23,CW23),1),"")</f>
        <v/>
      </c>
      <c r="CY23" s="135" t="str">
        <f>IFERROR(LARGE((CS23,CU23,CW23),2),"")</f>
        <v/>
      </c>
      <c r="CZ23" s="134" t="str">
        <f t="shared" si="32"/>
        <v/>
      </c>
      <c r="DA23" s="135" t="str">
        <f>IF(SST!H23="","",SST!H23)</f>
        <v/>
      </c>
      <c r="DB23" s="135" t="str">
        <f>IF(SST!I23="","",SST!I23)</f>
        <v/>
      </c>
      <c r="DC23" s="135" t="str">
        <f>IF(SST!J23="","",SST!J23)</f>
        <v/>
      </c>
      <c r="DD23" s="135" t="str">
        <f t="shared" si="68"/>
        <v/>
      </c>
      <c r="DE23" s="135" t="str">
        <f>IF(SST!K23="","",SST!K23)</f>
        <v/>
      </c>
      <c r="DF23" s="135" t="str">
        <f t="shared" si="33"/>
        <v/>
      </c>
      <c r="DG23" s="134" t="str">
        <f t="shared" si="69"/>
        <v/>
      </c>
      <c r="DH23" s="134" t="str">
        <f t="shared" si="34"/>
        <v/>
      </c>
      <c r="DI23" s="134" t="str">
        <f>IF(SST!O23="","",SST!O23)</f>
        <v/>
      </c>
      <c r="DJ23" s="134" t="str">
        <f t="shared" si="70"/>
        <v/>
      </c>
      <c r="DK23" s="134" t="str">
        <f t="shared" si="71"/>
        <v/>
      </c>
      <c r="DL23" s="134" t="str">
        <f t="shared" si="72"/>
        <v/>
      </c>
      <c r="DM23" s="139" t="str">
        <f t="shared" si="73"/>
        <v/>
      </c>
      <c r="DN23" s="139" t="str">
        <f t="shared" si="74"/>
        <v/>
      </c>
      <c r="DO23" s="139" t="str">
        <f t="shared" si="75"/>
        <v/>
      </c>
      <c r="DP23" s="139" t="str">
        <f t="shared" si="76"/>
        <v/>
      </c>
      <c r="DQ23" s="139" t="str">
        <f t="shared" si="77"/>
        <v/>
      </c>
      <c r="DR23" s="139" t="str">
        <f t="shared" si="78"/>
        <v/>
      </c>
      <c r="DS23" s="139" t="str">
        <f t="shared" si="79"/>
        <v/>
      </c>
      <c r="DT23" s="139" t="str">
        <f t="shared" si="80"/>
        <v/>
      </c>
      <c r="DU23" s="139" t="str">
        <f t="shared" si="81"/>
        <v/>
      </c>
      <c r="DV23" s="139" t="str">
        <f t="shared" si="82"/>
        <v/>
      </c>
      <c r="DW23" s="140" t="str">
        <f t="shared" si="83"/>
        <v/>
      </c>
      <c r="DX23" s="140" t="str">
        <f t="shared" si="84"/>
        <v/>
      </c>
      <c r="DY23" s="140" t="str">
        <f t="shared" si="85"/>
        <v/>
      </c>
      <c r="DZ23" s="140" t="str">
        <f t="shared" si="86"/>
        <v/>
      </c>
      <c r="EA23" s="140" t="str">
        <f t="shared" si="87"/>
        <v/>
      </c>
      <c r="EB23" s="141" t="str">
        <f t="shared" si="88"/>
        <v/>
      </c>
      <c r="EC23" s="141" t="str">
        <f t="shared" si="89"/>
        <v/>
      </c>
      <c r="ED23" s="141" t="str">
        <f t="shared" si="90"/>
        <v/>
      </c>
      <c r="EE23" s="141" t="str">
        <f t="shared" si="91"/>
        <v/>
      </c>
      <c r="EF23" s="141" t="str">
        <f t="shared" si="92"/>
        <v/>
      </c>
      <c r="EG23" s="127" t="str">
        <f t="shared" ref="EG23:EH33" si="97">IF(DM23="&lt;33","",DM23)</f>
        <v/>
      </c>
      <c r="EH23" s="127" t="str">
        <f t="shared" si="97"/>
        <v/>
      </c>
      <c r="EI23" s="127" t="str">
        <f t="shared" si="93"/>
        <v/>
      </c>
      <c r="EJ23" s="127" t="str">
        <f t="shared" si="93"/>
        <v/>
      </c>
      <c r="EK23" s="127" t="str">
        <f t="shared" si="93"/>
        <v/>
      </c>
      <c r="EL23" s="128" t="str">
        <f t="shared" si="36"/>
        <v/>
      </c>
      <c r="EM23" s="128" t="str">
        <f t="shared" si="36"/>
        <v/>
      </c>
      <c r="EN23" s="128" t="str">
        <f t="shared" si="36"/>
        <v/>
      </c>
      <c r="EO23" s="128" t="str">
        <f t="shared" si="36"/>
        <v/>
      </c>
      <c r="EP23" s="128" t="str">
        <f t="shared" si="36"/>
        <v/>
      </c>
      <c r="EQ23" s="142" t="str">
        <f t="shared" si="37"/>
        <v/>
      </c>
      <c r="ER23" s="142" t="str">
        <f t="shared" si="38"/>
        <v/>
      </c>
      <c r="ES23" s="359" t="str">
        <f t="shared" si="39"/>
        <v/>
      </c>
      <c r="ET23" s="359" t="str">
        <f t="shared" si="40"/>
        <v/>
      </c>
      <c r="EU23" s="359" t="str">
        <f t="shared" si="41"/>
        <v/>
      </c>
      <c r="EV23" s="359" t="str">
        <f t="shared" si="42"/>
        <v/>
      </c>
      <c r="EW23" s="359" t="str">
        <f t="shared" si="43"/>
        <v/>
      </c>
      <c r="EX23" s="359" t="str">
        <f t="shared" si="44"/>
        <v/>
      </c>
      <c r="EY23" s="359" t="str">
        <f t="shared" si="94"/>
        <v/>
      </c>
      <c r="EZ23" s="359" t="str">
        <f t="shared" si="94"/>
        <v/>
      </c>
      <c r="FA23" s="359" t="str">
        <f t="shared" si="45"/>
        <v/>
      </c>
      <c r="FB23" s="359" t="str">
        <f t="shared" si="46"/>
        <v/>
      </c>
      <c r="FC23" s="144" t="str">
        <f t="shared" si="95"/>
        <v/>
      </c>
      <c r="FD23" s="359" t="str">
        <f t="shared" si="47"/>
        <v/>
      </c>
      <c r="FE23" s="145" t="str">
        <f>IF(ATTENDANCE!Q24="","",ATTENDANCE!Q24)</f>
        <v/>
      </c>
      <c r="FF23" s="146" t="str">
        <f t="shared" si="48"/>
        <v/>
      </c>
      <c r="FG23" s="359" t="str">
        <f t="shared" si="49"/>
        <v/>
      </c>
      <c r="FH23" s="144" t="str">
        <f t="shared" si="96"/>
        <v/>
      </c>
      <c r="FI23" s="359" t="str">
        <f>IF(ATTENDANCE!Q24="","",ATTENDANCE!Q24)</f>
        <v/>
      </c>
      <c r="FJ23" s="144" t="str">
        <f>IF(ATTENDANCE!Q24="","",ATTENDANCE!$Q24)</f>
        <v/>
      </c>
      <c r="FK23" s="144" t="s">
        <v>232</v>
      </c>
      <c r="FL23" s="103"/>
    </row>
    <row r="24" spans="1:168" ht="25.5" customHeight="1" x14ac:dyDescent="0.25">
      <c r="A24" s="103"/>
      <c r="B24" s="131">
        <f>IF(DATA!B22="","",DATA!B22)</f>
        <v>18</v>
      </c>
      <c r="C24" s="131" t="str">
        <f>IF(DATA!C22="","",DATA!C22)</f>
        <v/>
      </c>
      <c r="D24" s="131" t="str">
        <f>IF(DATA!D22="","",DATA!D22)</f>
        <v/>
      </c>
      <c r="E24" s="447" t="str">
        <f>IF(DATA!E22="","",DATA!E22)</f>
        <v/>
      </c>
      <c r="F24" s="447" t="str">
        <f>IF(DATA!F22="","",DATA!F22)</f>
        <v/>
      </c>
      <c r="G24" s="132" t="str">
        <f>IF(DATA!G22="","",DATA!G22)</f>
        <v/>
      </c>
      <c r="H24" s="133" t="str">
        <f>IF(DATA!H22="","",DATA!H22)</f>
        <v/>
      </c>
      <c r="I24" s="132" t="str">
        <f>IF(DATA!I22="","",DATA!I22)</f>
        <v/>
      </c>
      <c r="J24" s="132" t="str">
        <f>IF(DATA!J22="","",DATA!J22)</f>
        <v/>
      </c>
      <c r="K24" s="132" t="str">
        <f>IF(DATA!K22="","",DATA!K22)</f>
        <v/>
      </c>
      <c r="L24" s="134" t="str">
        <f>IF(ENGLISH!E24="","",ENGLISH!E24)</f>
        <v/>
      </c>
      <c r="M24" s="135" t="str">
        <f t="shared" si="2"/>
        <v/>
      </c>
      <c r="N24" s="134" t="str">
        <f>IF(ENGLISH!F24="","",ENGLISH!F24)</f>
        <v/>
      </c>
      <c r="O24" s="135" t="str">
        <f t="shared" si="3"/>
        <v/>
      </c>
      <c r="P24" s="134" t="str">
        <f>IF(ENGLISH!G24="","",ENGLISH!G24)</f>
        <v/>
      </c>
      <c r="Q24" s="134" t="str">
        <f t="shared" si="4"/>
        <v/>
      </c>
      <c r="R24" s="135" t="str">
        <f>IFERROR(LARGE((M24,O24,Q24),1),"")</f>
        <v/>
      </c>
      <c r="S24" s="135" t="str">
        <f>IFERROR(LARGE((M24,O24,Q24),2),"")</f>
        <v/>
      </c>
      <c r="T24" s="134" t="str">
        <f t="shared" si="5"/>
        <v/>
      </c>
      <c r="U24" s="135" t="str">
        <f>IF(ENGLISH!H24="","",ENGLISH!H24)</f>
        <v/>
      </c>
      <c r="V24" s="134" t="str">
        <f>IF(ENGLISH!I24="","",ENGLISH!I24)</f>
        <v/>
      </c>
      <c r="W24" s="134" t="str">
        <f>IF(ENGLISH!J24="","",ENGLISH!J24)</f>
        <v/>
      </c>
      <c r="X24" s="134" t="str">
        <f t="shared" si="10"/>
        <v/>
      </c>
      <c r="Y24" s="135" t="str">
        <f>IF(ENGLISH!K24="","",ENGLISH!K24)</f>
        <v/>
      </c>
      <c r="Z24" s="135" t="str">
        <f t="shared" si="7"/>
        <v/>
      </c>
      <c r="AA24" s="136" t="str">
        <f t="shared" si="50"/>
        <v/>
      </c>
      <c r="AB24" s="134" t="str">
        <f t="shared" si="8"/>
        <v/>
      </c>
      <c r="AC24" s="134" t="str">
        <f>IF(ENGLISH!O24="","",ENGLISH!O24)</f>
        <v/>
      </c>
      <c r="AD24" s="134" t="str">
        <f t="shared" si="51"/>
        <v/>
      </c>
      <c r="AE24" s="134" t="str">
        <f t="shared" si="52"/>
        <v/>
      </c>
      <c r="AF24" s="134" t="str">
        <f t="shared" si="53"/>
        <v/>
      </c>
      <c r="AG24" s="137" t="str">
        <f>IF('HINDI-SKT'!E24="","",'HINDI-SKT'!E24)</f>
        <v/>
      </c>
      <c r="AH24" s="138" t="str">
        <f t="shared" si="11"/>
        <v/>
      </c>
      <c r="AI24" s="137" t="str">
        <f>IF('HINDI-SKT'!F24="","",'HINDI-SKT'!F24)</f>
        <v/>
      </c>
      <c r="AJ24" s="138" t="str">
        <f t="shared" si="12"/>
        <v/>
      </c>
      <c r="AK24" s="137" t="str">
        <f>IF('HINDI-SKT'!G24="","",'HINDI-SKT'!G24)</f>
        <v/>
      </c>
      <c r="AL24" s="137" t="str">
        <f t="shared" si="13"/>
        <v/>
      </c>
      <c r="AM24" s="138" t="str">
        <f>IFERROR(LARGE((AH24,AJ24,AL24),1),"")</f>
        <v/>
      </c>
      <c r="AN24" s="138" t="str">
        <f>IFERROR(LARGE((AH24,AJ24,AL24),2),"")</f>
        <v/>
      </c>
      <c r="AO24" s="137" t="str">
        <f t="shared" si="14"/>
        <v/>
      </c>
      <c r="AP24" s="138" t="str">
        <f>IF('HINDI-SKT'!H24="","",'HINDI-SKT'!H24)</f>
        <v/>
      </c>
      <c r="AQ24" s="137" t="str">
        <f>IF('HINDI-SKT'!I24="","",'HINDI-SKT'!I24)</f>
        <v/>
      </c>
      <c r="AR24" s="137" t="str">
        <f>IF('HINDI-SKT'!J24="","",'HINDI-SKT'!J24)</f>
        <v/>
      </c>
      <c r="AS24" s="137" t="str">
        <f t="shared" si="54"/>
        <v/>
      </c>
      <c r="AT24" s="137" t="str">
        <f>IF('HINDI-SKT'!K24="","",'HINDI-SKT'!K24)</f>
        <v/>
      </c>
      <c r="AU24" s="138" t="str">
        <f t="shared" si="15"/>
        <v/>
      </c>
      <c r="AV24" s="137" t="str">
        <f t="shared" si="55"/>
        <v/>
      </c>
      <c r="AW24" s="137" t="str">
        <f t="shared" si="16"/>
        <v/>
      </c>
      <c r="AX24" s="137" t="str">
        <f>IF('HINDI-SKT'!O24="","",'HINDI-SKT'!O24)</f>
        <v/>
      </c>
      <c r="AY24" s="137" t="str">
        <f t="shared" si="56"/>
        <v/>
      </c>
      <c r="AZ24" s="137" t="str">
        <f t="shared" si="57"/>
        <v/>
      </c>
      <c r="BA24" s="137" t="str">
        <f t="shared" si="58"/>
        <v/>
      </c>
      <c r="BB24" s="134" t="str">
        <f>IF(MATHS!E24="","",MATHS!E24)</f>
        <v/>
      </c>
      <c r="BC24" s="135" t="str">
        <f t="shared" si="17"/>
        <v/>
      </c>
      <c r="BD24" s="134" t="str">
        <f>IF(MATHS!F24="","",MATHS!F24)</f>
        <v/>
      </c>
      <c r="BE24" s="135" t="str">
        <f t="shared" si="18"/>
        <v/>
      </c>
      <c r="BF24" s="134" t="str">
        <f>IF(MATHS!G24="","",MATHS!G24)</f>
        <v/>
      </c>
      <c r="BG24" s="134" t="str">
        <f t="shared" si="19"/>
        <v/>
      </c>
      <c r="BH24" s="135" t="str">
        <f>IFERROR(LARGE((BC24,BE24,BG24),1),"")</f>
        <v/>
      </c>
      <c r="BI24" s="135" t="str">
        <f>IFERROR(LARGE((BC24,BE24,BG24),2),"")</f>
        <v/>
      </c>
      <c r="BJ24" s="134" t="str">
        <f t="shared" si="20"/>
        <v/>
      </c>
      <c r="BK24" s="135" t="str">
        <f>IF(MATHS!H24="","",MATHS!H24)</f>
        <v/>
      </c>
      <c r="BL24" s="134" t="str">
        <f>IF(MATHS!I24="","",MATHS!I24)</f>
        <v/>
      </c>
      <c r="BM24" s="134" t="str">
        <f>IF(MATHS!J24="","",MATHS!J24)</f>
        <v/>
      </c>
      <c r="BN24" s="134" t="str">
        <f t="shared" si="59"/>
        <v/>
      </c>
      <c r="BO24" s="134" t="str">
        <f>IF(MATHS!K24="","",MATHS!K24)</f>
        <v/>
      </c>
      <c r="BP24" s="135" t="str">
        <f t="shared" si="21"/>
        <v/>
      </c>
      <c r="BQ24" s="134" t="str">
        <f t="shared" si="60"/>
        <v/>
      </c>
      <c r="BR24" s="134" t="str">
        <f t="shared" si="22"/>
        <v/>
      </c>
      <c r="BS24" s="134" t="str">
        <f>IF(MATHS!O24="","",MATHS!O24)</f>
        <v/>
      </c>
      <c r="BT24" s="134" t="str">
        <f t="shared" si="61"/>
        <v/>
      </c>
      <c r="BU24" s="134" t="str">
        <f t="shared" si="62"/>
        <v/>
      </c>
      <c r="BV24" s="134"/>
      <c r="BW24" s="137" t="str">
        <f>IF(SCIENCE!E24="","",SCIENCE!E24)</f>
        <v/>
      </c>
      <c r="BX24" s="138" t="str">
        <f t="shared" si="23"/>
        <v/>
      </c>
      <c r="BY24" s="137" t="str">
        <f>IF(SCIENCE!F24="","",SCIENCE!F24)</f>
        <v/>
      </c>
      <c r="BZ24" s="138" t="str">
        <f t="shared" si="24"/>
        <v/>
      </c>
      <c r="CA24" s="137" t="str">
        <f>IF(SCIENCE!G24="","",SCIENCE!G24)</f>
        <v/>
      </c>
      <c r="CB24" s="137" t="str">
        <f t="shared" si="25"/>
        <v/>
      </c>
      <c r="CC24" s="138" t="str">
        <f>IFERROR(LARGE((BX24,BZ24,CB24),1),"")</f>
        <v/>
      </c>
      <c r="CD24" s="138" t="str">
        <f>IFERROR(LARGE((BX24,BZ24,CB24),2),"")</f>
        <v/>
      </c>
      <c r="CE24" s="137" t="str">
        <f t="shared" si="26"/>
        <v/>
      </c>
      <c r="CF24" s="138" t="str">
        <f>IF(SCIENCE!H24="","",SCIENCE!H24)</f>
        <v/>
      </c>
      <c r="CG24" s="138" t="str">
        <f>IF(SCIENCE!I24="","",SCIENCE!I24)</f>
        <v/>
      </c>
      <c r="CH24" s="138" t="str">
        <f>IF(SCIENCE!J24="","",SCIENCE!J24)</f>
        <v/>
      </c>
      <c r="CI24" s="138" t="str">
        <f t="shared" si="63"/>
        <v/>
      </c>
      <c r="CJ24" s="138" t="str">
        <f>IF(SCIENCE!K24="","",SCIENCE!K24)</f>
        <v/>
      </c>
      <c r="CK24" s="138" t="str">
        <f t="shared" si="27"/>
        <v/>
      </c>
      <c r="CL24" s="137" t="str">
        <f t="shared" si="64"/>
        <v/>
      </c>
      <c r="CM24" s="137" t="str">
        <f t="shared" si="28"/>
        <v/>
      </c>
      <c r="CN24" s="137" t="str">
        <f>IF(SCIENCE!O24="","",SCIENCE!O24)</f>
        <v/>
      </c>
      <c r="CO24" s="137" t="str">
        <f t="shared" si="65"/>
        <v/>
      </c>
      <c r="CP24" s="137" t="str">
        <f t="shared" si="66"/>
        <v/>
      </c>
      <c r="CQ24" s="137" t="str">
        <f t="shared" si="67"/>
        <v/>
      </c>
      <c r="CR24" s="134" t="str">
        <f>IF(SST!E24="","",SST!E24)</f>
        <v/>
      </c>
      <c r="CS24" s="135" t="str">
        <f t="shared" si="29"/>
        <v/>
      </c>
      <c r="CT24" s="134" t="str">
        <f>IF(SST!F24="","",SST!F24)</f>
        <v/>
      </c>
      <c r="CU24" s="135" t="str">
        <f t="shared" si="30"/>
        <v/>
      </c>
      <c r="CV24" s="134" t="str">
        <f>IF(SST!G24="","",SST!G24)</f>
        <v/>
      </c>
      <c r="CW24" s="134" t="str">
        <f t="shared" si="31"/>
        <v/>
      </c>
      <c r="CX24" s="135" t="str">
        <f>IFERROR(LARGE((CS24,CU24,CW24),1),"")</f>
        <v/>
      </c>
      <c r="CY24" s="135" t="str">
        <f>IFERROR(LARGE((CS24,CU24,CW24),2),"")</f>
        <v/>
      </c>
      <c r="CZ24" s="134" t="str">
        <f t="shared" si="32"/>
        <v/>
      </c>
      <c r="DA24" s="135" t="str">
        <f>IF(SST!H24="","",SST!H24)</f>
        <v/>
      </c>
      <c r="DB24" s="135" t="str">
        <f>IF(SST!I24="","",SST!I24)</f>
        <v/>
      </c>
      <c r="DC24" s="135" t="str">
        <f>IF(SST!J24="","",SST!J24)</f>
        <v/>
      </c>
      <c r="DD24" s="135" t="str">
        <f t="shared" si="68"/>
        <v/>
      </c>
      <c r="DE24" s="135" t="str">
        <f>IF(SST!K24="","",SST!K24)</f>
        <v/>
      </c>
      <c r="DF24" s="135" t="str">
        <f t="shared" si="33"/>
        <v/>
      </c>
      <c r="DG24" s="134" t="str">
        <f t="shared" si="69"/>
        <v/>
      </c>
      <c r="DH24" s="134" t="str">
        <f t="shared" si="34"/>
        <v/>
      </c>
      <c r="DI24" s="134" t="str">
        <f>IF(SST!O24="","",SST!O24)</f>
        <v/>
      </c>
      <c r="DJ24" s="134" t="str">
        <f t="shared" si="70"/>
        <v/>
      </c>
      <c r="DK24" s="134" t="str">
        <f t="shared" si="71"/>
        <v/>
      </c>
      <c r="DL24" s="134" t="str">
        <f t="shared" si="72"/>
        <v/>
      </c>
      <c r="DM24" s="139" t="str">
        <f t="shared" si="73"/>
        <v/>
      </c>
      <c r="DN24" s="139" t="str">
        <f t="shared" si="74"/>
        <v/>
      </c>
      <c r="DO24" s="139" t="str">
        <f t="shared" si="75"/>
        <v/>
      </c>
      <c r="DP24" s="139" t="str">
        <f t="shared" si="76"/>
        <v/>
      </c>
      <c r="DQ24" s="139" t="str">
        <f t="shared" si="77"/>
        <v/>
      </c>
      <c r="DR24" s="139" t="str">
        <f t="shared" si="78"/>
        <v/>
      </c>
      <c r="DS24" s="139" t="str">
        <f t="shared" si="79"/>
        <v/>
      </c>
      <c r="DT24" s="139" t="str">
        <f t="shared" si="80"/>
        <v/>
      </c>
      <c r="DU24" s="139" t="str">
        <f t="shared" si="81"/>
        <v/>
      </c>
      <c r="DV24" s="139" t="str">
        <f t="shared" si="82"/>
        <v/>
      </c>
      <c r="DW24" s="140" t="str">
        <f t="shared" si="83"/>
        <v/>
      </c>
      <c r="DX24" s="140" t="str">
        <f t="shared" si="84"/>
        <v/>
      </c>
      <c r="DY24" s="140" t="str">
        <f t="shared" si="85"/>
        <v/>
      </c>
      <c r="DZ24" s="140" t="str">
        <f t="shared" si="86"/>
        <v/>
      </c>
      <c r="EA24" s="140" t="str">
        <f t="shared" si="87"/>
        <v/>
      </c>
      <c r="EB24" s="141" t="str">
        <f t="shared" si="88"/>
        <v/>
      </c>
      <c r="EC24" s="141" t="str">
        <f t="shared" si="89"/>
        <v/>
      </c>
      <c r="ED24" s="141" t="str">
        <f t="shared" si="90"/>
        <v/>
      </c>
      <c r="EE24" s="141" t="str">
        <f t="shared" si="91"/>
        <v/>
      </c>
      <c r="EF24" s="141" t="str">
        <f t="shared" si="92"/>
        <v/>
      </c>
      <c r="EG24" s="127" t="str">
        <f t="shared" si="97"/>
        <v/>
      </c>
      <c r="EH24" s="127" t="str">
        <f t="shared" si="97"/>
        <v/>
      </c>
      <c r="EI24" s="127" t="str">
        <f t="shared" si="93"/>
        <v/>
      </c>
      <c r="EJ24" s="127" t="str">
        <f t="shared" si="93"/>
        <v/>
      </c>
      <c r="EK24" s="127" t="str">
        <f t="shared" si="93"/>
        <v/>
      </c>
      <c r="EL24" s="128" t="str">
        <f t="shared" si="36"/>
        <v/>
      </c>
      <c r="EM24" s="128" t="str">
        <f t="shared" si="36"/>
        <v/>
      </c>
      <c r="EN24" s="128" t="str">
        <f t="shared" si="36"/>
        <v/>
      </c>
      <c r="EO24" s="128" t="str">
        <f t="shared" si="36"/>
        <v/>
      </c>
      <c r="EP24" s="128" t="str">
        <f t="shared" si="36"/>
        <v/>
      </c>
      <c r="EQ24" s="142" t="str">
        <f t="shared" si="37"/>
        <v/>
      </c>
      <c r="ER24" s="142" t="str">
        <f t="shared" si="38"/>
        <v/>
      </c>
      <c r="ES24" s="359" t="str">
        <f t="shared" si="39"/>
        <v/>
      </c>
      <c r="ET24" s="359" t="str">
        <f t="shared" si="40"/>
        <v/>
      </c>
      <c r="EU24" s="359" t="str">
        <f t="shared" si="41"/>
        <v/>
      </c>
      <c r="EV24" s="359" t="str">
        <f t="shared" si="42"/>
        <v/>
      </c>
      <c r="EW24" s="359" t="str">
        <f t="shared" si="43"/>
        <v/>
      </c>
      <c r="EX24" s="359" t="str">
        <f t="shared" si="44"/>
        <v/>
      </c>
      <c r="EY24" s="359" t="str">
        <f t="shared" si="94"/>
        <v/>
      </c>
      <c r="EZ24" s="359" t="str">
        <f t="shared" si="94"/>
        <v/>
      </c>
      <c r="FA24" s="359" t="str">
        <f t="shared" si="45"/>
        <v/>
      </c>
      <c r="FB24" s="359" t="str">
        <f t="shared" si="46"/>
        <v/>
      </c>
      <c r="FC24" s="144" t="str">
        <f t="shared" si="95"/>
        <v/>
      </c>
      <c r="FD24" s="359" t="str">
        <f t="shared" si="47"/>
        <v/>
      </c>
      <c r="FE24" s="145" t="str">
        <f>IF(ATTENDANCE!Q25="","",ATTENDANCE!Q25)</f>
        <v/>
      </c>
      <c r="FF24" s="146" t="str">
        <f t="shared" si="48"/>
        <v/>
      </c>
      <c r="FG24" s="359" t="str">
        <f t="shared" si="49"/>
        <v/>
      </c>
      <c r="FH24" s="144" t="str">
        <f t="shared" si="96"/>
        <v/>
      </c>
      <c r="FI24" s="359" t="str">
        <f>IF(ATTENDANCE!Q25="","",ATTENDANCE!Q25)</f>
        <v/>
      </c>
      <c r="FJ24" s="144" t="str">
        <f>IF(ATTENDANCE!Q25="","",ATTENDANCE!$Q25)</f>
        <v/>
      </c>
      <c r="FK24" s="144" t="s">
        <v>234</v>
      </c>
      <c r="FL24" s="103"/>
    </row>
    <row r="25" spans="1:168" ht="25.5" customHeight="1" x14ac:dyDescent="0.25">
      <c r="A25" s="103"/>
      <c r="B25" s="131">
        <f>IF(DATA!B23="","",DATA!B23)</f>
        <v>19</v>
      </c>
      <c r="C25" s="131" t="str">
        <f>IF(DATA!C23="","",DATA!C23)</f>
        <v/>
      </c>
      <c r="D25" s="131" t="str">
        <f>IF(DATA!D23="","",DATA!D23)</f>
        <v/>
      </c>
      <c r="E25" s="447" t="str">
        <f>IF(DATA!E23="","",DATA!E23)</f>
        <v/>
      </c>
      <c r="F25" s="447" t="str">
        <f>IF(DATA!F23="","",DATA!F23)</f>
        <v/>
      </c>
      <c r="G25" s="132" t="str">
        <f>IF(DATA!G23="","",DATA!G23)</f>
        <v/>
      </c>
      <c r="H25" s="133" t="str">
        <f>IF(DATA!H23="","",DATA!H23)</f>
        <v/>
      </c>
      <c r="I25" s="132" t="str">
        <f>IF(DATA!I23="","",DATA!I23)</f>
        <v/>
      </c>
      <c r="J25" s="132" t="str">
        <f>IF(DATA!J23="","",DATA!J23)</f>
        <v/>
      </c>
      <c r="K25" s="132" t="str">
        <f>IF(DATA!K23="","",DATA!K23)</f>
        <v/>
      </c>
      <c r="L25" s="134" t="str">
        <f>IF(ENGLISH!E25="","",ENGLISH!E25)</f>
        <v/>
      </c>
      <c r="M25" s="135" t="str">
        <f t="shared" si="2"/>
        <v/>
      </c>
      <c r="N25" s="134" t="str">
        <f>IF(ENGLISH!F25="","",ENGLISH!F25)</f>
        <v/>
      </c>
      <c r="O25" s="135" t="str">
        <f t="shared" si="3"/>
        <v/>
      </c>
      <c r="P25" s="134" t="str">
        <f>IF(ENGLISH!G25="","",ENGLISH!G25)</f>
        <v/>
      </c>
      <c r="Q25" s="134" t="str">
        <f t="shared" si="4"/>
        <v/>
      </c>
      <c r="R25" s="135" t="str">
        <f>IFERROR(LARGE((M25,O25,Q25),1),"")</f>
        <v/>
      </c>
      <c r="S25" s="135" t="str">
        <f>IFERROR(LARGE((M25,O25,Q25),2),"")</f>
        <v/>
      </c>
      <c r="T25" s="134" t="str">
        <f t="shared" si="5"/>
        <v/>
      </c>
      <c r="U25" s="135" t="str">
        <f>IF(ENGLISH!H25="","",ENGLISH!H25)</f>
        <v/>
      </c>
      <c r="V25" s="134" t="str">
        <f>IF(ENGLISH!I25="","",ENGLISH!I25)</f>
        <v/>
      </c>
      <c r="W25" s="134" t="str">
        <f>IF(ENGLISH!J25="","",ENGLISH!J25)</f>
        <v/>
      </c>
      <c r="X25" s="134" t="str">
        <f t="shared" si="10"/>
        <v/>
      </c>
      <c r="Y25" s="135" t="str">
        <f>IF(ENGLISH!K25="","",ENGLISH!K25)</f>
        <v/>
      </c>
      <c r="Z25" s="135" t="str">
        <f t="shared" si="7"/>
        <v/>
      </c>
      <c r="AA25" s="136" t="str">
        <f t="shared" si="50"/>
        <v/>
      </c>
      <c r="AB25" s="134" t="str">
        <f t="shared" si="8"/>
        <v/>
      </c>
      <c r="AC25" s="134" t="str">
        <f>IF(ENGLISH!O25="","",ENGLISH!O25)</f>
        <v/>
      </c>
      <c r="AD25" s="134" t="str">
        <f t="shared" si="51"/>
        <v/>
      </c>
      <c r="AE25" s="134" t="str">
        <f t="shared" si="52"/>
        <v/>
      </c>
      <c r="AF25" s="134" t="str">
        <f t="shared" si="53"/>
        <v/>
      </c>
      <c r="AG25" s="137" t="str">
        <f>IF('HINDI-SKT'!E25="","",'HINDI-SKT'!E25)</f>
        <v/>
      </c>
      <c r="AH25" s="138" t="str">
        <f t="shared" si="11"/>
        <v/>
      </c>
      <c r="AI25" s="137" t="str">
        <f>IF('HINDI-SKT'!F25="","",'HINDI-SKT'!F25)</f>
        <v/>
      </c>
      <c r="AJ25" s="138" t="str">
        <f t="shared" si="12"/>
        <v/>
      </c>
      <c r="AK25" s="137" t="str">
        <f>IF('HINDI-SKT'!G25="","",'HINDI-SKT'!G25)</f>
        <v/>
      </c>
      <c r="AL25" s="137" t="str">
        <f t="shared" si="13"/>
        <v/>
      </c>
      <c r="AM25" s="138" t="str">
        <f>IFERROR(LARGE((AH25,AJ25,AL25),1),"")</f>
        <v/>
      </c>
      <c r="AN25" s="138" t="str">
        <f>IFERROR(LARGE((AH25,AJ25,AL25),2),"")</f>
        <v/>
      </c>
      <c r="AO25" s="137" t="str">
        <f t="shared" si="14"/>
        <v/>
      </c>
      <c r="AP25" s="138" t="str">
        <f>IF('HINDI-SKT'!H25="","",'HINDI-SKT'!H25)</f>
        <v/>
      </c>
      <c r="AQ25" s="137" t="str">
        <f>IF('HINDI-SKT'!I25="","",'HINDI-SKT'!I25)</f>
        <v/>
      </c>
      <c r="AR25" s="137" t="str">
        <f>IF('HINDI-SKT'!J25="","",'HINDI-SKT'!J25)</f>
        <v/>
      </c>
      <c r="AS25" s="137" t="str">
        <f t="shared" si="54"/>
        <v/>
      </c>
      <c r="AT25" s="137" t="str">
        <f>IF('HINDI-SKT'!K25="","",'HINDI-SKT'!K25)</f>
        <v/>
      </c>
      <c r="AU25" s="138" t="str">
        <f t="shared" si="15"/>
        <v/>
      </c>
      <c r="AV25" s="137" t="str">
        <f t="shared" si="55"/>
        <v/>
      </c>
      <c r="AW25" s="137" t="str">
        <f t="shared" si="16"/>
        <v/>
      </c>
      <c r="AX25" s="137" t="str">
        <f>IF('HINDI-SKT'!O25="","",'HINDI-SKT'!O25)</f>
        <v/>
      </c>
      <c r="AY25" s="137" t="str">
        <f t="shared" si="56"/>
        <v/>
      </c>
      <c r="AZ25" s="137" t="str">
        <f t="shared" si="57"/>
        <v/>
      </c>
      <c r="BA25" s="137" t="str">
        <f t="shared" si="58"/>
        <v/>
      </c>
      <c r="BB25" s="134" t="str">
        <f>IF(MATHS!E25="","",MATHS!E25)</f>
        <v/>
      </c>
      <c r="BC25" s="135" t="str">
        <f t="shared" si="17"/>
        <v/>
      </c>
      <c r="BD25" s="134" t="str">
        <f>IF(MATHS!F25="","",MATHS!F25)</f>
        <v/>
      </c>
      <c r="BE25" s="135" t="str">
        <f t="shared" si="18"/>
        <v/>
      </c>
      <c r="BF25" s="134" t="str">
        <f>IF(MATHS!G25="","",MATHS!G25)</f>
        <v/>
      </c>
      <c r="BG25" s="134" t="str">
        <f t="shared" si="19"/>
        <v/>
      </c>
      <c r="BH25" s="135" t="str">
        <f>IFERROR(LARGE((BC25,BE25,BG25),1),"")</f>
        <v/>
      </c>
      <c r="BI25" s="135" t="str">
        <f>IFERROR(LARGE((BC25,BE25,BG25),2),"")</f>
        <v/>
      </c>
      <c r="BJ25" s="134" t="str">
        <f t="shared" si="20"/>
        <v/>
      </c>
      <c r="BK25" s="135" t="str">
        <f>IF(MATHS!H25="","",MATHS!H25)</f>
        <v/>
      </c>
      <c r="BL25" s="134" t="str">
        <f>IF(MATHS!I25="","",MATHS!I25)</f>
        <v/>
      </c>
      <c r="BM25" s="134" t="str">
        <f>IF(MATHS!J25="","",MATHS!J25)</f>
        <v/>
      </c>
      <c r="BN25" s="134" t="str">
        <f t="shared" si="59"/>
        <v/>
      </c>
      <c r="BO25" s="134" t="str">
        <f>IF(MATHS!K25="","",MATHS!K25)</f>
        <v/>
      </c>
      <c r="BP25" s="135" t="str">
        <f t="shared" si="21"/>
        <v/>
      </c>
      <c r="BQ25" s="134" t="str">
        <f t="shared" si="60"/>
        <v/>
      </c>
      <c r="BR25" s="134" t="str">
        <f t="shared" si="22"/>
        <v/>
      </c>
      <c r="BS25" s="134" t="str">
        <f>IF(MATHS!O25="","",MATHS!O25)</f>
        <v/>
      </c>
      <c r="BT25" s="134" t="str">
        <f t="shared" si="61"/>
        <v/>
      </c>
      <c r="BU25" s="134" t="str">
        <f t="shared" si="62"/>
        <v/>
      </c>
      <c r="BV25" s="134"/>
      <c r="BW25" s="137" t="str">
        <f>IF(SCIENCE!E25="","",SCIENCE!E25)</f>
        <v/>
      </c>
      <c r="BX25" s="138" t="str">
        <f t="shared" si="23"/>
        <v/>
      </c>
      <c r="BY25" s="137" t="str">
        <f>IF(SCIENCE!F25="","",SCIENCE!F25)</f>
        <v/>
      </c>
      <c r="BZ25" s="138" t="str">
        <f t="shared" si="24"/>
        <v/>
      </c>
      <c r="CA25" s="137" t="str">
        <f>IF(SCIENCE!G25="","",SCIENCE!G25)</f>
        <v/>
      </c>
      <c r="CB25" s="137" t="str">
        <f t="shared" si="25"/>
        <v/>
      </c>
      <c r="CC25" s="138" t="str">
        <f>IFERROR(LARGE((BX25,BZ25,CB25),1),"")</f>
        <v/>
      </c>
      <c r="CD25" s="138" t="str">
        <f>IFERROR(LARGE((BX25,BZ25,CB25),2),"")</f>
        <v/>
      </c>
      <c r="CE25" s="137" t="str">
        <f t="shared" si="26"/>
        <v/>
      </c>
      <c r="CF25" s="138" t="str">
        <f>IF(SCIENCE!H25="","",SCIENCE!H25)</f>
        <v/>
      </c>
      <c r="CG25" s="138" t="str">
        <f>IF(SCIENCE!I25="","",SCIENCE!I25)</f>
        <v/>
      </c>
      <c r="CH25" s="138" t="str">
        <f>IF(SCIENCE!J25="","",SCIENCE!J25)</f>
        <v/>
      </c>
      <c r="CI25" s="138" t="str">
        <f t="shared" si="63"/>
        <v/>
      </c>
      <c r="CJ25" s="138" t="str">
        <f>IF(SCIENCE!K25="","",SCIENCE!K25)</f>
        <v/>
      </c>
      <c r="CK25" s="138" t="str">
        <f t="shared" si="27"/>
        <v/>
      </c>
      <c r="CL25" s="137" t="str">
        <f t="shared" si="64"/>
        <v/>
      </c>
      <c r="CM25" s="137" t="str">
        <f t="shared" si="28"/>
        <v/>
      </c>
      <c r="CN25" s="137" t="str">
        <f>IF(SCIENCE!O25="","",SCIENCE!O25)</f>
        <v/>
      </c>
      <c r="CO25" s="137" t="str">
        <f t="shared" si="65"/>
        <v/>
      </c>
      <c r="CP25" s="137" t="str">
        <f t="shared" si="66"/>
        <v/>
      </c>
      <c r="CQ25" s="137" t="str">
        <f t="shared" si="67"/>
        <v/>
      </c>
      <c r="CR25" s="134" t="str">
        <f>IF(SST!E25="","",SST!E25)</f>
        <v/>
      </c>
      <c r="CS25" s="135" t="str">
        <f t="shared" si="29"/>
        <v/>
      </c>
      <c r="CT25" s="134" t="str">
        <f>IF(SST!F25="","",SST!F25)</f>
        <v/>
      </c>
      <c r="CU25" s="135" t="str">
        <f t="shared" si="30"/>
        <v/>
      </c>
      <c r="CV25" s="134" t="str">
        <f>IF(SST!G25="","",SST!G25)</f>
        <v/>
      </c>
      <c r="CW25" s="134" t="str">
        <f t="shared" si="31"/>
        <v/>
      </c>
      <c r="CX25" s="135" t="str">
        <f>IFERROR(LARGE((CS25,CU25,CW25),1),"")</f>
        <v/>
      </c>
      <c r="CY25" s="135" t="str">
        <f>IFERROR(LARGE((CS25,CU25,CW25),2),"")</f>
        <v/>
      </c>
      <c r="CZ25" s="134" t="str">
        <f t="shared" si="32"/>
        <v/>
      </c>
      <c r="DA25" s="135" t="str">
        <f>IF(SST!H25="","",SST!H25)</f>
        <v/>
      </c>
      <c r="DB25" s="135" t="str">
        <f>IF(SST!I25="","",SST!I25)</f>
        <v/>
      </c>
      <c r="DC25" s="135" t="str">
        <f>IF(SST!J25="","",SST!J25)</f>
        <v/>
      </c>
      <c r="DD25" s="135" t="str">
        <f t="shared" si="68"/>
        <v/>
      </c>
      <c r="DE25" s="135" t="str">
        <f>IF(SST!K25="","",SST!K25)</f>
        <v/>
      </c>
      <c r="DF25" s="135" t="str">
        <f t="shared" si="33"/>
        <v/>
      </c>
      <c r="DG25" s="134" t="str">
        <f t="shared" si="69"/>
        <v/>
      </c>
      <c r="DH25" s="134" t="str">
        <f t="shared" si="34"/>
        <v/>
      </c>
      <c r="DI25" s="134" t="str">
        <f>IF(SST!O25="","",SST!O25)</f>
        <v/>
      </c>
      <c r="DJ25" s="134" t="str">
        <f t="shared" si="70"/>
        <v/>
      </c>
      <c r="DK25" s="134" t="str">
        <f t="shared" si="71"/>
        <v/>
      </c>
      <c r="DL25" s="134" t="str">
        <f t="shared" si="72"/>
        <v/>
      </c>
      <c r="DM25" s="139" t="str">
        <f t="shared" si="73"/>
        <v/>
      </c>
      <c r="DN25" s="139" t="str">
        <f t="shared" si="74"/>
        <v/>
      </c>
      <c r="DO25" s="139" t="str">
        <f t="shared" si="75"/>
        <v/>
      </c>
      <c r="DP25" s="139" t="str">
        <f t="shared" si="76"/>
        <v/>
      </c>
      <c r="DQ25" s="139" t="str">
        <f t="shared" si="77"/>
        <v/>
      </c>
      <c r="DR25" s="139" t="str">
        <f t="shared" si="78"/>
        <v/>
      </c>
      <c r="DS25" s="139" t="str">
        <f t="shared" si="79"/>
        <v/>
      </c>
      <c r="DT25" s="139" t="str">
        <f t="shared" si="80"/>
        <v/>
      </c>
      <c r="DU25" s="139" t="str">
        <f t="shared" si="81"/>
        <v/>
      </c>
      <c r="DV25" s="139" t="str">
        <f t="shared" si="82"/>
        <v/>
      </c>
      <c r="DW25" s="140" t="str">
        <f t="shared" si="83"/>
        <v/>
      </c>
      <c r="DX25" s="140" t="str">
        <f t="shared" si="84"/>
        <v/>
      </c>
      <c r="DY25" s="140" t="str">
        <f t="shared" si="85"/>
        <v/>
      </c>
      <c r="DZ25" s="140" t="str">
        <f t="shared" si="86"/>
        <v/>
      </c>
      <c r="EA25" s="140" t="str">
        <f t="shared" si="87"/>
        <v/>
      </c>
      <c r="EB25" s="141" t="str">
        <f t="shared" si="88"/>
        <v/>
      </c>
      <c r="EC25" s="141" t="str">
        <f t="shared" si="89"/>
        <v/>
      </c>
      <c r="ED25" s="141" t="str">
        <f t="shared" si="90"/>
        <v/>
      </c>
      <c r="EE25" s="141" t="str">
        <f t="shared" si="91"/>
        <v/>
      </c>
      <c r="EF25" s="141" t="str">
        <f t="shared" si="92"/>
        <v/>
      </c>
      <c r="EG25" s="127" t="str">
        <f t="shared" si="97"/>
        <v/>
      </c>
      <c r="EH25" s="127" t="str">
        <f t="shared" si="97"/>
        <v/>
      </c>
      <c r="EI25" s="127" t="str">
        <f t="shared" si="93"/>
        <v/>
      </c>
      <c r="EJ25" s="127" t="str">
        <f t="shared" si="93"/>
        <v/>
      </c>
      <c r="EK25" s="127" t="str">
        <f t="shared" si="93"/>
        <v/>
      </c>
      <c r="EL25" s="128" t="str">
        <f t="shared" si="36"/>
        <v/>
      </c>
      <c r="EM25" s="128" t="str">
        <f t="shared" si="36"/>
        <v/>
      </c>
      <c r="EN25" s="128" t="str">
        <f t="shared" si="36"/>
        <v/>
      </c>
      <c r="EO25" s="128" t="str">
        <f t="shared" si="36"/>
        <v/>
      </c>
      <c r="EP25" s="128" t="str">
        <f t="shared" si="36"/>
        <v/>
      </c>
      <c r="EQ25" s="142" t="str">
        <f t="shared" si="37"/>
        <v/>
      </c>
      <c r="ER25" s="142" t="str">
        <f t="shared" si="38"/>
        <v/>
      </c>
      <c r="ES25" s="359" t="str">
        <f t="shared" si="39"/>
        <v/>
      </c>
      <c r="ET25" s="359" t="str">
        <f t="shared" si="40"/>
        <v/>
      </c>
      <c r="EU25" s="359" t="str">
        <f t="shared" si="41"/>
        <v/>
      </c>
      <c r="EV25" s="359" t="str">
        <f t="shared" si="42"/>
        <v/>
      </c>
      <c r="EW25" s="359" t="str">
        <f t="shared" si="43"/>
        <v/>
      </c>
      <c r="EX25" s="359" t="str">
        <f t="shared" si="44"/>
        <v/>
      </c>
      <c r="EY25" s="359" t="str">
        <f t="shared" si="94"/>
        <v/>
      </c>
      <c r="EZ25" s="359" t="str">
        <f t="shared" si="94"/>
        <v/>
      </c>
      <c r="FA25" s="359" t="str">
        <f t="shared" si="45"/>
        <v/>
      </c>
      <c r="FB25" s="359" t="str">
        <f t="shared" si="46"/>
        <v/>
      </c>
      <c r="FC25" s="144" t="str">
        <f t="shared" si="95"/>
        <v/>
      </c>
      <c r="FD25" s="359" t="str">
        <f t="shared" si="47"/>
        <v/>
      </c>
      <c r="FE25" s="145" t="str">
        <f>IF(ATTENDANCE!Q26="","",ATTENDANCE!Q26)</f>
        <v/>
      </c>
      <c r="FF25" s="146" t="str">
        <f t="shared" si="48"/>
        <v/>
      </c>
      <c r="FG25" s="359" t="str">
        <f t="shared" si="49"/>
        <v/>
      </c>
      <c r="FH25" s="144" t="str">
        <f t="shared" si="96"/>
        <v/>
      </c>
      <c r="FI25" s="359" t="str">
        <f>IF(ATTENDANCE!Q26="","",ATTENDANCE!Q26)</f>
        <v/>
      </c>
      <c r="FJ25" s="144" t="str">
        <f>IF(ATTENDANCE!Q26="","",ATTENDANCE!$Q26)</f>
        <v/>
      </c>
      <c r="FK25" s="144" t="s">
        <v>235</v>
      </c>
      <c r="FL25" s="103"/>
    </row>
    <row r="26" spans="1:168" ht="25.5" customHeight="1" x14ac:dyDescent="0.25">
      <c r="A26" s="103"/>
      <c r="B26" s="131">
        <f>IF(DATA!B24="","",DATA!B24)</f>
        <v>20</v>
      </c>
      <c r="C26" s="131" t="str">
        <f>IF(DATA!C24="","",DATA!C24)</f>
        <v/>
      </c>
      <c r="D26" s="131" t="str">
        <f>IF(DATA!D24="","",DATA!D24)</f>
        <v/>
      </c>
      <c r="E26" s="447" t="str">
        <f>IF(DATA!E24="","",DATA!E24)</f>
        <v/>
      </c>
      <c r="F26" s="447" t="str">
        <f>IF(DATA!F24="","",DATA!F24)</f>
        <v/>
      </c>
      <c r="G26" s="132" t="str">
        <f>IF(DATA!G24="","",DATA!G24)</f>
        <v/>
      </c>
      <c r="H26" s="133" t="str">
        <f>IF(DATA!H24="","",DATA!H24)</f>
        <v/>
      </c>
      <c r="I26" s="132" t="str">
        <f>IF(DATA!I24="","",DATA!I24)</f>
        <v/>
      </c>
      <c r="J26" s="132" t="str">
        <f>IF(DATA!J24="","",DATA!J24)</f>
        <v/>
      </c>
      <c r="K26" s="132" t="str">
        <f>IF(DATA!K24="","",DATA!K24)</f>
        <v/>
      </c>
      <c r="L26" s="134" t="str">
        <f>IF(ENGLISH!E26="","",ENGLISH!E26)</f>
        <v/>
      </c>
      <c r="M26" s="135" t="str">
        <f t="shared" si="2"/>
        <v/>
      </c>
      <c r="N26" s="134" t="str">
        <f>IF(ENGLISH!F26="","",ENGLISH!F26)</f>
        <v/>
      </c>
      <c r="O26" s="135" t="str">
        <f t="shared" si="3"/>
        <v/>
      </c>
      <c r="P26" s="134" t="str">
        <f>IF(ENGLISH!G26="","",ENGLISH!G26)</f>
        <v/>
      </c>
      <c r="Q26" s="134" t="str">
        <f t="shared" si="4"/>
        <v/>
      </c>
      <c r="R26" s="135" t="str">
        <f>IFERROR(LARGE((M26,O26,Q26),1),"")</f>
        <v/>
      </c>
      <c r="S26" s="135" t="str">
        <f>IFERROR(LARGE((M26,O26,Q26),2),"")</f>
        <v/>
      </c>
      <c r="T26" s="134" t="str">
        <f t="shared" si="5"/>
        <v/>
      </c>
      <c r="U26" s="135" t="str">
        <f>IF(ENGLISH!H26="","",ENGLISH!H26)</f>
        <v/>
      </c>
      <c r="V26" s="134" t="str">
        <f>IF(ENGLISH!I26="","",ENGLISH!I26)</f>
        <v/>
      </c>
      <c r="W26" s="134" t="str">
        <f>IF(ENGLISH!J26="","",ENGLISH!J26)</f>
        <v/>
      </c>
      <c r="X26" s="134" t="str">
        <f t="shared" si="10"/>
        <v/>
      </c>
      <c r="Y26" s="135" t="str">
        <f>IF(ENGLISH!K26="","",ENGLISH!K26)</f>
        <v/>
      </c>
      <c r="Z26" s="135" t="str">
        <f t="shared" si="7"/>
        <v/>
      </c>
      <c r="AA26" s="136" t="str">
        <f t="shared" si="50"/>
        <v/>
      </c>
      <c r="AB26" s="134" t="str">
        <f t="shared" si="8"/>
        <v/>
      </c>
      <c r="AC26" s="134" t="str">
        <f>IF(ENGLISH!O26="","",ENGLISH!O26)</f>
        <v/>
      </c>
      <c r="AD26" s="134" t="str">
        <f t="shared" si="51"/>
        <v/>
      </c>
      <c r="AE26" s="134" t="str">
        <f t="shared" si="52"/>
        <v/>
      </c>
      <c r="AF26" s="134" t="str">
        <f t="shared" si="53"/>
        <v/>
      </c>
      <c r="AG26" s="137" t="str">
        <f>IF('HINDI-SKT'!E26="","",'HINDI-SKT'!E26)</f>
        <v/>
      </c>
      <c r="AH26" s="138" t="str">
        <f t="shared" si="11"/>
        <v/>
      </c>
      <c r="AI26" s="137" t="str">
        <f>IF('HINDI-SKT'!F26="","",'HINDI-SKT'!F26)</f>
        <v/>
      </c>
      <c r="AJ26" s="138" t="str">
        <f t="shared" si="12"/>
        <v/>
      </c>
      <c r="AK26" s="137" t="str">
        <f>IF('HINDI-SKT'!G26="","",'HINDI-SKT'!G26)</f>
        <v/>
      </c>
      <c r="AL26" s="137" t="str">
        <f t="shared" si="13"/>
        <v/>
      </c>
      <c r="AM26" s="138" t="str">
        <f>IFERROR(LARGE((AH26,AJ26,AL26),1),"")</f>
        <v/>
      </c>
      <c r="AN26" s="138" t="str">
        <f>IFERROR(LARGE((AH26,AJ26,AL26),2),"")</f>
        <v/>
      </c>
      <c r="AO26" s="137" t="str">
        <f t="shared" si="14"/>
        <v/>
      </c>
      <c r="AP26" s="138" t="str">
        <f>IF('HINDI-SKT'!H26="","",'HINDI-SKT'!H26)</f>
        <v/>
      </c>
      <c r="AQ26" s="137" t="str">
        <f>IF('HINDI-SKT'!I26="","",'HINDI-SKT'!I26)</f>
        <v/>
      </c>
      <c r="AR26" s="137" t="str">
        <f>IF('HINDI-SKT'!J26="","",'HINDI-SKT'!J26)</f>
        <v/>
      </c>
      <c r="AS26" s="137" t="str">
        <f t="shared" si="54"/>
        <v/>
      </c>
      <c r="AT26" s="137" t="str">
        <f>IF('HINDI-SKT'!K26="","",'HINDI-SKT'!K26)</f>
        <v/>
      </c>
      <c r="AU26" s="138" t="str">
        <f t="shared" si="15"/>
        <v/>
      </c>
      <c r="AV26" s="137" t="str">
        <f t="shared" si="55"/>
        <v/>
      </c>
      <c r="AW26" s="137" t="str">
        <f t="shared" si="16"/>
        <v/>
      </c>
      <c r="AX26" s="137" t="str">
        <f>IF('HINDI-SKT'!O26="","",'HINDI-SKT'!O26)</f>
        <v/>
      </c>
      <c r="AY26" s="137" t="str">
        <f t="shared" si="56"/>
        <v/>
      </c>
      <c r="AZ26" s="137" t="str">
        <f t="shared" si="57"/>
        <v/>
      </c>
      <c r="BA26" s="137" t="str">
        <f t="shared" si="58"/>
        <v/>
      </c>
      <c r="BB26" s="134" t="str">
        <f>IF(MATHS!E26="","",MATHS!E26)</f>
        <v/>
      </c>
      <c r="BC26" s="135" t="str">
        <f t="shared" si="17"/>
        <v/>
      </c>
      <c r="BD26" s="134" t="str">
        <f>IF(MATHS!F26="","",MATHS!F26)</f>
        <v/>
      </c>
      <c r="BE26" s="135" t="str">
        <f t="shared" si="18"/>
        <v/>
      </c>
      <c r="BF26" s="134" t="str">
        <f>IF(MATHS!G26="","",MATHS!G26)</f>
        <v/>
      </c>
      <c r="BG26" s="134" t="str">
        <f t="shared" si="19"/>
        <v/>
      </c>
      <c r="BH26" s="135" t="str">
        <f>IFERROR(LARGE((BC26,BE26,BG26),1),"")</f>
        <v/>
      </c>
      <c r="BI26" s="135" t="str">
        <f>IFERROR(LARGE((BC26,BE26,BG26),2),"")</f>
        <v/>
      </c>
      <c r="BJ26" s="134" t="str">
        <f t="shared" si="20"/>
        <v/>
      </c>
      <c r="BK26" s="135" t="str">
        <f>IF(MATHS!H26="","",MATHS!H26)</f>
        <v/>
      </c>
      <c r="BL26" s="134" t="str">
        <f>IF(MATHS!I26="","",MATHS!I26)</f>
        <v/>
      </c>
      <c r="BM26" s="134" t="str">
        <f>IF(MATHS!J26="","",MATHS!J26)</f>
        <v/>
      </c>
      <c r="BN26" s="134" t="str">
        <f t="shared" si="59"/>
        <v/>
      </c>
      <c r="BO26" s="134" t="str">
        <f>IF(MATHS!K26="","",MATHS!K26)</f>
        <v/>
      </c>
      <c r="BP26" s="135" t="str">
        <f t="shared" si="21"/>
        <v/>
      </c>
      <c r="BQ26" s="134" t="str">
        <f t="shared" si="60"/>
        <v/>
      </c>
      <c r="BR26" s="134" t="str">
        <f t="shared" si="22"/>
        <v/>
      </c>
      <c r="BS26" s="134" t="str">
        <f>IF(MATHS!O26="","",MATHS!O26)</f>
        <v/>
      </c>
      <c r="BT26" s="134" t="str">
        <f t="shared" si="61"/>
        <v/>
      </c>
      <c r="BU26" s="134" t="str">
        <f t="shared" si="62"/>
        <v/>
      </c>
      <c r="BV26" s="134"/>
      <c r="BW26" s="137" t="str">
        <f>IF(SCIENCE!E26="","",SCIENCE!E26)</f>
        <v/>
      </c>
      <c r="BX26" s="138" t="str">
        <f t="shared" si="23"/>
        <v/>
      </c>
      <c r="BY26" s="137" t="str">
        <f>IF(SCIENCE!F26="","",SCIENCE!F26)</f>
        <v/>
      </c>
      <c r="BZ26" s="138" t="str">
        <f t="shared" si="24"/>
        <v/>
      </c>
      <c r="CA26" s="137" t="str">
        <f>IF(SCIENCE!G26="","",SCIENCE!G26)</f>
        <v/>
      </c>
      <c r="CB26" s="137" t="str">
        <f t="shared" si="25"/>
        <v/>
      </c>
      <c r="CC26" s="138" t="str">
        <f>IFERROR(LARGE((BX26,BZ26,CB26),1),"")</f>
        <v/>
      </c>
      <c r="CD26" s="138" t="str">
        <f>IFERROR(LARGE((BX26,BZ26,CB26),2),"")</f>
        <v/>
      </c>
      <c r="CE26" s="137" t="str">
        <f t="shared" si="26"/>
        <v/>
      </c>
      <c r="CF26" s="138" t="str">
        <f>IF(SCIENCE!H26="","",SCIENCE!H26)</f>
        <v/>
      </c>
      <c r="CG26" s="138" t="str">
        <f>IF(SCIENCE!I26="","",SCIENCE!I26)</f>
        <v/>
      </c>
      <c r="CH26" s="138" t="str">
        <f>IF(SCIENCE!J26="","",SCIENCE!J26)</f>
        <v/>
      </c>
      <c r="CI26" s="138" t="str">
        <f t="shared" si="63"/>
        <v/>
      </c>
      <c r="CJ26" s="138" t="str">
        <f>IF(SCIENCE!K26="","",SCIENCE!K26)</f>
        <v/>
      </c>
      <c r="CK26" s="138" t="str">
        <f t="shared" si="27"/>
        <v/>
      </c>
      <c r="CL26" s="137" t="str">
        <f t="shared" si="64"/>
        <v/>
      </c>
      <c r="CM26" s="137" t="str">
        <f t="shared" si="28"/>
        <v/>
      </c>
      <c r="CN26" s="137" t="str">
        <f>IF(SCIENCE!O26="","",SCIENCE!O26)</f>
        <v/>
      </c>
      <c r="CO26" s="137" t="str">
        <f t="shared" si="65"/>
        <v/>
      </c>
      <c r="CP26" s="137" t="str">
        <f t="shared" si="66"/>
        <v/>
      </c>
      <c r="CQ26" s="137" t="str">
        <f t="shared" si="67"/>
        <v/>
      </c>
      <c r="CR26" s="134" t="str">
        <f>IF(SST!E26="","",SST!E26)</f>
        <v/>
      </c>
      <c r="CS26" s="135" t="str">
        <f t="shared" si="29"/>
        <v/>
      </c>
      <c r="CT26" s="134" t="str">
        <f>IF(SST!F26="","",SST!F26)</f>
        <v/>
      </c>
      <c r="CU26" s="135" t="str">
        <f t="shared" si="30"/>
        <v/>
      </c>
      <c r="CV26" s="134" t="str">
        <f>IF(SST!G26="","",SST!G26)</f>
        <v/>
      </c>
      <c r="CW26" s="134" t="str">
        <f t="shared" si="31"/>
        <v/>
      </c>
      <c r="CX26" s="135" t="str">
        <f>IFERROR(LARGE((CS26,CU26,CW26),1),"")</f>
        <v/>
      </c>
      <c r="CY26" s="135" t="str">
        <f>IFERROR(LARGE((CS26,CU26,CW26),2),"")</f>
        <v/>
      </c>
      <c r="CZ26" s="134" t="str">
        <f t="shared" si="32"/>
        <v/>
      </c>
      <c r="DA26" s="135" t="str">
        <f>IF(SST!H26="","",SST!H26)</f>
        <v/>
      </c>
      <c r="DB26" s="135" t="str">
        <f>IF(SST!I26="","",SST!I26)</f>
        <v/>
      </c>
      <c r="DC26" s="135" t="str">
        <f>IF(SST!J26="","",SST!J26)</f>
        <v/>
      </c>
      <c r="DD26" s="135" t="str">
        <f t="shared" si="68"/>
        <v/>
      </c>
      <c r="DE26" s="135" t="str">
        <f>IF(SST!K26="","",SST!K26)</f>
        <v/>
      </c>
      <c r="DF26" s="135" t="str">
        <f t="shared" si="33"/>
        <v/>
      </c>
      <c r="DG26" s="134" t="str">
        <f t="shared" si="69"/>
        <v/>
      </c>
      <c r="DH26" s="134" t="str">
        <f t="shared" si="34"/>
        <v/>
      </c>
      <c r="DI26" s="134" t="str">
        <f>IF(SST!O26="","",SST!O26)</f>
        <v/>
      </c>
      <c r="DJ26" s="134" t="str">
        <f t="shared" si="70"/>
        <v/>
      </c>
      <c r="DK26" s="134" t="str">
        <f t="shared" si="71"/>
        <v/>
      </c>
      <c r="DL26" s="134" t="str">
        <f t="shared" si="72"/>
        <v/>
      </c>
      <c r="DM26" s="139" t="str">
        <f t="shared" si="73"/>
        <v/>
      </c>
      <c r="DN26" s="139" t="str">
        <f t="shared" si="74"/>
        <v/>
      </c>
      <c r="DO26" s="139" t="str">
        <f t="shared" si="75"/>
        <v/>
      </c>
      <c r="DP26" s="139" t="str">
        <f t="shared" si="76"/>
        <v/>
      </c>
      <c r="DQ26" s="139" t="str">
        <f t="shared" si="77"/>
        <v/>
      </c>
      <c r="DR26" s="139" t="str">
        <f t="shared" si="78"/>
        <v/>
      </c>
      <c r="DS26" s="139" t="str">
        <f t="shared" si="79"/>
        <v/>
      </c>
      <c r="DT26" s="139" t="str">
        <f t="shared" si="80"/>
        <v/>
      </c>
      <c r="DU26" s="139" t="str">
        <f t="shared" si="81"/>
        <v/>
      </c>
      <c r="DV26" s="139" t="str">
        <f t="shared" si="82"/>
        <v/>
      </c>
      <c r="DW26" s="140" t="str">
        <f t="shared" si="83"/>
        <v/>
      </c>
      <c r="DX26" s="140" t="str">
        <f t="shared" si="84"/>
        <v/>
      </c>
      <c r="DY26" s="140" t="str">
        <f t="shared" si="85"/>
        <v/>
      </c>
      <c r="DZ26" s="140" t="str">
        <f t="shared" si="86"/>
        <v/>
      </c>
      <c r="EA26" s="140" t="str">
        <f t="shared" si="87"/>
        <v/>
      </c>
      <c r="EB26" s="141" t="str">
        <f t="shared" si="88"/>
        <v/>
      </c>
      <c r="EC26" s="141" t="str">
        <f t="shared" si="89"/>
        <v/>
      </c>
      <c r="ED26" s="141" t="str">
        <f t="shared" si="90"/>
        <v/>
      </c>
      <c r="EE26" s="141" t="str">
        <f t="shared" si="91"/>
        <v/>
      </c>
      <c r="EF26" s="141" t="str">
        <f t="shared" si="92"/>
        <v/>
      </c>
      <c r="EG26" s="127" t="str">
        <f t="shared" si="97"/>
        <v/>
      </c>
      <c r="EH26" s="127" t="str">
        <f t="shared" si="97"/>
        <v/>
      </c>
      <c r="EI26" s="127" t="str">
        <f t="shared" si="93"/>
        <v/>
      </c>
      <c r="EJ26" s="127" t="str">
        <f t="shared" si="93"/>
        <v/>
      </c>
      <c r="EK26" s="127" t="str">
        <f t="shared" si="93"/>
        <v/>
      </c>
      <c r="EL26" s="128" t="str">
        <f t="shared" si="36"/>
        <v/>
      </c>
      <c r="EM26" s="128" t="str">
        <f t="shared" si="36"/>
        <v/>
      </c>
      <c r="EN26" s="128" t="str">
        <f t="shared" si="36"/>
        <v/>
      </c>
      <c r="EO26" s="128" t="str">
        <f t="shared" si="36"/>
        <v/>
      </c>
      <c r="EP26" s="128" t="str">
        <f t="shared" si="36"/>
        <v/>
      </c>
      <c r="EQ26" s="142" t="str">
        <f t="shared" si="37"/>
        <v/>
      </c>
      <c r="ER26" s="142" t="str">
        <f t="shared" si="38"/>
        <v/>
      </c>
      <c r="ES26" s="359" t="str">
        <f t="shared" si="39"/>
        <v/>
      </c>
      <c r="ET26" s="359" t="str">
        <f t="shared" si="40"/>
        <v/>
      </c>
      <c r="EU26" s="359" t="str">
        <f t="shared" si="41"/>
        <v/>
      </c>
      <c r="EV26" s="359" t="str">
        <f t="shared" si="42"/>
        <v/>
      </c>
      <c r="EW26" s="359" t="str">
        <f t="shared" si="43"/>
        <v/>
      </c>
      <c r="EX26" s="359" t="str">
        <f t="shared" si="44"/>
        <v/>
      </c>
      <c r="EY26" s="359" t="str">
        <f t="shared" si="94"/>
        <v/>
      </c>
      <c r="EZ26" s="359" t="str">
        <f t="shared" si="94"/>
        <v/>
      </c>
      <c r="FA26" s="359" t="str">
        <f t="shared" si="45"/>
        <v/>
      </c>
      <c r="FB26" s="359" t="str">
        <f t="shared" si="46"/>
        <v/>
      </c>
      <c r="FC26" s="144" t="str">
        <f t="shared" si="95"/>
        <v/>
      </c>
      <c r="FD26" s="359" t="str">
        <f t="shared" si="47"/>
        <v/>
      </c>
      <c r="FE26" s="145" t="str">
        <f>IF(ATTENDANCE!Q27="","",ATTENDANCE!Q27)</f>
        <v/>
      </c>
      <c r="FF26" s="146" t="str">
        <f t="shared" si="48"/>
        <v/>
      </c>
      <c r="FG26" s="359" t="str">
        <f t="shared" si="49"/>
        <v/>
      </c>
      <c r="FH26" s="144" t="str">
        <f t="shared" si="96"/>
        <v/>
      </c>
      <c r="FI26" s="359" t="str">
        <f>IF(ATTENDANCE!Q27="","",ATTENDANCE!Q27)</f>
        <v/>
      </c>
      <c r="FJ26" s="144" t="str">
        <f>IF(ATTENDANCE!Q27="","",ATTENDANCE!$Q27)</f>
        <v/>
      </c>
      <c r="FK26" s="144" t="s">
        <v>233</v>
      </c>
      <c r="FL26" s="103"/>
    </row>
    <row r="27" spans="1:168" ht="25.5" customHeight="1" x14ac:dyDescent="0.25">
      <c r="A27" s="103"/>
      <c r="B27" s="131">
        <f>IF(DATA!B25="","",DATA!B25)</f>
        <v>21</v>
      </c>
      <c r="C27" s="131" t="str">
        <f>IF(DATA!C25="","",DATA!C25)</f>
        <v/>
      </c>
      <c r="D27" s="131" t="str">
        <f>IF(DATA!D25="","",DATA!D25)</f>
        <v/>
      </c>
      <c r="E27" s="447" t="str">
        <f>IF(DATA!E25="","",DATA!E25)</f>
        <v/>
      </c>
      <c r="F27" s="447" t="str">
        <f>IF(DATA!F25="","",DATA!F25)</f>
        <v/>
      </c>
      <c r="G27" s="132" t="str">
        <f>IF(DATA!G25="","",DATA!G25)</f>
        <v/>
      </c>
      <c r="H27" s="133" t="str">
        <f>IF(DATA!H25="","",DATA!H25)</f>
        <v/>
      </c>
      <c r="I27" s="132" t="str">
        <f>IF(DATA!I25="","",DATA!I25)</f>
        <v/>
      </c>
      <c r="J27" s="132" t="str">
        <f>IF(DATA!J25="","",DATA!J25)</f>
        <v/>
      </c>
      <c r="K27" s="132" t="str">
        <f>IF(DATA!K25="","",DATA!K25)</f>
        <v/>
      </c>
      <c r="L27" s="134" t="str">
        <f>IF(ENGLISH!E27="","",ENGLISH!E27)</f>
        <v/>
      </c>
      <c r="M27" s="135" t="str">
        <f t="shared" si="2"/>
        <v/>
      </c>
      <c r="N27" s="134" t="str">
        <f>IF(ENGLISH!F27="","",ENGLISH!F27)</f>
        <v/>
      </c>
      <c r="O27" s="135" t="str">
        <f t="shared" si="3"/>
        <v/>
      </c>
      <c r="P27" s="134" t="str">
        <f>IF(ENGLISH!G27="","",ENGLISH!G27)</f>
        <v/>
      </c>
      <c r="Q27" s="134" t="str">
        <f t="shared" si="4"/>
        <v/>
      </c>
      <c r="R27" s="135" t="str">
        <f>IFERROR(LARGE((M27,O27,Q27),1),"")</f>
        <v/>
      </c>
      <c r="S27" s="135" t="str">
        <f>IFERROR(LARGE((M27,O27,Q27),2),"")</f>
        <v/>
      </c>
      <c r="T27" s="134" t="str">
        <f t="shared" si="5"/>
        <v/>
      </c>
      <c r="U27" s="135" t="str">
        <f>IF(ENGLISH!H27="","",ENGLISH!H27)</f>
        <v/>
      </c>
      <c r="V27" s="134" t="str">
        <f>IF(ENGLISH!I27="","",ENGLISH!I27)</f>
        <v/>
      </c>
      <c r="W27" s="134" t="str">
        <f>IF(ENGLISH!J27="","",ENGLISH!J27)</f>
        <v/>
      </c>
      <c r="X27" s="134" t="str">
        <f t="shared" si="10"/>
        <v/>
      </c>
      <c r="Y27" s="135" t="str">
        <f>IF(ENGLISH!K27="","",ENGLISH!K27)</f>
        <v/>
      </c>
      <c r="Z27" s="135" t="str">
        <f t="shared" si="7"/>
        <v/>
      </c>
      <c r="AA27" s="136" t="str">
        <f t="shared" si="50"/>
        <v/>
      </c>
      <c r="AB27" s="134" t="str">
        <f t="shared" si="8"/>
        <v/>
      </c>
      <c r="AC27" s="134" t="str">
        <f>IF(ENGLISH!O27="","",ENGLISH!O27)</f>
        <v/>
      </c>
      <c r="AD27" s="134" t="str">
        <f t="shared" si="51"/>
        <v/>
      </c>
      <c r="AE27" s="134" t="str">
        <f t="shared" si="52"/>
        <v/>
      </c>
      <c r="AF27" s="134" t="str">
        <f t="shared" si="53"/>
        <v/>
      </c>
      <c r="AG27" s="137" t="str">
        <f>IF('HINDI-SKT'!E27="","",'HINDI-SKT'!E27)</f>
        <v/>
      </c>
      <c r="AH27" s="138" t="str">
        <f t="shared" si="11"/>
        <v/>
      </c>
      <c r="AI27" s="137" t="str">
        <f>IF('HINDI-SKT'!F27="","",'HINDI-SKT'!F27)</f>
        <v/>
      </c>
      <c r="AJ27" s="138" t="str">
        <f t="shared" si="12"/>
        <v/>
      </c>
      <c r="AK27" s="137" t="str">
        <f>IF('HINDI-SKT'!G27="","",'HINDI-SKT'!G27)</f>
        <v/>
      </c>
      <c r="AL27" s="137" t="str">
        <f t="shared" si="13"/>
        <v/>
      </c>
      <c r="AM27" s="138" t="str">
        <f>IFERROR(LARGE((AH27,AJ27,AL27),1),"")</f>
        <v/>
      </c>
      <c r="AN27" s="138" t="str">
        <f>IFERROR(LARGE((AH27,AJ27,AL27),2),"")</f>
        <v/>
      </c>
      <c r="AO27" s="137" t="str">
        <f t="shared" si="14"/>
        <v/>
      </c>
      <c r="AP27" s="138" t="str">
        <f>IF('HINDI-SKT'!H27="","",'HINDI-SKT'!H27)</f>
        <v/>
      </c>
      <c r="AQ27" s="137" t="str">
        <f>IF('HINDI-SKT'!I27="","",'HINDI-SKT'!I27)</f>
        <v/>
      </c>
      <c r="AR27" s="137" t="str">
        <f>IF('HINDI-SKT'!J27="","",'HINDI-SKT'!J27)</f>
        <v/>
      </c>
      <c r="AS27" s="137" t="str">
        <f t="shared" si="54"/>
        <v/>
      </c>
      <c r="AT27" s="137" t="str">
        <f>IF('HINDI-SKT'!K27="","",'HINDI-SKT'!K27)</f>
        <v/>
      </c>
      <c r="AU27" s="138" t="str">
        <f t="shared" si="15"/>
        <v/>
      </c>
      <c r="AV27" s="137" t="str">
        <f t="shared" si="55"/>
        <v/>
      </c>
      <c r="AW27" s="137" t="str">
        <f t="shared" si="16"/>
        <v/>
      </c>
      <c r="AX27" s="137" t="str">
        <f>IF('HINDI-SKT'!O27="","",'HINDI-SKT'!O27)</f>
        <v/>
      </c>
      <c r="AY27" s="137" t="str">
        <f t="shared" si="56"/>
        <v/>
      </c>
      <c r="AZ27" s="137" t="str">
        <f t="shared" si="57"/>
        <v/>
      </c>
      <c r="BA27" s="137" t="str">
        <f t="shared" si="58"/>
        <v/>
      </c>
      <c r="BB27" s="134" t="str">
        <f>IF(MATHS!E27="","",MATHS!E27)</f>
        <v/>
      </c>
      <c r="BC27" s="135" t="str">
        <f t="shared" si="17"/>
        <v/>
      </c>
      <c r="BD27" s="134" t="str">
        <f>IF(MATHS!F27="","",MATHS!F27)</f>
        <v/>
      </c>
      <c r="BE27" s="135" t="str">
        <f t="shared" si="18"/>
        <v/>
      </c>
      <c r="BF27" s="134" t="str">
        <f>IF(MATHS!G27="","",MATHS!G27)</f>
        <v/>
      </c>
      <c r="BG27" s="134" t="str">
        <f t="shared" si="19"/>
        <v/>
      </c>
      <c r="BH27" s="135" t="str">
        <f>IFERROR(LARGE((BC27,BE27,BG27),1),"")</f>
        <v/>
      </c>
      <c r="BI27" s="135" t="str">
        <f>IFERROR(LARGE((BC27,BE27,BG27),2),"")</f>
        <v/>
      </c>
      <c r="BJ27" s="134" t="str">
        <f t="shared" si="20"/>
        <v/>
      </c>
      <c r="BK27" s="135" t="str">
        <f>IF(MATHS!H27="","",MATHS!H27)</f>
        <v/>
      </c>
      <c r="BL27" s="134" t="str">
        <f>IF(MATHS!I27="","",MATHS!I27)</f>
        <v/>
      </c>
      <c r="BM27" s="134" t="str">
        <f>IF(MATHS!J27="","",MATHS!J27)</f>
        <v/>
      </c>
      <c r="BN27" s="134" t="str">
        <f t="shared" si="59"/>
        <v/>
      </c>
      <c r="BO27" s="134" t="str">
        <f>IF(MATHS!K27="","",MATHS!K27)</f>
        <v/>
      </c>
      <c r="BP27" s="135" t="str">
        <f t="shared" si="21"/>
        <v/>
      </c>
      <c r="BQ27" s="134" t="str">
        <f t="shared" si="60"/>
        <v/>
      </c>
      <c r="BR27" s="134" t="str">
        <f t="shared" si="22"/>
        <v/>
      </c>
      <c r="BS27" s="134" t="str">
        <f>IF(MATHS!O27="","",MATHS!O27)</f>
        <v/>
      </c>
      <c r="BT27" s="134" t="str">
        <f t="shared" si="61"/>
        <v/>
      </c>
      <c r="BU27" s="134" t="str">
        <f t="shared" si="62"/>
        <v/>
      </c>
      <c r="BV27" s="134"/>
      <c r="BW27" s="137" t="str">
        <f>IF(SCIENCE!E27="","",SCIENCE!E27)</f>
        <v/>
      </c>
      <c r="BX27" s="138" t="str">
        <f t="shared" si="23"/>
        <v/>
      </c>
      <c r="BY27" s="137" t="str">
        <f>IF(SCIENCE!F27="","",SCIENCE!F27)</f>
        <v/>
      </c>
      <c r="BZ27" s="138" t="str">
        <f t="shared" si="24"/>
        <v/>
      </c>
      <c r="CA27" s="137" t="str">
        <f>IF(SCIENCE!G27="","",SCIENCE!G27)</f>
        <v/>
      </c>
      <c r="CB27" s="137" t="str">
        <f t="shared" si="25"/>
        <v/>
      </c>
      <c r="CC27" s="138" t="str">
        <f>IFERROR(LARGE((BX27,BZ27,CB27),1),"")</f>
        <v/>
      </c>
      <c r="CD27" s="138" t="str">
        <f>IFERROR(LARGE((BX27,BZ27,CB27),2),"")</f>
        <v/>
      </c>
      <c r="CE27" s="137" t="str">
        <f t="shared" si="26"/>
        <v/>
      </c>
      <c r="CF27" s="138" t="str">
        <f>IF(SCIENCE!H27="","",SCIENCE!H27)</f>
        <v/>
      </c>
      <c r="CG27" s="138" t="str">
        <f>IF(SCIENCE!I27="","",SCIENCE!I27)</f>
        <v/>
      </c>
      <c r="CH27" s="138" t="str">
        <f>IF(SCIENCE!J27="","",SCIENCE!J27)</f>
        <v/>
      </c>
      <c r="CI27" s="138" t="str">
        <f t="shared" si="63"/>
        <v/>
      </c>
      <c r="CJ27" s="138" t="str">
        <f>IF(SCIENCE!K27="","",SCIENCE!K27)</f>
        <v/>
      </c>
      <c r="CK27" s="138" t="str">
        <f t="shared" si="27"/>
        <v/>
      </c>
      <c r="CL27" s="137" t="str">
        <f t="shared" si="64"/>
        <v/>
      </c>
      <c r="CM27" s="137" t="str">
        <f t="shared" si="28"/>
        <v/>
      </c>
      <c r="CN27" s="137" t="str">
        <f>IF(SCIENCE!O27="","",SCIENCE!O27)</f>
        <v/>
      </c>
      <c r="CO27" s="137" t="str">
        <f t="shared" si="65"/>
        <v/>
      </c>
      <c r="CP27" s="137" t="str">
        <f t="shared" si="66"/>
        <v/>
      </c>
      <c r="CQ27" s="137" t="str">
        <f t="shared" si="67"/>
        <v/>
      </c>
      <c r="CR27" s="134" t="str">
        <f>IF(SST!E27="","",SST!E27)</f>
        <v/>
      </c>
      <c r="CS27" s="135" t="str">
        <f t="shared" si="29"/>
        <v/>
      </c>
      <c r="CT27" s="134" t="str">
        <f>IF(SST!F27="","",SST!F27)</f>
        <v/>
      </c>
      <c r="CU27" s="135" t="str">
        <f t="shared" si="30"/>
        <v/>
      </c>
      <c r="CV27" s="134" t="str">
        <f>IF(SST!G27="","",SST!G27)</f>
        <v/>
      </c>
      <c r="CW27" s="134" t="str">
        <f t="shared" si="31"/>
        <v/>
      </c>
      <c r="CX27" s="135" t="str">
        <f>IFERROR(LARGE((CS27,CU27,CW27),1),"")</f>
        <v/>
      </c>
      <c r="CY27" s="135" t="str">
        <f>IFERROR(LARGE((CS27,CU27,CW27),2),"")</f>
        <v/>
      </c>
      <c r="CZ27" s="134" t="str">
        <f t="shared" si="32"/>
        <v/>
      </c>
      <c r="DA27" s="135" t="str">
        <f>IF(SST!H27="","",SST!H27)</f>
        <v/>
      </c>
      <c r="DB27" s="135" t="str">
        <f>IF(SST!I27="","",SST!I27)</f>
        <v/>
      </c>
      <c r="DC27" s="135" t="str">
        <f>IF(SST!J27="","",SST!J27)</f>
        <v/>
      </c>
      <c r="DD27" s="135" t="str">
        <f t="shared" si="68"/>
        <v/>
      </c>
      <c r="DE27" s="135" t="str">
        <f>IF(SST!K27="","",SST!K27)</f>
        <v/>
      </c>
      <c r="DF27" s="135" t="str">
        <f t="shared" si="33"/>
        <v/>
      </c>
      <c r="DG27" s="134" t="str">
        <f t="shared" si="69"/>
        <v/>
      </c>
      <c r="DH27" s="134" t="str">
        <f t="shared" si="34"/>
        <v/>
      </c>
      <c r="DI27" s="134" t="str">
        <f>IF(SST!O27="","",SST!O27)</f>
        <v/>
      </c>
      <c r="DJ27" s="134" t="str">
        <f t="shared" si="70"/>
        <v/>
      </c>
      <c r="DK27" s="134" t="str">
        <f t="shared" si="71"/>
        <v/>
      </c>
      <c r="DL27" s="134" t="str">
        <f t="shared" si="72"/>
        <v/>
      </c>
      <c r="DM27" s="139" t="str">
        <f t="shared" si="73"/>
        <v/>
      </c>
      <c r="DN27" s="139" t="str">
        <f t="shared" si="74"/>
        <v/>
      </c>
      <c r="DO27" s="139" t="str">
        <f t="shared" si="75"/>
        <v/>
      </c>
      <c r="DP27" s="139" t="str">
        <f t="shared" si="76"/>
        <v/>
      </c>
      <c r="DQ27" s="139" t="str">
        <f t="shared" si="77"/>
        <v/>
      </c>
      <c r="DR27" s="139" t="str">
        <f t="shared" si="78"/>
        <v/>
      </c>
      <c r="DS27" s="139" t="str">
        <f t="shared" si="79"/>
        <v/>
      </c>
      <c r="DT27" s="139" t="str">
        <f t="shared" si="80"/>
        <v/>
      </c>
      <c r="DU27" s="139" t="str">
        <f t="shared" si="81"/>
        <v/>
      </c>
      <c r="DV27" s="139" t="str">
        <f t="shared" si="82"/>
        <v/>
      </c>
      <c r="DW27" s="140" t="str">
        <f t="shared" si="83"/>
        <v/>
      </c>
      <c r="DX27" s="140" t="str">
        <f t="shared" si="84"/>
        <v/>
      </c>
      <c r="DY27" s="140" t="str">
        <f t="shared" si="85"/>
        <v/>
      </c>
      <c r="DZ27" s="140" t="str">
        <f t="shared" si="86"/>
        <v/>
      </c>
      <c r="EA27" s="140" t="str">
        <f t="shared" si="87"/>
        <v/>
      </c>
      <c r="EB27" s="141" t="str">
        <f t="shared" si="88"/>
        <v/>
      </c>
      <c r="EC27" s="141" t="str">
        <f t="shared" si="89"/>
        <v/>
      </c>
      <c r="ED27" s="141" t="str">
        <f t="shared" si="90"/>
        <v/>
      </c>
      <c r="EE27" s="141" t="str">
        <f t="shared" si="91"/>
        <v/>
      </c>
      <c r="EF27" s="141" t="str">
        <f t="shared" si="92"/>
        <v/>
      </c>
      <c r="EG27" s="127" t="str">
        <f t="shared" si="97"/>
        <v/>
      </c>
      <c r="EH27" s="127" t="str">
        <f t="shared" si="97"/>
        <v/>
      </c>
      <c r="EI27" s="127" t="str">
        <f t="shared" si="93"/>
        <v/>
      </c>
      <c r="EJ27" s="127" t="str">
        <f t="shared" si="93"/>
        <v/>
      </c>
      <c r="EK27" s="127" t="str">
        <f t="shared" si="93"/>
        <v/>
      </c>
      <c r="EL27" s="128" t="str">
        <f t="shared" si="36"/>
        <v/>
      </c>
      <c r="EM27" s="128" t="str">
        <f t="shared" si="36"/>
        <v/>
      </c>
      <c r="EN27" s="128" t="str">
        <f t="shared" si="36"/>
        <v/>
      </c>
      <c r="EO27" s="128" t="str">
        <f t="shared" si="36"/>
        <v/>
      </c>
      <c r="EP27" s="128" t="str">
        <f t="shared" si="36"/>
        <v/>
      </c>
      <c r="EQ27" s="142" t="str">
        <f t="shared" si="37"/>
        <v/>
      </c>
      <c r="ER27" s="142" t="str">
        <f t="shared" si="38"/>
        <v/>
      </c>
      <c r="ES27" s="359" t="str">
        <f t="shared" si="39"/>
        <v/>
      </c>
      <c r="ET27" s="359" t="str">
        <f t="shared" si="40"/>
        <v/>
      </c>
      <c r="EU27" s="359" t="str">
        <f t="shared" si="41"/>
        <v/>
      </c>
      <c r="EV27" s="359" t="str">
        <f t="shared" si="42"/>
        <v/>
      </c>
      <c r="EW27" s="359" t="str">
        <f t="shared" si="43"/>
        <v/>
      </c>
      <c r="EX27" s="359" t="str">
        <f t="shared" si="44"/>
        <v/>
      </c>
      <c r="EY27" s="359" t="str">
        <f t="shared" si="94"/>
        <v/>
      </c>
      <c r="EZ27" s="359" t="str">
        <f t="shared" si="94"/>
        <v/>
      </c>
      <c r="FA27" s="359" t="str">
        <f t="shared" si="45"/>
        <v/>
      </c>
      <c r="FB27" s="359" t="str">
        <f t="shared" si="46"/>
        <v/>
      </c>
      <c r="FC27" s="144" t="str">
        <f t="shared" si="95"/>
        <v/>
      </c>
      <c r="FD27" s="359" t="str">
        <f t="shared" si="47"/>
        <v/>
      </c>
      <c r="FE27" s="145" t="str">
        <f>IF(ATTENDANCE!Q28="","",ATTENDANCE!Q28)</f>
        <v/>
      </c>
      <c r="FF27" s="146" t="str">
        <f t="shared" si="48"/>
        <v/>
      </c>
      <c r="FG27" s="359" t="str">
        <f t="shared" si="49"/>
        <v/>
      </c>
      <c r="FH27" s="144" t="str">
        <f t="shared" si="96"/>
        <v/>
      </c>
      <c r="FI27" s="359" t="str">
        <f>IF(ATTENDANCE!Q28="","",ATTENDANCE!Q28)</f>
        <v/>
      </c>
      <c r="FJ27" s="144" t="str">
        <f>IF(ATTENDANCE!Q28="","",ATTENDANCE!$Q28)</f>
        <v/>
      </c>
      <c r="FK27" s="144" t="s">
        <v>232</v>
      </c>
      <c r="FL27" s="103"/>
    </row>
    <row r="28" spans="1:168" ht="25.5" customHeight="1" x14ac:dyDescent="0.25">
      <c r="A28" s="103"/>
      <c r="B28" s="131">
        <f>IF(DATA!B26="","",DATA!B26)</f>
        <v>22</v>
      </c>
      <c r="C28" s="131" t="str">
        <f>IF(DATA!C26="","",DATA!C26)</f>
        <v/>
      </c>
      <c r="D28" s="131" t="str">
        <f>IF(DATA!D26="","",DATA!D26)</f>
        <v/>
      </c>
      <c r="E28" s="447" t="str">
        <f>IF(DATA!E26="","",DATA!E26)</f>
        <v/>
      </c>
      <c r="F28" s="447" t="str">
        <f>IF(DATA!F26="","",DATA!F26)</f>
        <v/>
      </c>
      <c r="G28" s="132" t="str">
        <f>IF(DATA!G26="","",DATA!G26)</f>
        <v/>
      </c>
      <c r="H28" s="133" t="str">
        <f>IF(DATA!H26="","",DATA!H26)</f>
        <v/>
      </c>
      <c r="I28" s="132" t="str">
        <f>IF(DATA!I26="","",DATA!I26)</f>
        <v/>
      </c>
      <c r="J28" s="132" t="str">
        <f>IF(DATA!J26="","",DATA!J26)</f>
        <v/>
      </c>
      <c r="K28" s="132" t="str">
        <f>IF(DATA!K26="","",DATA!K26)</f>
        <v/>
      </c>
      <c r="L28" s="134" t="str">
        <f>IF(ENGLISH!E28="","",ENGLISH!E28)</f>
        <v/>
      </c>
      <c r="M28" s="135" t="str">
        <f t="shared" si="2"/>
        <v/>
      </c>
      <c r="N28" s="134" t="str">
        <f>IF(ENGLISH!F28="","",ENGLISH!F28)</f>
        <v/>
      </c>
      <c r="O28" s="135" t="str">
        <f t="shared" si="3"/>
        <v/>
      </c>
      <c r="P28" s="134" t="str">
        <f>IF(ENGLISH!G28="","",ENGLISH!G28)</f>
        <v/>
      </c>
      <c r="Q28" s="134" t="str">
        <f t="shared" si="4"/>
        <v/>
      </c>
      <c r="R28" s="135" t="str">
        <f>IFERROR(LARGE((M28,O28,Q28),1),"")</f>
        <v/>
      </c>
      <c r="S28" s="135" t="str">
        <f>IFERROR(LARGE((M28,O28,Q28),2),"")</f>
        <v/>
      </c>
      <c r="T28" s="134" t="str">
        <f t="shared" si="5"/>
        <v/>
      </c>
      <c r="U28" s="135" t="str">
        <f>IF(ENGLISH!H28="","",ENGLISH!H28)</f>
        <v/>
      </c>
      <c r="V28" s="134" t="str">
        <f>IF(ENGLISH!I28="","",ENGLISH!I28)</f>
        <v/>
      </c>
      <c r="W28" s="134" t="str">
        <f>IF(ENGLISH!J28="","",ENGLISH!J28)</f>
        <v/>
      </c>
      <c r="X28" s="134" t="str">
        <f t="shared" si="10"/>
        <v/>
      </c>
      <c r="Y28" s="135" t="str">
        <f>IF(ENGLISH!K28="","",ENGLISH!K28)</f>
        <v/>
      </c>
      <c r="Z28" s="135" t="str">
        <f t="shared" si="7"/>
        <v/>
      </c>
      <c r="AA28" s="136" t="str">
        <f t="shared" si="50"/>
        <v/>
      </c>
      <c r="AB28" s="134" t="str">
        <f t="shared" si="8"/>
        <v/>
      </c>
      <c r="AC28" s="134" t="str">
        <f>IF(ENGLISH!O28="","",ENGLISH!O28)</f>
        <v/>
      </c>
      <c r="AD28" s="134" t="str">
        <f t="shared" si="51"/>
        <v/>
      </c>
      <c r="AE28" s="134" t="str">
        <f t="shared" si="52"/>
        <v/>
      </c>
      <c r="AF28" s="134" t="str">
        <f t="shared" si="53"/>
        <v/>
      </c>
      <c r="AG28" s="137" t="str">
        <f>IF('HINDI-SKT'!E28="","",'HINDI-SKT'!E28)</f>
        <v/>
      </c>
      <c r="AH28" s="138" t="str">
        <f t="shared" si="11"/>
        <v/>
      </c>
      <c r="AI28" s="137" t="str">
        <f>IF('HINDI-SKT'!F28="","",'HINDI-SKT'!F28)</f>
        <v/>
      </c>
      <c r="AJ28" s="138" t="str">
        <f t="shared" si="12"/>
        <v/>
      </c>
      <c r="AK28" s="137" t="str">
        <f>IF('HINDI-SKT'!G28="","",'HINDI-SKT'!G28)</f>
        <v/>
      </c>
      <c r="AL28" s="137" t="str">
        <f t="shared" si="13"/>
        <v/>
      </c>
      <c r="AM28" s="138" t="str">
        <f>IFERROR(LARGE((AH28,AJ28,AL28),1),"")</f>
        <v/>
      </c>
      <c r="AN28" s="138" t="str">
        <f>IFERROR(LARGE((AH28,AJ28,AL28),2),"")</f>
        <v/>
      </c>
      <c r="AO28" s="137" t="str">
        <f t="shared" si="14"/>
        <v/>
      </c>
      <c r="AP28" s="138" t="str">
        <f>IF('HINDI-SKT'!H28="","",'HINDI-SKT'!H28)</f>
        <v/>
      </c>
      <c r="AQ28" s="137" t="str">
        <f>IF('HINDI-SKT'!I28="","",'HINDI-SKT'!I28)</f>
        <v/>
      </c>
      <c r="AR28" s="137" t="str">
        <f>IF('HINDI-SKT'!J28="","",'HINDI-SKT'!J28)</f>
        <v/>
      </c>
      <c r="AS28" s="137" t="str">
        <f t="shared" si="54"/>
        <v/>
      </c>
      <c r="AT28" s="137" t="str">
        <f>IF('HINDI-SKT'!K28="","",'HINDI-SKT'!K28)</f>
        <v/>
      </c>
      <c r="AU28" s="138" t="str">
        <f t="shared" si="15"/>
        <v/>
      </c>
      <c r="AV28" s="137" t="str">
        <f t="shared" si="55"/>
        <v/>
      </c>
      <c r="AW28" s="137" t="str">
        <f t="shared" si="16"/>
        <v/>
      </c>
      <c r="AX28" s="137" t="str">
        <f>IF('HINDI-SKT'!O28="","",'HINDI-SKT'!O28)</f>
        <v/>
      </c>
      <c r="AY28" s="137" t="str">
        <f t="shared" si="56"/>
        <v/>
      </c>
      <c r="AZ28" s="137" t="str">
        <f t="shared" si="57"/>
        <v/>
      </c>
      <c r="BA28" s="137" t="str">
        <f t="shared" si="58"/>
        <v/>
      </c>
      <c r="BB28" s="134" t="str">
        <f>IF(MATHS!E28="","",MATHS!E28)</f>
        <v/>
      </c>
      <c r="BC28" s="135" t="str">
        <f t="shared" si="17"/>
        <v/>
      </c>
      <c r="BD28" s="134" t="str">
        <f>IF(MATHS!F28="","",MATHS!F28)</f>
        <v/>
      </c>
      <c r="BE28" s="135" t="str">
        <f t="shared" si="18"/>
        <v/>
      </c>
      <c r="BF28" s="134" t="str">
        <f>IF(MATHS!G28="","",MATHS!G28)</f>
        <v/>
      </c>
      <c r="BG28" s="134" t="str">
        <f t="shared" si="19"/>
        <v/>
      </c>
      <c r="BH28" s="135" t="str">
        <f>IFERROR(LARGE((BC28,BE28,BG28),1),"")</f>
        <v/>
      </c>
      <c r="BI28" s="135" t="str">
        <f>IFERROR(LARGE((BC28,BE28,BG28),2),"")</f>
        <v/>
      </c>
      <c r="BJ28" s="134" t="str">
        <f t="shared" si="20"/>
        <v/>
      </c>
      <c r="BK28" s="135" t="str">
        <f>IF(MATHS!H28="","",MATHS!H28)</f>
        <v/>
      </c>
      <c r="BL28" s="134" t="str">
        <f>IF(MATHS!I28="","",MATHS!I28)</f>
        <v/>
      </c>
      <c r="BM28" s="134" t="str">
        <f>IF(MATHS!J28="","",MATHS!J28)</f>
        <v/>
      </c>
      <c r="BN28" s="134" t="str">
        <f t="shared" si="59"/>
        <v/>
      </c>
      <c r="BO28" s="134" t="str">
        <f>IF(MATHS!K28="","",MATHS!K28)</f>
        <v/>
      </c>
      <c r="BP28" s="135" t="str">
        <f t="shared" si="21"/>
        <v/>
      </c>
      <c r="BQ28" s="134" t="str">
        <f t="shared" si="60"/>
        <v/>
      </c>
      <c r="BR28" s="134" t="str">
        <f t="shared" si="22"/>
        <v/>
      </c>
      <c r="BS28" s="134" t="str">
        <f>IF(MATHS!O28="","",MATHS!O28)</f>
        <v/>
      </c>
      <c r="BT28" s="134" t="str">
        <f t="shared" si="61"/>
        <v/>
      </c>
      <c r="BU28" s="134" t="str">
        <f t="shared" si="62"/>
        <v/>
      </c>
      <c r="BV28" s="134"/>
      <c r="BW28" s="137" t="str">
        <f>IF(SCIENCE!E28="","",SCIENCE!E28)</f>
        <v/>
      </c>
      <c r="BX28" s="138" t="str">
        <f t="shared" si="23"/>
        <v/>
      </c>
      <c r="BY28" s="137" t="str">
        <f>IF(SCIENCE!F28="","",SCIENCE!F28)</f>
        <v/>
      </c>
      <c r="BZ28" s="138" t="str">
        <f t="shared" si="24"/>
        <v/>
      </c>
      <c r="CA28" s="137" t="str">
        <f>IF(SCIENCE!G28="","",SCIENCE!G28)</f>
        <v/>
      </c>
      <c r="CB28" s="137" t="str">
        <f t="shared" si="25"/>
        <v/>
      </c>
      <c r="CC28" s="138" t="str">
        <f>IFERROR(LARGE((BX28,BZ28,CB28),1),"")</f>
        <v/>
      </c>
      <c r="CD28" s="138" t="str">
        <f>IFERROR(LARGE((BX28,BZ28,CB28),2),"")</f>
        <v/>
      </c>
      <c r="CE28" s="137" t="str">
        <f t="shared" si="26"/>
        <v/>
      </c>
      <c r="CF28" s="138" t="str">
        <f>IF(SCIENCE!H28="","",SCIENCE!H28)</f>
        <v/>
      </c>
      <c r="CG28" s="138" t="str">
        <f>IF(SCIENCE!I28="","",SCIENCE!I28)</f>
        <v/>
      </c>
      <c r="CH28" s="138" t="str">
        <f>IF(SCIENCE!J28="","",SCIENCE!J28)</f>
        <v/>
      </c>
      <c r="CI28" s="138" t="str">
        <f t="shared" si="63"/>
        <v/>
      </c>
      <c r="CJ28" s="138" t="str">
        <f>IF(SCIENCE!K28="","",SCIENCE!K28)</f>
        <v/>
      </c>
      <c r="CK28" s="138" t="str">
        <f t="shared" si="27"/>
        <v/>
      </c>
      <c r="CL28" s="137" t="str">
        <f t="shared" si="64"/>
        <v/>
      </c>
      <c r="CM28" s="137" t="str">
        <f t="shared" si="28"/>
        <v/>
      </c>
      <c r="CN28" s="137" t="str">
        <f>IF(SCIENCE!O28="","",SCIENCE!O28)</f>
        <v/>
      </c>
      <c r="CO28" s="137" t="str">
        <f t="shared" si="65"/>
        <v/>
      </c>
      <c r="CP28" s="137" t="str">
        <f t="shared" si="66"/>
        <v/>
      </c>
      <c r="CQ28" s="137" t="str">
        <f t="shared" si="67"/>
        <v/>
      </c>
      <c r="CR28" s="134" t="str">
        <f>IF(SST!E28="","",SST!E28)</f>
        <v/>
      </c>
      <c r="CS28" s="135" t="str">
        <f t="shared" si="29"/>
        <v/>
      </c>
      <c r="CT28" s="134" t="str">
        <f>IF(SST!F28="","",SST!F28)</f>
        <v/>
      </c>
      <c r="CU28" s="135" t="str">
        <f t="shared" si="30"/>
        <v/>
      </c>
      <c r="CV28" s="134" t="str">
        <f>IF(SST!G28="","",SST!G28)</f>
        <v/>
      </c>
      <c r="CW28" s="134" t="str">
        <f t="shared" si="31"/>
        <v/>
      </c>
      <c r="CX28" s="135" t="str">
        <f>IFERROR(LARGE((CS28,CU28,CW28),1),"")</f>
        <v/>
      </c>
      <c r="CY28" s="135" t="str">
        <f>IFERROR(LARGE((CS28,CU28,CW28),2),"")</f>
        <v/>
      </c>
      <c r="CZ28" s="134" t="str">
        <f t="shared" si="32"/>
        <v/>
      </c>
      <c r="DA28" s="135" t="str">
        <f>IF(SST!H28="","",SST!H28)</f>
        <v/>
      </c>
      <c r="DB28" s="135" t="str">
        <f>IF(SST!I28="","",SST!I28)</f>
        <v/>
      </c>
      <c r="DC28" s="135" t="str">
        <f>IF(SST!J28="","",SST!J28)</f>
        <v/>
      </c>
      <c r="DD28" s="135" t="str">
        <f t="shared" si="68"/>
        <v/>
      </c>
      <c r="DE28" s="135" t="str">
        <f>IF(SST!K28="","",SST!K28)</f>
        <v/>
      </c>
      <c r="DF28" s="135" t="str">
        <f t="shared" si="33"/>
        <v/>
      </c>
      <c r="DG28" s="134" t="str">
        <f t="shared" si="69"/>
        <v/>
      </c>
      <c r="DH28" s="134" t="str">
        <f t="shared" si="34"/>
        <v/>
      </c>
      <c r="DI28" s="134" t="str">
        <f>IF(SST!O28="","",SST!O28)</f>
        <v/>
      </c>
      <c r="DJ28" s="134" t="str">
        <f t="shared" si="70"/>
        <v/>
      </c>
      <c r="DK28" s="134" t="str">
        <f t="shared" si="71"/>
        <v/>
      </c>
      <c r="DL28" s="134" t="str">
        <f t="shared" si="72"/>
        <v/>
      </c>
      <c r="DM28" s="139" t="str">
        <f t="shared" si="73"/>
        <v/>
      </c>
      <c r="DN28" s="139" t="str">
        <f t="shared" si="74"/>
        <v/>
      </c>
      <c r="DO28" s="139" t="str">
        <f t="shared" si="75"/>
        <v/>
      </c>
      <c r="DP28" s="139" t="str">
        <f t="shared" si="76"/>
        <v/>
      </c>
      <c r="DQ28" s="139" t="str">
        <f t="shared" si="77"/>
        <v/>
      </c>
      <c r="DR28" s="139" t="str">
        <f t="shared" si="78"/>
        <v/>
      </c>
      <c r="DS28" s="139" t="str">
        <f t="shared" si="79"/>
        <v/>
      </c>
      <c r="DT28" s="139" t="str">
        <f t="shared" si="80"/>
        <v/>
      </c>
      <c r="DU28" s="139" t="str">
        <f t="shared" si="81"/>
        <v/>
      </c>
      <c r="DV28" s="139" t="str">
        <f t="shared" si="82"/>
        <v/>
      </c>
      <c r="DW28" s="140" t="str">
        <f t="shared" si="83"/>
        <v/>
      </c>
      <c r="DX28" s="140" t="str">
        <f t="shared" si="84"/>
        <v/>
      </c>
      <c r="DY28" s="140" t="str">
        <f t="shared" si="85"/>
        <v/>
      </c>
      <c r="DZ28" s="140" t="str">
        <f t="shared" si="86"/>
        <v/>
      </c>
      <c r="EA28" s="140" t="str">
        <f t="shared" si="87"/>
        <v/>
      </c>
      <c r="EB28" s="141" t="str">
        <f t="shared" si="88"/>
        <v/>
      </c>
      <c r="EC28" s="141" t="str">
        <f t="shared" si="89"/>
        <v/>
      </c>
      <c r="ED28" s="141" t="str">
        <f t="shared" si="90"/>
        <v/>
      </c>
      <c r="EE28" s="141" t="str">
        <f t="shared" si="91"/>
        <v/>
      </c>
      <c r="EF28" s="141" t="str">
        <f t="shared" si="92"/>
        <v/>
      </c>
      <c r="EG28" s="127" t="str">
        <f t="shared" si="97"/>
        <v/>
      </c>
      <c r="EH28" s="127" t="str">
        <f t="shared" si="97"/>
        <v/>
      </c>
      <c r="EI28" s="127" t="str">
        <f t="shared" si="93"/>
        <v/>
      </c>
      <c r="EJ28" s="127" t="str">
        <f t="shared" si="93"/>
        <v/>
      </c>
      <c r="EK28" s="127" t="str">
        <f t="shared" si="93"/>
        <v/>
      </c>
      <c r="EL28" s="128" t="str">
        <f t="shared" si="36"/>
        <v/>
      </c>
      <c r="EM28" s="128" t="str">
        <f t="shared" si="36"/>
        <v/>
      </c>
      <c r="EN28" s="128" t="str">
        <f t="shared" si="36"/>
        <v/>
      </c>
      <c r="EO28" s="128" t="str">
        <f t="shared" si="36"/>
        <v/>
      </c>
      <c r="EP28" s="128" t="str">
        <f t="shared" si="36"/>
        <v/>
      </c>
      <c r="EQ28" s="142" t="str">
        <f t="shared" si="37"/>
        <v/>
      </c>
      <c r="ER28" s="142" t="str">
        <f t="shared" si="38"/>
        <v/>
      </c>
      <c r="ES28" s="359" t="str">
        <f t="shared" si="39"/>
        <v/>
      </c>
      <c r="ET28" s="359" t="str">
        <f t="shared" si="40"/>
        <v/>
      </c>
      <c r="EU28" s="359" t="str">
        <f t="shared" si="41"/>
        <v/>
      </c>
      <c r="EV28" s="359" t="str">
        <f t="shared" si="42"/>
        <v/>
      </c>
      <c r="EW28" s="359" t="str">
        <f t="shared" si="43"/>
        <v/>
      </c>
      <c r="EX28" s="359" t="str">
        <f t="shared" si="44"/>
        <v/>
      </c>
      <c r="EY28" s="359" t="str">
        <f t="shared" si="94"/>
        <v/>
      </c>
      <c r="EZ28" s="359" t="str">
        <f t="shared" si="94"/>
        <v/>
      </c>
      <c r="FA28" s="359" t="str">
        <f t="shared" si="45"/>
        <v/>
      </c>
      <c r="FB28" s="359" t="str">
        <f t="shared" si="46"/>
        <v/>
      </c>
      <c r="FC28" s="144" t="str">
        <f t="shared" si="95"/>
        <v/>
      </c>
      <c r="FD28" s="359" t="str">
        <f t="shared" si="47"/>
        <v/>
      </c>
      <c r="FE28" s="145" t="str">
        <f>IF(ATTENDANCE!Q29="","",ATTENDANCE!Q29)</f>
        <v/>
      </c>
      <c r="FF28" s="146" t="str">
        <f t="shared" si="48"/>
        <v/>
      </c>
      <c r="FG28" s="359" t="str">
        <f t="shared" si="49"/>
        <v/>
      </c>
      <c r="FH28" s="144" t="str">
        <f t="shared" si="96"/>
        <v/>
      </c>
      <c r="FI28" s="359" t="str">
        <f>IF(ATTENDANCE!Q29="","",ATTENDANCE!Q29)</f>
        <v/>
      </c>
      <c r="FJ28" s="144" t="str">
        <f>IF(ATTENDANCE!Q29="","",ATTENDANCE!$Q29)</f>
        <v/>
      </c>
      <c r="FK28" s="144" t="s">
        <v>236</v>
      </c>
      <c r="FL28" s="103"/>
    </row>
    <row r="29" spans="1:168" ht="25.5" customHeight="1" x14ac:dyDescent="0.25">
      <c r="A29" s="103"/>
      <c r="B29" s="131">
        <f>IF(DATA!B27="","",DATA!B27)</f>
        <v>23</v>
      </c>
      <c r="C29" s="131" t="str">
        <f>IF(DATA!C27="","",DATA!C27)</f>
        <v/>
      </c>
      <c r="D29" s="131" t="str">
        <f>IF(DATA!D27="","",DATA!D27)</f>
        <v/>
      </c>
      <c r="E29" s="447" t="str">
        <f>IF(DATA!E27="","",DATA!E27)</f>
        <v/>
      </c>
      <c r="F29" s="447" t="str">
        <f>IF(DATA!F27="","",DATA!F27)</f>
        <v/>
      </c>
      <c r="G29" s="132" t="str">
        <f>IF(DATA!G27="","",DATA!G27)</f>
        <v/>
      </c>
      <c r="H29" s="133" t="str">
        <f>IF(DATA!H27="","",DATA!H27)</f>
        <v/>
      </c>
      <c r="I29" s="132" t="str">
        <f>IF(DATA!I27="","",DATA!I27)</f>
        <v/>
      </c>
      <c r="J29" s="132" t="str">
        <f>IF(DATA!J27="","",DATA!J27)</f>
        <v/>
      </c>
      <c r="K29" s="132" t="str">
        <f>IF(DATA!K27="","",DATA!K27)</f>
        <v/>
      </c>
      <c r="L29" s="134" t="str">
        <f>IF(ENGLISH!E29="","",ENGLISH!E29)</f>
        <v/>
      </c>
      <c r="M29" s="135" t="str">
        <f t="shared" si="2"/>
        <v/>
      </c>
      <c r="N29" s="134" t="str">
        <f>IF(ENGLISH!F29="","",ENGLISH!F29)</f>
        <v/>
      </c>
      <c r="O29" s="135" t="str">
        <f t="shared" si="3"/>
        <v/>
      </c>
      <c r="P29" s="134" t="str">
        <f>IF(ENGLISH!G29="","",ENGLISH!G29)</f>
        <v/>
      </c>
      <c r="Q29" s="134" t="str">
        <f t="shared" si="4"/>
        <v/>
      </c>
      <c r="R29" s="135" t="str">
        <f>IFERROR(LARGE((M29,O29,Q29),1),"")</f>
        <v/>
      </c>
      <c r="S29" s="135" t="str">
        <f>IFERROR(LARGE((M29,O29,Q29),2),"")</f>
        <v/>
      </c>
      <c r="T29" s="134" t="str">
        <f t="shared" si="5"/>
        <v/>
      </c>
      <c r="U29" s="135" t="str">
        <f>IF(ENGLISH!H29="","",ENGLISH!H29)</f>
        <v/>
      </c>
      <c r="V29" s="134" t="str">
        <f>IF(ENGLISH!I29="","",ENGLISH!I29)</f>
        <v/>
      </c>
      <c r="W29" s="134" t="str">
        <f>IF(ENGLISH!J29="","",ENGLISH!J29)</f>
        <v/>
      </c>
      <c r="X29" s="134" t="str">
        <f t="shared" si="10"/>
        <v/>
      </c>
      <c r="Y29" s="135" t="str">
        <f>IF(ENGLISH!K29="","",ENGLISH!K29)</f>
        <v/>
      </c>
      <c r="Z29" s="135" t="str">
        <f t="shared" si="7"/>
        <v/>
      </c>
      <c r="AA29" s="136" t="str">
        <f t="shared" si="50"/>
        <v/>
      </c>
      <c r="AB29" s="134" t="str">
        <f t="shared" si="8"/>
        <v/>
      </c>
      <c r="AC29" s="134" t="str">
        <f>IF(ENGLISH!O29="","",ENGLISH!O29)</f>
        <v/>
      </c>
      <c r="AD29" s="134" t="str">
        <f t="shared" si="51"/>
        <v/>
      </c>
      <c r="AE29" s="134" t="str">
        <f t="shared" si="52"/>
        <v/>
      </c>
      <c r="AF29" s="134" t="str">
        <f t="shared" si="53"/>
        <v/>
      </c>
      <c r="AG29" s="137" t="str">
        <f>IF('HINDI-SKT'!E29="","",'HINDI-SKT'!E29)</f>
        <v/>
      </c>
      <c r="AH29" s="138" t="str">
        <f t="shared" si="11"/>
        <v/>
      </c>
      <c r="AI29" s="137" t="str">
        <f>IF('HINDI-SKT'!F29="","",'HINDI-SKT'!F29)</f>
        <v/>
      </c>
      <c r="AJ29" s="138" t="str">
        <f t="shared" si="12"/>
        <v/>
      </c>
      <c r="AK29" s="137" t="str">
        <f>IF('HINDI-SKT'!G29="","",'HINDI-SKT'!G29)</f>
        <v/>
      </c>
      <c r="AL29" s="137" t="str">
        <f t="shared" si="13"/>
        <v/>
      </c>
      <c r="AM29" s="138" t="str">
        <f>IFERROR(LARGE((AH29,AJ29,AL29),1),"")</f>
        <v/>
      </c>
      <c r="AN29" s="138" t="str">
        <f>IFERROR(LARGE((AH29,AJ29,AL29),2),"")</f>
        <v/>
      </c>
      <c r="AO29" s="137" t="str">
        <f t="shared" si="14"/>
        <v/>
      </c>
      <c r="AP29" s="138" t="str">
        <f>IF('HINDI-SKT'!H29="","",'HINDI-SKT'!H29)</f>
        <v/>
      </c>
      <c r="AQ29" s="137" t="str">
        <f>IF('HINDI-SKT'!I29="","",'HINDI-SKT'!I29)</f>
        <v/>
      </c>
      <c r="AR29" s="137" t="str">
        <f>IF('HINDI-SKT'!J29="","",'HINDI-SKT'!J29)</f>
        <v/>
      </c>
      <c r="AS29" s="137" t="str">
        <f t="shared" si="54"/>
        <v/>
      </c>
      <c r="AT29" s="137" t="str">
        <f>IF('HINDI-SKT'!K29="","",'HINDI-SKT'!K29)</f>
        <v/>
      </c>
      <c r="AU29" s="138" t="str">
        <f t="shared" si="15"/>
        <v/>
      </c>
      <c r="AV29" s="137" t="str">
        <f t="shared" si="55"/>
        <v/>
      </c>
      <c r="AW29" s="137" t="str">
        <f t="shared" si="16"/>
        <v/>
      </c>
      <c r="AX29" s="137" t="str">
        <f>IF('HINDI-SKT'!O29="","",'HINDI-SKT'!O29)</f>
        <v/>
      </c>
      <c r="AY29" s="137" t="str">
        <f t="shared" si="56"/>
        <v/>
      </c>
      <c r="AZ29" s="137" t="str">
        <f t="shared" si="57"/>
        <v/>
      </c>
      <c r="BA29" s="137" t="str">
        <f t="shared" si="58"/>
        <v/>
      </c>
      <c r="BB29" s="134" t="str">
        <f>IF(MATHS!E29="","",MATHS!E29)</f>
        <v/>
      </c>
      <c r="BC29" s="135" t="str">
        <f t="shared" si="17"/>
        <v/>
      </c>
      <c r="BD29" s="134" t="str">
        <f>IF(MATHS!F29="","",MATHS!F29)</f>
        <v/>
      </c>
      <c r="BE29" s="135" t="str">
        <f t="shared" si="18"/>
        <v/>
      </c>
      <c r="BF29" s="134" t="str">
        <f>IF(MATHS!G29="","",MATHS!G29)</f>
        <v/>
      </c>
      <c r="BG29" s="134" t="str">
        <f t="shared" si="19"/>
        <v/>
      </c>
      <c r="BH29" s="135" t="str">
        <f>IFERROR(LARGE((BC29,BE29,BG29),1),"")</f>
        <v/>
      </c>
      <c r="BI29" s="135" t="str">
        <f>IFERROR(LARGE((BC29,BE29,BG29),2),"")</f>
        <v/>
      </c>
      <c r="BJ29" s="134" t="str">
        <f t="shared" si="20"/>
        <v/>
      </c>
      <c r="BK29" s="135" t="str">
        <f>IF(MATHS!H29="","",MATHS!H29)</f>
        <v/>
      </c>
      <c r="BL29" s="134" t="str">
        <f>IF(MATHS!I29="","",MATHS!I29)</f>
        <v/>
      </c>
      <c r="BM29" s="134" t="str">
        <f>IF(MATHS!J29="","",MATHS!J29)</f>
        <v/>
      </c>
      <c r="BN29" s="134" t="str">
        <f t="shared" si="59"/>
        <v/>
      </c>
      <c r="BO29" s="134" t="str">
        <f>IF(MATHS!K29="","",MATHS!K29)</f>
        <v/>
      </c>
      <c r="BP29" s="135" t="str">
        <f t="shared" si="21"/>
        <v/>
      </c>
      <c r="BQ29" s="134" t="str">
        <f t="shared" si="60"/>
        <v/>
      </c>
      <c r="BR29" s="134" t="str">
        <f t="shared" si="22"/>
        <v/>
      </c>
      <c r="BS29" s="134" t="str">
        <f>IF(MATHS!O29="","",MATHS!O29)</f>
        <v/>
      </c>
      <c r="BT29" s="134" t="str">
        <f t="shared" si="61"/>
        <v/>
      </c>
      <c r="BU29" s="134" t="str">
        <f t="shared" si="62"/>
        <v/>
      </c>
      <c r="BV29" s="134"/>
      <c r="BW29" s="137" t="str">
        <f>IF(SCIENCE!E29="","",SCIENCE!E29)</f>
        <v/>
      </c>
      <c r="BX29" s="138" t="str">
        <f t="shared" si="23"/>
        <v/>
      </c>
      <c r="BY29" s="137" t="str">
        <f>IF(SCIENCE!F29="","",SCIENCE!F29)</f>
        <v/>
      </c>
      <c r="BZ29" s="138" t="str">
        <f t="shared" si="24"/>
        <v/>
      </c>
      <c r="CA29" s="137" t="str">
        <f>IF(SCIENCE!G29="","",SCIENCE!G29)</f>
        <v/>
      </c>
      <c r="CB29" s="137" t="str">
        <f t="shared" si="25"/>
        <v/>
      </c>
      <c r="CC29" s="138" t="str">
        <f>IFERROR(LARGE((BX29,BZ29,CB29),1),"")</f>
        <v/>
      </c>
      <c r="CD29" s="138" t="str">
        <f>IFERROR(LARGE((BX29,BZ29,CB29),2),"")</f>
        <v/>
      </c>
      <c r="CE29" s="137" t="str">
        <f t="shared" si="26"/>
        <v/>
      </c>
      <c r="CF29" s="138" t="str">
        <f>IF(SCIENCE!H29="","",SCIENCE!H29)</f>
        <v/>
      </c>
      <c r="CG29" s="138" t="str">
        <f>IF(SCIENCE!I29="","",SCIENCE!I29)</f>
        <v/>
      </c>
      <c r="CH29" s="138" t="str">
        <f>IF(SCIENCE!J29="","",SCIENCE!J29)</f>
        <v/>
      </c>
      <c r="CI29" s="138" t="str">
        <f t="shared" si="63"/>
        <v/>
      </c>
      <c r="CJ29" s="138" t="str">
        <f>IF(SCIENCE!K29="","",SCIENCE!K29)</f>
        <v/>
      </c>
      <c r="CK29" s="138" t="str">
        <f t="shared" si="27"/>
        <v/>
      </c>
      <c r="CL29" s="137" t="str">
        <f t="shared" si="64"/>
        <v/>
      </c>
      <c r="CM29" s="137" t="str">
        <f t="shared" si="28"/>
        <v/>
      </c>
      <c r="CN29" s="137" t="str">
        <f>IF(SCIENCE!O29="","",SCIENCE!O29)</f>
        <v/>
      </c>
      <c r="CO29" s="137" t="str">
        <f t="shared" si="65"/>
        <v/>
      </c>
      <c r="CP29" s="137" t="str">
        <f t="shared" si="66"/>
        <v/>
      </c>
      <c r="CQ29" s="137" t="str">
        <f t="shared" si="67"/>
        <v/>
      </c>
      <c r="CR29" s="134" t="str">
        <f>IF(SST!E29="","",SST!E29)</f>
        <v/>
      </c>
      <c r="CS29" s="135" t="str">
        <f t="shared" si="29"/>
        <v/>
      </c>
      <c r="CT29" s="134" t="str">
        <f>IF(SST!F29="","",SST!F29)</f>
        <v/>
      </c>
      <c r="CU29" s="135" t="str">
        <f t="shared" si="30"/>
        <v/>
      </c>
      <c r="CV29" s="134" t="str">
        <f>IF(SST!G29="","",SST!G29)</f>
        <v/>
      </c>
      <c r="CW29" s="134" t="str">
        <f t="shared" si="31"/>
        <v/>
      </c>
      <c r="CX29" s="135" t="str">
        <f>IFERROR(LARGE((CS29,CU29,CW29),1),"")</f>
        <v/>
      </c>
      <c r="CY29" s="135" t="str">
        <f>IFERROR(LARGE((CS29,CU29,CW29),2),"")</f>
        <v/>
      </c>
      <c r="CZ29" s="134" t="str">
        <f t="shared" si="32"/>
        <v/>
      </c>
      <c r="DA29" s="135" t="str">
        <f>IF(SST!H29="","",SST!H29)</f>
        <v/>
      </c>
      <c r="DB29" s="135" t="str">
        <f>IF(SST!I29="","",SST!I29)</f>
        <v/>
      </c>
      <c r="DC29" s="135" t="str">
        <f>IF(SST!J29="","",SST!J29)</f>
        <v/>
      </c>
      <c r="DD29" s="135" t="str">
        <f t="shared" si="68"/>
        <v/>
      </c>
      <c r="DE29" s="135" t="str">
        <f>IF(SST!K29="","",SST!K29)</f>
        <v/>
      </c>
      <c r="DF29" s="135" t="str">
        <f t="shared" si="33"/>
        <v/>
      </c>
      <c r="DG29" s="134" t="str">
        <f t="shared" si="69"/>
        <v/>
      </c>
      <c r="DH29" s="134" t="str">
        <f t="shared" si="34"/>
        <v/>
      </c>
      <c r="DI29" s="134" t="str">
        <f>IF(SST!O29="","",SST!O29)</f>
        <v/>
      </c>
      <c r="DJ29" s="134" t="str">
        <f t="shared" si="70"/>
        <v/>
      </c>
      <c r="DK29" s="134" t="str">
        <f t="shared" si="71"/>
        <v/>
      </c>
      <c r="DL29" s="134" t="str">
        <f t="shared" si="72"/>
        <v/>
      </c>
      <c r="DM29" s="139" t="str">
        <f t="shared" si="73"/>
        <v/>
      </c>
      <c r="DN29" s="139" t="str">
        <f t="shared" si="74"/>
        <v/>
      </c>
      <c r="DO29" s="139" t="str">
        <f t="shared" si="75"/>
        <v/>
      </c>
      <c r="DP29" s="139" t="str">
        <f t="shared" si="76"/>
        <v/>
      </c>
      <c r="DQ29" s="139" t="str">
        <f t="shared" si="77"/>
        <v/>
      </c>
      <c r="DR29" s="139" t="str">
        <f t="shared" si="78"/>
        <v/>
      </c>
      <c r="DS29" s="139" t="str">
        <f t="shared" si="79"/>
        <v/>
      </c>
      <c r="DT29" s="139" t="str">
        <f t="shared" si="80"/>
        <v/>
      </c>
      <c r="DU29" s="139" t="str">
        <f t="shared" si="81"/>
        <v/>
      </c>
      <c r="DV29" s="139" t="str">
        <f t="shared" si="82"/>
        <v/>
      </c>
      <c r="DW29" s="140" t="str">
        <f t="shared" si="83"/>
        <v/>
      </c>
      <c r="DX29" s="140" t="str">
        <f t="shared" si="84"/>
        <v/>
      </c>
      <c r="DY29" s="140" t="str">
        <f t="shared" si="85"/>
        <v/>
      </c>
      <c r="DZ29" s="140" t="str">
        <f t="shared" si="86"/>
        <v/>
      </c>
      <c r="EA29" s="140" t="str">
        <f t="shared" si="87"/>
        <v/>
      </c>
      <c r="EB29" s="141" t="str">
        <f t="shared" si="88"/>
        <v/>
      </c>
      <c r="EC29" s="141" t="str">
        <f t="shared" si="89"/>
        <v/>
      </c>
      <c r="ED29" s="141" t="str">
        <f t="shared" si="90"/>
        <v/>
      </c>
      <c r="EE29" s="141" t="str">
        <f t="shared" si="91"/>
        <v/>
      </c>
      <c r="EF29" s="141" t="str">
        <f t="shared" si="92"/>
        <v/>
      </c>
      <c r="EG29" s="127" t="str">
        <f t="shared" si="97"/>
        <v/>
      </c>
      <c r="EH29" s="127" t="str">
        <f t="shared" si="97"/>
        <v/>
      </c>
      <c r="EI29" s="127" t="str">
        <f t="shared" si="93"/>
        <v/>
      </c>
      <c r="EJ29" s="127" t="str">
        <f t="shared" si="93"/>
        <v/>
      </c>
      <c r="EK29" s="127" t="str">
        <f t="shared" si="93"/>
        <v/>
      </c>
      <c r="EL29" s="128" t="str">
        <f t="shared" si="36"/>
        <v/>
      </c>
      <c r="EM29" s="128" t="str">
        <f t="shared" si="36"/>
        <v/>
      </c>
      <c r="EN29" s="128" t="str">
        <f t="shared" si="36"/>
        <v/>
      </c>
      <c r="EO29" s="128" t="str">
        <f t="shared" si="36"/>
        <v/>
      </c>
      <c r="EP29" s="128" t="str">
        <f t="shared" si="36"/>
        <v/>
      </c>
      <c r="EQ29" s="142" t="str">
        <f t="shared" si="37"/>
        <v/>
      </c>
      <c r="ER29" s="142" t="str">
        <f t="shared" si="38"/>
        <v/>
      </c>
      <c r="ES29" s="359" t="str">
        <f t="shared" si="39"/>
        <v/>
      </c>
      <c r="ET29" s="359" t="str">
        <f t="shared" si="40"/>
        <v/>
      </c>
      <c r="EU29" s="359" t="str">
        <f t="shared" si="41"/>
        <v/>
      </c>
      <c r="EV29" s="359" t="str">
        <f t="shared" si="42"/>
        <v/>
      </c>
      <c r="EW29" s="359" t="str">
        <f t="shared" si="43"/>
        <v/>
      </c>
      <c r="EX29" s="359" t="str">
        <f t="shared" si="44"/>
        <v/>
      </c>
      <c r="EY29" s="359" t="str">
        <f t="shared" si="94"/>
        <v/>
      </c>
      <c r="EZ29" s="359" t="str">
        <f t="shared" si="94"/>
        <v/>
      </c>
      <c r="FA29" s="359" t="str">
        <f t="shared" si="45"/>
        <v/>
      </c>
      <c r="FB29" s="359" t="str">
        <f t="shared" si="46"/>
        <v/>
      </c>
      <c r="FC29" s="144" t="str">
        <f t="shared" si="95"/>
        <v/>
      </c>
      <c r="FD29" s="359" t="str">
        <f t="shared" si="47"/>
        <v/>
      </c>
      <c r="FE29" s="145" t="str">
        <f>IF(ATTENDANCE!Q30="","",ATTENDANCE!Q30)</f>
        <v/>
      </c>
      <c r="FF29" s="146" t="str">
        <f t="shared" si="48"/>
        <v/>
      </c>
      <c r="FG29" s="359" t="str">
        <f t="shared" si="49"/>
        <v/>
      </c>
      <c r="FH29" s="144" t="str">
        <f t="shared" si="96"/>
        <v/>
      </c>
      <c r="FI29" s="359" t="str">
        <f>IF(ATTENDANCE!Q30="","",ATTENDANCE!Q30)</f>
        <v/>
      </c>
      <c r="FJ29" s="144" t="str">
        <f>IF(ATTENDANCE!Q30="","",ATTENDANCE!$Q30)</f>
        <v/>
      </c>
      <c r="FK29" s="144" t="s">
        <v>233</v>
      </c>
      <c r="FL29" s="103"/>
    </row>
    <row r="30" spans="1:168" ht="25.5" customHeight="1" x14ac:dyDescent="0.25">
      <c r="A30" s="103"/>
      <c r="B30" s="131">
        <f>IF(DATA!B28="","",DATA!B28)</f>
        <v>24</v>
      </c>
      <c r="C30" s="131" t="str">
        <f>IF(DATA!C28="","",DATA!C28)</f>
        <v/>
      </c>
      <c r="D30" s="131" t="str">
        <f>IF(DATA!D28="","",DATA!D28)</f>
        <v/>
      </c>
      <c r="E30" s="447" t="str">
        <f>IF(DATA!E28="","",DATA!E28)</f>
        <v/>
      </c>
      <c r="F30" s="447" t="str">
        <f>IF(DATA!F28="","",DATA!F28)</f>
        <v/>
      </c>
      <c r="G30" s="132" t="str">
        <f>IF(DATA!G28="","",DATA!G28)</f>
        <v/>
      </c>
      <c r="H30" s="133" t="str">
        <f>IF(DATA!H28="","",DATA!H28)</f>
        <v/>
      </c>
      <c r="I30" s="132" t="str">
        <f>IF(DATA!I28="","",DATA!I28)</f>
        <v/>
      </c>
      <c r="J30" s="132" t="str">
        <f>IF(DATA!J28="","",DATA!J28)</f>
        <v/>
      </c>
      <c r="K30" s="132" t="str">
        <f>IF(DATA!K28="","",DATA!K28)</f>
        <v/>
      </c>
      <c r="L30" s="134" t="str">
        <f>IF(ENGLISH!E30="","",ENGLISH!E30)</f>
        <v/>
      </c>
      <c r="M30" s="135" t="str">
        <f t="shared" si="2"/>
        <v/>
      </c>
      <c r="N30" s="134" t="str">
        <f>IF(ENGLISH!F30="","",ENGLISH!F30)</f>
        <v/>
      </c>
      <c r="O30" s="135" t="str">
        <f t="shared" si="3"/>
        <v/>
      </c>
      <c r="P30" s="134" t="str">
        <f>IF(ENGLISH!G30="","",ENGLISH!G30)</f>
        <v/>
      </c>
      <c r="Q30" s="134" t="str">
        <f t="shared" si="4"/>
        <v/>
      </c>
      <c r="R30" s="135" t="str">
        <f>IFERROR(LARGE((M30,O30,Q30),1),"")</f>
        <v/>
      </c>
      <c r="S30" s="135" t="str">
        <f>IFERROR(LARGE((M30,O30,Q30),2),"")</f>
        <v/>
      </c>
      <c r="T30" s="134" t="str">
        <f t="shared" si="5"/>
        <v/>
      </c>
      <c r="U30" s="135" t="str">
        <f>IF(ENGLISH!H30="","",ENGLISH!H30)</f>
        <v/>
      </c>
      <c r="V30" s="134" t="str">
        <f>IF(ENGLISH!I30="","",ENGLISH!I30)</f>
        <v/>
      </c>
      <c r="W30" s="134" t="str">
        <f>IF(ENGLISH!J30="","",ENGLISH!J30)</f>
        <v/>
      </c>
      <c r="X30" s="134" t="str">
        <f t="shared" si="10"/>
        <v/>
      </c>
      <c r="Y30" s="135" t="str">
        <f>IF(ENGLISH!K30="","",ENGLISH!K30)</f>
        <v/>
      </c>
      <c r="Z30" s="135" t="str">
        <f t="shared" si="7"/>
        <v/>
      </c>
      <c r="AA30" s="136" t="str">
        <f t="shared" si="50"/>
        <v/>
      </c>
      <c r="AB30" s="134" t="str">
        <f t="shared" si="8"/>
        <v/>
      </c>
      <c r="AC30" s="134" t="str">
        <f>IF(ENGLISH!O30="","",ENGLISH!O30)</f>
        <v/>
      </c>
      <c r="AD30" s="134" t="str">
        <f t="shared" si="51"/>
        <v/>
      </c>
      <c r="AE30" s="134" t="str">
        <f t="shared" si="52"/>
        <v/>
      </c>
      <c r="AF30" s="134" t="str">
        <f t="shared" si="53"/>
        <v/>
      </c>
      <c r="AG30" s="137" t="str">
        <f>IF('HINDI-SKT'!E30="","",'HINDI-SKT'!E30)</f>
        <v/>
      </c>
      <c r="AH30" s="138" t="str">
        <f t="shared" si="11"/>
        <v/>
      </c>
      <c r="AI30" s="137" t="str">
        <f>IF('HINDI-SKT'!F30="","",'HINDI-SKT'!F30)</f>
        <v/>
      </c>
      <c r="AJ30" s="138" t="str">
        <f t="shared" si="12"/>
        <v/>
      </c>
      <c r="AK30" s="137" t="str">
        <f>IF('HINDI-SKT'!G30="","",'HINDI-SKT'!G30)</f>
        <v/>
      </c>
      <c r="AL30" s="137" t="str">
        <f t="shared" si="13"/>
        <v/>
      </c>
      <c r="AM30" s="138" t="str">
        <f>IFERROR(LARGE((AH30,AJ30,AL30),1),"")</f>
        <v/>
      </c>
      <c r="AN30" s="138" t="str">
        <f>IFERROR(LARGE((AH30,AJ30,AL30),2),"")</f>
        <v/>
      </c>
      <c r="AO30" s="137" t="str">
        <f t="shared" si="14"/>
        <v/>
      </c>
      <c r="AP30" s="138" t="str">
        <f>IF('HINDI-SKT'!H30="","",'HINDI-SKT'!H30)</f>
        <v/>
      </c>
      <c r="AQ30" s="137" t="str">
        <f>IF('HINDI-SKT'!I30="","",'HINDI-SKT'!I30)</f>
        <v/>
      </c>
      <c r="AR30" s="137" t="str">
        <f>IF('HINDI-SKT'!J30="","",'HINDI-SKT'!J30)</f>
        <v/>
      </c>
      <c r="AS30" s="137" t="str">
        <f t="shared" si="54"/>
        <v/>
      </c>
      <c r="AT30" s="137" t="str">
        <f>IF('HINDI-SKT'!K30="","",'HINDI-SKT'!K30)</f>
        <v/>
      </c>
      <c r="AU30" s="138" t="str">
        <f t="shared" si="15"/>
        <v/>
      </c>
      <c r="AV30" s="137" t="str">
        <f t="shared" si="55"/>
        <v/>
      </c>
      <c r="AW30" s="137" t="str">
        <f t="shared" si="16"/>
        <v/>
      </c>
      <c r="AX30" s="137" t="str">
        <f>IF('HINDI-SKT'!O30="","",'HINDI-SKT'!O30)</f>
        <v/>
      </c>
      <c r="AY30" s="137" t="str">
        <f t="shared" si="56"/>
        <v/>
      </c>
      <c r="AZ30" s="137" t="str">
        <f t="shared" si="57"/>
        <v/>
      </c>
      <c r="BA30" s="137" t="str">
        <f t="shared" si="58"/>
        <v/>
      </c>
      <c r="BB30" s="134" t="str">
        <f>IF(MATHS!E30="","",MATHS!E30)</f>
        <v/>
      </c>
      <c r="BC30" s="135" t="str">
        <f t="shared" si="17"/>
        <v/>
      </c>
      <c r="BD30" s="134" t="str">
        <f>IF(MATHS!F30="","",MATHS!F30)</f>
        <v/>
      </c>
      <c r="BE30" s="135" t="str">
        <f t="shared" si="18"/>
        <v/>
      </c>
      <c r="BF30" s="134" t="str">
        <f>IF(MATHS!G30="","",MATHS!G30)</f>
        <v/>
      </c>
      <c r="BG30" s="134" t="str">
        <f t="shared" si="19"/>
        <v/>
      </c>
      <c r="BH30" s="135" t="str">
        <f>IFERROR(LARGE((BC30,BE30,BG30),1),"")</f>
        <v/>
      </c>
      <c r="BI30" s="135" t="str">
        <f>IFERROR(LARGE((BC30,BE30,BG30),2),"")</f>
        <v/>
      </c>
      <c r="BJ30" s="134" t="str">
        <f t="shared" si="20"/>
        <v/>
      </c>
      <c r="BK30" s="135" t="str">
        <f>IF(MATHS!H30="","",MATHS!H30)</f>
        <v/>
      </c>
      <c r="BL30" s="134" t="str">
        <f>IF(MATHS!I30="","",MATHS!I30)</f>
        <v/>
      </c>
      <c r="BM30" s="134" t="str">
        <f>IF(MATHS!J30="","",MATHS!J30)</f>
        <v/>
      </c>
      <c r="BN30" s="134" t="str">
        <f t="shared" si="59"/>
        <v/>
      </c>
      <c r="BO30" s="134" t="str">
        <f>IF(MATHS!K30="","",MATHS!K30)</f>
        <v/>
      </c>
      <c r="BP30" s="135" t="str">
        <f t="shared" si="21"/>
        <v/>
      </c>
      <c r="BQ30" s="134" t="str">
        <f t="shared" si="60"/>
        <v/>
      </c>
      <c r="BR30" s="134" t="str">
        <f t="shared" si="22"/>
        <v/>
      </c>
      <c r="BS30" s="134" t="str">
        <f>IF(MATHS!O30="","",MATHS!O30)</f>
        <v/>
      </c>
      <c r="BT30" s="134" t="str">
        <f t="shared" si="61"/>
        <v/>
      </c>
      <c r="BU30" s="134" t="str">
        <f t="shared" si="62"/>
        <v/>
      </c>
      <c r="BV30" s="134"/>
      <c r="BW30" s="137" t="str">
        <f>IF(SCIENCE!E30="","",SCIENCE!E30)</f>
        <v/>
      </c>
      <c r="BX30" s="138" t="str">
        <f t="shared" si="23"/>
        <v/>
      </c>
      <c r="BY30" s="137" t="str">
        <f>IF(SCIENCE!F30="","",SCIENCE!F30)</f>
        <v/>
      </c>
      <c r="BZ30" s="138" t="str">
        <f t="shared" si="24"/>
        <v/>
      </c>
      <c r="CA30" s="137" t="str">
        <f>IF(SCIENCE!G30="","",SCIENCE!G30)</f>
        <v/>
      </c>
      <c r="CB30" s="137" t="str">
        <f t="shared" si="25"/>
        <v/>
      </c>
      <c r="CC30" s="138" t="str">
        <f>IFERROR(LARGE((BX30,BZ30,CB30),1),"")</f>
        <v/>
      </c>
      <c r="CD30" s="138" t="str">
        <f>IFERROR(LARGE((BX30,BZ30,CB30),2),"")</f>
        <v/>
      </c>
      <c r="CE30" s="137" t="str">
        <f t="shared" si="26"/>
        <v/>
      </c>
      <c r="CF30" s="138" t="str">
        <f>IF(SCIENCE!H30="","",SCIENCE!H30)</f>
        <v/>
      </c>
      <c r="CG30" s="138" t="str">
        <f>IF(SCIENCE!I30="","",SCIENCE!I30)</f>
        <v/>
      </c>
      <c r="CH30" s="138" t="str">
        <f>IF(SCIENCE!J30="","",SCIENCE!J30)</f>
        <v/>
      </c>
      <c r="CI30" s="138" t="str">
        <f t="shared" si="63"/>
        <v/>
      </c>
      <c r="CJ30" s="138" t="str">
        <f>IF(SCIENCE!K30="","",SCIENCE!K30)</f>
        <v/>
      </c>
      <c r="CK30" s="138" t="str">
        <f t="shared" si="27"/>
        <v/>
      </c>
      <c r="CL30" s="137" t="str">
        <f t="shared" si="64"/>
        <v/>
      </c>
      <c r="CM30" s="137" t="str">
        <f t="shared" si="28"/>
        <v/>
      </c>
      <c r="CN30" s="137" t="str">
        <f>IF(SCIENCE!O30="","",SCIENCE!O30)</f>
        <v/>
      </c>
      <c r="CO30" s="137" t="str">
        <f t="shared" si="65"/>
        <v/>
      </c>
      <c r="CP30" s="137" t="str">
        <f t="shared" si="66"/>
        <v/>
      </c>
      <c r="CQ30" s="137" t="str">
        <f t="shared" si="67"/>
        <v/>
      </c>
      <c r="CR30" s="134" t="str">
        <f>IF(SST!E30="","",SST!E30)</f>
        <v/>
      </c>
      <c r="CS30" s="135" t="str">
        <f t="shared" si="29"/>
        <v/>
      </c>
      <c r="CT30" s="134" t="str">
        <f>IF(SST!F30="","",SST!F30)</f>
        <v/>
      </c>
      <c r="CU30" s="135" t="str">
        <f t="shared" si="30"/>
        <v/>
      </c>
      <c r="CV30" s="134" t="str">
        <f>IF(SST!G30="","",SST!G30)</f>
        <v/>
      </c>
      <c r="CW30" s="134" t="str">
        <f t="shared" si="31"/>
        <v/>
      </c>
      <c r="CX30" s="135" t="str">
        <f>IFERROR(LARGE((CS30,CU30,CW30),1),"")</f>
        <v/>
      </c>
      <c r="CY30" s="135" t="str">
        <f>IFERROR(LARGE((CS30,CU30,CW30),2),"")</f>
        <v/>
      </c>
      <c r="CZ30" s="134" t="str">
        <f t="shared" si="32"/>
        <v/>
      </c>
      <c r="DA30" s="135" t="str">
        <f>IF(SST!H30="","",SST!H30)</f>
        <v/>
      </c>
      <c r="DB30" s="135" t="str">
        <f>IF(SST!I30="","",SST!I30)</f>
        <v/>
      </c>
      <c r="DC30" s="135" t="str">
        <f>IF(SST!J30="","",SST!J30)</f>
        <v/>
      </c>
      <c r="DD30" s="135" t="str">
        <f t="shared" si="68"/>
        <v/>
      </c>
      <c r="DE30" s="135" t="str">
        <f>IF(SST!K30="","",SST!K30)</f>
        <v/>
      </c>
      <c r="DF30" s="135" t="str">
        <f t="shared" si="33"/>
        <v/>
      </c>
      <c r="DG30" s="134" t="str">
        <f t="shared" si="69"/>
        <v/>
      </c>
      <c r="DH30" s="134" t="str">
        <f t="shared" si="34"/>
        <v/>
      </c>
      <c r="DI30" s="134" t="str">
        <f>IF(SST!O30="","",SST!O30)</f>
        <v/>
      </c>
      <c r="DJ30" s="134" t="str">
        <f t="shared" si="70"/>
        <v/>
      </c>
      <c r="DK30" s="134" t="str">
        <f t="shared" si="71"/>
        <v/>
      </c>
      <c r="DL30" s="134" t="str">
        <f t="shared" si="72"/>
        <v/>
      </c>
      <c r="DM30" s="139" t="str">
        <f t="shared" si="73"/>
        <v/>
      </c>
      <c r="DN30" s="139" t="str">
        <f t="shared" si="74"/>
        <v/>
      </c>
      <c r="DO30" s="139" t="str">
        <f t="shared" si="75"/>
        <v/>
      </c>
      <c r="DP30" s="139" t="str">
        <f t="shared" si="76"/>
        <v/>
      </c>
      <c r="DQ30" s="139" t="str">
        <f t="shared" si="77"/>
        <v/>
      </c>
      <c r="DR30" s="139" t="str">
        <f t="shared" si="78"/>
        <v/>
      </c>
      <c r="DS30" s="139" t="str">
        <f t="shared" si="79"/>
        <v/>
      </c>
      <c r="DT30" s="139" t="str">
        <f t="shared" si="80"/>
        <v/>
      </c>
      <c r="DU30" s="139" t="str">
        <f t="shared" si="81"/>
        <v/>
      </c>
      <c r="DV30" s="139" t="str">
        <f t="shared" si="82"/>
        <v/>
      </c>
      <c r="DW30" s="140" t="str">
        <f t="shared" si="83"/>
        <v/>
      </c>
      <c r="DX30" s="140" t="str">
        <f t="shared" si="84"/>
        <v/>
      </c>
      <c r="DY30" s="140" t="str">
        <f t="shared" si="85"/>
        <v/>
      </c>
      <c r="DZ30" s="140" t="str">
        <f t="shared" si="86"/>
        <v/>
      </c>
      <c r="EA30" s="140" t="str">
        <f t="shared" si="87"/>
        <v/>
      </c>
      <c r="EB30" s="141" t="str">
        <f t="shared" si="88"/>
        <v/>
      </c>
      <c r="EC30" s="141" t="str">
        <f t="shared" si="89"/>
        <v/>
      </c>
      <c r="ED30" s="141" t="str">
        <f t="shared" si="90"/>
        <v/>
      </c>
      <c r="EE30" s="141" t="str">
        <f t="shared" si="91"/>
        <v/>
      </c>
      <c r="EF30" s="141" t="str">
        <f t="shared" si="92"/>
        <v/>
      </c>
      <c r="EG30" s="127" t="str">
        <f t="shared" si="97"/>
        <v/>
      </c>
      <c r="EH30" s="127" t="str">
        <f t="shared" si="97"/>
        <v/>
      </c>
      <c r="EI30" s="127" t="str">
        <f t="shared" si="93"/>
        <v/>
      </c>
      <c r="EJ30" s="127" t="str">
        <f t="shared" si="93"/>
        <v/>
      </c>
      <c r="EK30" s="127" t="str">
        <f t="shared" si="93"/>
        <v/>
      </c>
      <c r="EL30" s="128" t="str">
        <f t="shared" si="36"/>
        <v/>
      </c>
      <c r="EM30" s="128" t="str">
        <f t="shared" si="36"/>
        <v/>
      </c>
      <c r="EN30" s="128" t="str">
        <f t="shared" si="36"/>
        <v/>
      </c>
      <c r="EO30" s="128" t="str">
        <f t="shared" si="36"/>
        <v/>
      </c>
      <c r="EP30" s="128" t="str">
        <f t="shared" si="36"/>
        <v/>
      </c>
      <c r="EQ30" s="142" t="str">
        <f t="shared" si="37"/>
        <v/>
      </c>
      <c r="ER30" s="142" t="str">
        <f t="shared" si="38"/>
        <v/>
      </c>
      <c r="ES30" s="359" t="str">
        <f t="shared" si="39"/>
        <v/>
      </c>
      <c r="ET30" s="359" t="str">
        <f t="shared" si="40"/>
        <v/>
      </c>
      <c r="EU30" s="359" t="str">
        <f t="shared" si="41"/>
        <v/>
      </c>
      <c r="EV30" s="359" t="str">
        <f t="shared" si="42"/>
        <v/>
      </c>
      <c r="EW30" s="359" t="str">
        <f t="shared" si="43"/>
        <v/>
      </c>
      <c r="EX30" s="359" t="str">
        <f t="shared" si="44"/>
        <v/>
      </c>
      <c r="EY30" s="359" t="str">
        <f t="shared" si="94"/>
        <v/>
      </c>
      <c r="EZ30" s="359" t="str">
        <f t="shared" si="94"/>
        <v/>
      </c>
      <c r="FA30" s="359" t="str">
        <f t="shared" si="45"/>
        <v/>
      </c>
      <c r="FB30" s="359" t="str">
        <f t="shared" si="46"/>
        <v/>
      </c>
      <c r="FC30" s="144" t="str">
        <f t="shared" si="95"/>
        <v/>
      </c>
      <c r="FD30" s="359" t="str">
        <f t="shared" si="47"/>
        <v/>
      </c>
      <c r="FE30" s="145" t="str">
        <f>IF(ATTENDANCE!Q31="","",ATTENDANCE!Q31)</f>
        <v/>
      </c>
      <c r="FF30" s="146" t="str">
        <f t="shared" si="48"/>
        <v/>
      </c>
      <c r="FG30" s="359" t="str">
        <f t="shared" si="49"/>
        <v/>
      </c>
      <c r="FH30" s="144" t="str">
        <f t="shared" si="96"/>
        <v/>
      </c>
      <c r="FI30" s="359" t="str">
        <f>IF(ATTENDANCE!Q31="","",ATTENDANCE!Q31)</f>
        <v/>
      </c>
      <c r="FJ30" s="144" t="str">
        <f>IF(ATTENDANCE!Q31="","",ATTENDANCE!$Q31)</f>
        <v/>
      </c>
      <c r="FK30" s="144" t="s">
        <v>235</v>
      </c>
      <c r="FL30" s="103"/>
    </row>
    <row r="31" spans="1:168" ht="25.5" customHeight="1" x14ac:dyDescent="0.25">
      <c r="A31" s="103"/>
      <c r="B31" s="131">
        <f>IF(DATA!B29="","",DATA!B29)</f>
        <v>25</v>
      </c>
      <c r="C31" s="131" t="str">
        <f>IF(DATA!C29="","",DATA!C29)</f>
        <v/>
      </c>
      <c r="D31" s="131" t="str">
        <f>IF(DATA!D29="","",DATA!D29)</f>
        <v/>
      </c>
      <c r="E31" s="447" t="str">
        <f>IF(DATA!E29="","",DATA!E29)</f>
        <v/>
      </c>
      <c r="F31" s="447" t="str">
        <f>IF(DATA!F29="","",DATA!F29)</f>
        <v/>
      </c>
      <c r="G31" s="132" t="str">
        <f>IF(DATA!G29="","",DATA!G29)</f>
        <v/>
      </c>
      <c r="H31" s="133" t="str">
        <f>IF(DATA!H29="","",DATA!H29)</f>
        <v/>
      </c>
      <c r="I31" s="132" t="str">
        <f>IF(DATA!I29="","",DATA!I29)</f>
        <v/>
      </c>
      <c r="J31" s="132" t="str">
        <f>IF(DATA!J29="","",DATA!J29)</f>
        <v/>
      </c>
      <c r="K31" s="132" t="str">
        <f>IF(DATA!K29="","",DATA!K29)</f>
        <v/>
      </c>
      <c r="L31" s="134" t="str">
        <f>IF(ENGLISH!E31="","",ENGLISH!E31)</f>
        <v/>
      </c>
      <c r="M31" s="135" t="str">
        <f t="shared" si="2"/>
        <v/>
      </c>
      <c r="N31" s="134" t="str">
        <f>IF(ENGLISH!F31="","",ENGLISH!F31)</f>
        <v/>
      </c>
      <c r="O31" s="135" t="str">
        <f t="shared" si="3"/>
        <v/>
      </c>
      <c r="P31" s="134" t="str">
        <f>IF(ENGLISH!G31="","",ENGLISH!G31)</f>
        <v/>
      </c>
      <c r="Q31" s="134" t="str">
        <f t="shared" si="4"/>
        <v/>
      </c>
      <c r="R31" s="135" t="str">
        <f>IFERROR(LARGE((M31,O31,Q31),1),"")</f>
        <v/>
      </c>
      <c r="S31" s="135" t="str">
        <f>IFERROR(LARGE((M31,O31,Q31),2),"")</f>
        <v/>
      </c>
      <c r="T31" s="134" t="str">
        <f t="shared" si="5"/>
        <v/>
      </c>
      <c r="U31" s="135" t="str">
        <f>IF(ENGLISH!H31="","",ENGLISH!H31)</f>
        <v/>
      </c>
      <c r="V31" s="134" t="str">
        <f>IF(ENGLISH!I31="","",ENGLISH!I31)</f>
        <v/>
      </c>
      <c r="W31" s="134" t="str">
        <f>IF(ENGLISH!J31="","",ENGLISH!J31)</f>
        <v/>
      </c>
      <c r="X31" s="134" t="str">
        <f t="shared" si="10"/>
        <v/>
      </c>
      <c r="Y31" s="135" t="str">
        <f>IF(ENGLISH!K31="","",ENGLISH!K31)</f>
        <v/>
      </c>
      <c r="Z31" s="135" t="str">
        <f t="shared" si="7"/>
        <v/>
      </c>
      <c r="AA31" s="136" t="str">
        <f t="shared" si="50"/>
        <v/>
      </c>
      <c r="AB31" s="134" t="str">
        <f t="shared" si="8"/>
        <v/>
      </c>
      <c r="AC31" s="134" t="str">
        <f>IF(ENGLISH!O31="","",ENGLISH!O31)</f>
        <v/>
      </c>
      <c r="AD31" s="134" t="str">
        <f t="shared" si="51"/>
        <v/>
      </c>
      <c r="AE31" s="134" t="str">
        <f t="shared" si="52"/>
        <v/>
      </c>
      <c r="AF31" s="134" t="str">
        <f t="shared" si="53"/>
        <v/>
      </c>
      <c r="AG31" s="137" t="str">
        <f>IF('HINDI-SKT'!E31="","",'HINDI-SKT'!E31)</f>
        <v/>
      </c>
      <c r="AH31" s="138" t="str">
        <f t="shared" si="11"/>
        <v/>
      </c>
      <c r="AI31" s="137" t="str">
        <f>IF('HINDI-SKT'!F31="","",'HINDI-SKT'!F31)</f>
        <v/>
      </c>
      <c r="AJ31" s="138" t="str">
        <f t="shared" si="12"/>
        <v/>
      </c>
      <c r="AK31" s="137" t="str">
        <f>IF('HINDI-SKT'!G31="","",'HINDI-SKT'!G31)</f>
        <v/>
      </c>
      <c r="AL31" s="137" t="str">
        <f t="shared" si="13"/>
        <v/>
      </c>
      <c r="AM31" s="138" t="str">
        <f>IFERROR(LARGE((AH31,AJ31,AL31),1),"")</f>
        <v/>
      </c>
      <c r="AN31" s="138" t="str">
        <f>IFERROR(LARGE((AH31,AJ31,AL31),2),"")</f>
        <v/>
      </c>
      <c r="AO31" s="137" t="str">
        <f t="shared" si="14"/>
        <v/>
      </c>
      <c r="AP31" s="138" t="str">
        <f>IF('HINDI-SKT'!H31="","",'HINDI-SKT'!H31)</f>
        <v/>
      </c>
      <c r="AQ31" s="137" t="str">
        <f>IF('HINDI-SKT'!I31="","",'HINDI-SKT'!I31)</f>
        <v/>
      </c>
      <c r="AR31" s="137" t="str">
        <f>IF('HINDI-SKT'!J31="","",'HINDI-SKT'!J31)</f>
        <v/>
      </c>
      <c r="AS31" s="137" t="str">
        <f t="shared" si="54"/>
        <v/>
      </c>
      <c r="AT31" s="137" t="str">
        <f>IF('HINDI-SKT'!K31="","",'HINDI-SKT'!K31)</f>
        <v/>
      </c>
      <c r="AU31" s="138" t="str">
        <f t="shared" si="15"/>
        <v/>
      </c>
      <c r="AV31" s="137" t="str">
        <f t="shared" si="55"/>
        <v/>
      </c>
      <c r="AW31" s="137" t="str">
        <f t="shared" si="16"/>
        <v/>
      </c>
      <c r="AX31" s="137" t="str">
        <f>IF('HINDI-SKT'!O31="","",'HINDI-SKT'!O31)</f>
        <v/>
      </c>
      <c r="AY31" s="137" t="str">
        <f t="shared" si="56"/>
        <v/>
      </c>
      <c r="AZ31" s="137" t="str">
        <f t="shared" si="57"/>
        <v/>
      </c>
      <c r="BA31" s="137" t="str">
        <f t="shared" si="58"/>
        <v/>
      </c>
      <c r="BB31" s="134" t="str">
        <f>IF(MATHS!E31="","",MATHS!E31)</f>
        <v/>
      </c>
      <c r="BC31" s="135" t="str">
        <f t="shared" si="17"/>
        <v/>
      </c>
      <c r="BD31" s="134" t="str">
        <f>IF(MATHS!F31="","",MATHS!F31)</f>
        <v/>
      </c>
      <c r="BE31" s="135" t="str">
        <f t="shared" si="18"/>
        <v/>
      </c>
      <c r="BF31" s="134" t="str">
        <f>IF(MATHS!G31="","",MATHS!G31)</f>
        <v/>
      </c>
      <c r="BG31" s="134" t="str">
        <f t="shared" si="19"/>
        <v/>
      </c>
      <c r="BH31" s="135" t="str">
        <f>IFERROR(LARGE((BC31,BE31,BG31),1),"")</f>
        <v/>
      </c>
      <c r="BI31" s="135" t="str">
        <f>IFERROR(LARGE((BC31,BE31,BG31),2),"")</f>
        <v/>
      </c>
      <c r="BJ31" s="134" t="str">
        <f t="shared" si="20"/>
        <v/>
      </c>
      <c r="BK31" s="135" t="str">
        <f>IF(MATHS!H31="","",MATHS!H31)</f>
        <v/>
      </c>
      <c r="BL31" s="134" t="str">
        <f>IF(MATHS!I31="","",MATHS!I31)</f>
        <v/>
      </c>
      <c r="BM31" s="134" t="str">
        <f>IF(MATHS!J31="","",MATHS!J31)</f>
        <v/>
      </c>
      <c r="BN31" s="134" t="str">
        <f t="shared" si="59"/>
        <v/>
      </c>
      <c r="BO31" s="134" t="str">
        <f>IF(MATHS!K31="","",MATHS!K31)</f>
        <v/>
      </c>
      <c r="BP31" s="135" t="str">
        <f t="shared" si="21"/>
        <v/>
      </c>
      <c r="BQ31" s="134" t="str">
        <f t="shared" si="60"/>
        <v/>
      </c>
      <c r="BR31" s="134" t="str">
        <f t="shared" si="22"/>
        <v/>
      </c>
      <c r="BS31" s="134" t="str">
        <f>IF(MATHS!O31="","",MATHS!O31)</f>
        <v/>
      </c>
      <c r="BT31" s="134" t="str">
        <f t="shared" si="61"/>
        <v/>
      </c>
      <c r="BU31" s="134" t="str">
        <f t="shared" si="62"/>
        <v/>
      </c>
      <c r="BV31" s="134"/>
      <c r="BW31" s="137" t="str">
        <f>IF(SCIENCE!E31="","",SCIENCE!E31)</f>
        <v/>
      </c>
      <c r="BX31" s="138" t="str">
        <f t="shared" si="23"/>
        <v/>
      </c>
      <c r="BY31" s="137" t="str">
        <f>IF(SCIENCE!F31="","",SCIENCE!F31)</f>
        <v/>
      </c>
      <c r="BZ31" s="138" t="str">
        <f t="shared" si="24"/>
        <v/>
      </c>
      <c r="CA31" s="137" t="str">
        <f>IF(SCIENCE!G31="","",SCIENCE!G31)</f>
        <v/>
      </c>
      <c r="CB31" s="137" t="str">
        <f t="shared" si="25"/>
        <v/>
      </c>
      <c r="CC31" s="138" t="str">
        <f>IFERROR(LARGE((BX31,BZ31,CB31),1),"")</f>
        <v/>
      </c>
      <c r="CD31" s="138" t="str">
        <f>IFERROR(LARGE((BX31,BZ31,CB31),2),"")</f>
        <v/>
      </c>
      <c r="CE31" s="137" t="str">
        <f t="shared" si="26"/>
        <v/>
      </c>
      <c r="CF31" s="138" t="str">
        <f>IF(SCIENCE!H31="","",SCIENCE!H31)</f>
        <v/>
      </c>
      <c r="CG31" s="138" t="str">
        <f>IF(SCIENCE!I31="","",SCIENCE!I31)</f>
        <v/>
      </c>
      <c r="CH31" s="138" t="str">
        <f>IF(SCIENCE!J31="","",SCIENCE!J31)</f>
        <v/>
      </c>
      <c r="CI31" s="138" t="str">
        <f t="shared" si="63"/>
        <v/>
      </c>
      <c r="CJ31" s="138" t="str">
        <f>IF(SCIENCE!K31="","",SCIENCE!K31)</f>
        <v/>
      </c>
      <c r="CK31" s="138" t="str">
        <f t="shared" si="27"/>
        <v/>
      </c>
      <c r="CL31" s="137" t="str">
        <f t="shared" si="64"/>
        <v/>
      </c>
      <c r="CM31" s="137" t="str">
        <f t="shared" si="28"/>
        <v/>
      </c>
      <c r="CN31" s="137" t="str">
        <f>IF(SCIENCE!O31="","",SCIENCE!O31)</f>
        <v/>
      </c>
      <c r="CO31" s="137" t="str">
        <f t="shared" si="65"/>
        <v/>
      </c>
      <c r="CP31" s="137" t="str">
        <f t="shared" si="66"/>
        <v/>
      </c>
      <c r="CQ31" s="137" t="str">
        <f t="shared" si="67"/>
        <v/>
      </c>
      <c r="CR31" s="134" t="str">
        <f>IF(SST!E31="","",SST!E31)</f>
        <v/>
      </c>
      <c r="CS31" s="135" t="str">
        <f t="shared" si="29"/>
        <v/>
      </c>
      <c r="CT31" s="134" t="str">
        <f>IF(SST!F31="","",SST!F31)</f>
        <v/>
      </c>
      <c r="CU31" s="135" t="str">
        <f t="shared" si="30"/>
        <v/>
      </c>
      <c r="CV31" s="134" t="str">
        <f>IF(SST!G31="","",SST!G31)</f>
        <v/>
      </c>
      <c r="CW31" s="134" t="str">
        <f t="shared" si="31"/>
        <v/>
      </c>
      <c r="CX31" s="135" t="str">
        <f>IFERROR(LARGE((CS31,CU31,CW31),1),"")</f>
        <v/>
      </c>
      <c r="CY31" s="135" t="str">
        <f>IFERROR(LARGE((CS31,CU31,CW31),2),"")</f>
        <v/>
      </c>
      <c r="CZ31" s="134" t="str">
        <f t="shared" si="32"/>
        <v/>
      </c>
      <c r="DA31" s="135" t="str">
        <f>IF(SST!H31="","",SST!H31)</f>
        <v/>
      </c>
      <c r="DB31" s="135" t="str">
        <f>IF(SST!I31="","",SST!I31)</f>
        <v/>
      </c>
      <c r="DC31" s="135" t="str">
        <f>IF(SST!J31="","",SST!J31)</f>
        <v/>
      </c>
      <c r="DD31" s="135" t="str">
        <f t="shared" si="68"/>
        <v/>
      </c>
      <c r="DE31" s="135" t="str">
        <f>IF(SST!K31="","",SST!K31)</f>
        <v/>
      </c>
      <c r="DF31" s="135" t="str">
        <f t="shared" si="33"/>
        <v/>
      </c>
      <c r="DG31" s="134" t="str">
        <f t="shared" si="69"/>
        <v/>
      </c>
      <c r="DH31" s="134" t="str">
        <f t="shared" si="34"/>
        <v/>
      </c>
      <c r="DI31" s="134" t="str">
        <f>IF(SST!O31="","",SST!O31)</f>
        <v/>
      </c>
      <c r="DJ31" s="134" t="str">
        <f t="shared" si="70"/>
        <v/>
      </c>
      <c r="DK31" s="134" t="str">
        <f t="shared" si="71"/>
        <v/>
      </c>
      <c r="DL31" s="134" t="str">
        <f t="shared" si="72"/>
        <v/>
      </c>
      <c r="DM31" s="139" t="str">
        <f t="shared" si="73"/>
        <v/>
      </c>
      <c r="DN31" s="139" t="str">
        <f t="shared" si="74"/>
        <v/>
      </c>
      <c r="DO31" s="139" t="str">
        <f t="shared" si="75"/>
        <v/>
      </c>
      <c r="DP31" s="139" t="str">
        <f t="shared" si="76"/>
        <v/>
      </c>
      <c r="DQ31" s="139" t="str">
        <f t="shared" si="77"/>
        <v/>
      </c>
      <c r="DR31" s="139" t="str">
        <f t="shared" si="78"/>
        <v/>
      </c>
      <c r="DS31" s="139" t="str">
        <f t="shared" si="79"/>
        <v/>
      </c>
      <c r="DT31" s="139" t="str">
        <f t="shared" si="80"/>
        <v/>
      </c>
      <c r="DU31" s="139" t="str">
        <f t="shared" si="81"/>
        <v/>
      </c>
      <c r="DV31" s="139" t="str">
        <f t="shared" si="82"/>
        <v/>
      </c>
      <c r="DW31" s="140" t="str">
        <f t="shared" si="83"/>
        <v/>
      </c>
      <c r="DX31" s="140" t="str">
        <f t="shared" si="84"/>
        <v/>
      </c>
      <c r="DY31" s="140" t="str">
        <f t="shared" si="85"/>
        <v/>
      </c>
      <c r="DZ31" s="140" t="str">
        <f t="shared" si="86"/>
        <v/>
      </c>
      <c r="EA31" s="140" t="str">
        <f t="shared" si="87"/>
        <v/>
      </c>
      <c r="EB31" s="141" t="str">
        <f t="shared" si="88"/>
        <v/>
      </c>
      <c r="EC31" s="141" t="str">
        <f t="shared" si="89"/>
        <v/>
      </c>
      <c r="ED31" s="141" t="str">
        <f t="shared" si="90"/>
        <v/>
      </c>
      <c r="EE31" s="141" t="str">
        <f t="shared" si="91"/>
        <v/>
      </c>
      <c r="EF31" s="141" t="str">
        <f t="shared" si="92"/>
        <v/>
      </c>
      <c r="EG31" s="127" t="str">
        <f t="shared" si="97"/>
        <v/>
      </c>
      <c r="EH31" s="127" t="str">
        <f t="shared" si="97"/>
        <v/>
      </c>
      <c r="EI31" s="127" t="str">
        <f t="shared" si="93"/>
        <v/>
      </c>
      <c r="EJ31" s="127" t="str">
        <f t="shared" si="93"/>
        <v/>
      </c>
      <c r="EK31" s="127" t="str">
        <f t="shared" si="93"/>
        <v/>
      </c>
      <c r="EL31" s="128" t="str">
        <f t="shared" si="36"/>
        <v/>
      </c>
      <c r="EM31" s="128" t="str">
        <f t="shared" si="36"/>
        <v/>
      </c>
      <c r="EN31" s="128" t="str">
        <f t="shared" si="36"/>
        <v/>
      </c>
      <c r="EO31" s="128" t="str">
        <f t="shared" si="36"/>
        <v/>
      </c>
      <c r="EP31" s="128" t="str">
        <f t="shared" si="36"/>
        <v/>
      </c>
      <c r="EQ31" s="142" t="str">
        <f t="shared" si="37"/>
        <v/>
      </c>
      <c r="ER31" s="142" t="str">
        <f t="shared" si="38"/>
        <v/>
      </c>
      <c r="ES31" s="359" t="str">
        <f t="shared" si="39"/>
        <v/>
      </c>
      <c r="ET31" s="359" t="str">
        <f t="shared" si="40"/>
        <v/>
      </c>
      <c r="EU31" s="359" t="str">
        <f t="shared" si="41"/>
        <v/>
      </c>
      <c r="EV31" s="359" t="str">
        <f t="shared" si="42"/>
        <v/>
      </c>
      <c r="EW31" s="359" t="str">
        <f t="shared" si="43"/>
        <v/>
      </c>
      <c r="EX31" s="359" t="str">
        <f t="shared" si="44"/>
        <v/>
      </c>
      <c r="EY31" s="359" t="str">
        <f t="shared" si="94"/>
        <v/>
      </c>
      <c r="EZ31" s="359" t="str">
        <f t="shared" si="94"/>
        <v/>
      </c>
      <c r="FA31" s="359" t="str">
        <f t="shared" si="45"/>
        <v/>
      </c>
      <c r="FB31" s="359" t="str">
        <f t="shared" si="46"/>
        <v/>
      </c>
      <c r="FC31" s="144" t="str">
        <f t="shared" si="95"/>
        <v/>
      </c>
      <c r="FD31" s="359" t="str">
        <f t="shared" si="47"/>
        <v/>
      </c>
      <c r="FE31" s="145" t="str">
        <f>IF(ATTENDANCE!Q32="","",ATTENDANCE!Q32)</f>
        <v/>
      </c>
      <c r="FF31" s="146" t="str">
        <f t="shared" si="48"/>
        <v/>
      </c>
      <c r="FG31" s="359" t="str">
        <f t="shared" si="49"/>
        <v/>
      </c>
      <c r="FH31" s="144" t="str">
        <f t="shared" si="96"/>
        <v/>
      </c>
      <c r="FI31" s="359" t="str">
        <f>IF(ATTENDANCE!Q32="","",ATTENDANCE!Q32)</f>
        <v/>
      </c>
      <c r="FJ31" s="144" t="str">
        <f>IF(ATTENDANCE!Q32="","",ATTENDANCE!$Q32)</f>
        <v/>
      </c>
      <c r="FK31" s="144" t="s">
        <v>236</v>
      </c>
      <c r="FL31" s="103"/>
    </row>
    <row r="32" spans="1:168" ht="25.5" customHeight="1" x14ac:dyDescent="0.25">
      <c r="A32" s="103"/>
      <c r="B32" s="131">
        <f>IF(DATA!B30="","",DATA!B30)</f>
        <v>26</v>
      </c>
      <c r="C32" s="131" t="str">
        <f>IF(DATA!C30="","",DATA!C30)</f>
        <v/>
      </c>
      <c r="D32" s="131" t="str">
        <f>IF(DATA!D30="","",DATA!D30)</f>
        <v/>
      </c>
      <c r="E32" s="447" t="str">
        <f>IF(DATA!E30="","",DATA!E30)</f>
        <v/>
      </c>
      <c r="F32" s="447" t="str">
        <f>IF(DATA!F30="","",DATA!F30)</f>
        <v/>
      </c>
      <c r="G32" s="132" t="str">
        <f>IF(DATA!G30="","",DATA!G30)</f>
        <v/>
      </c>
      <c r="H32" s="133" t="str">
        <f>IF(DATA!H30="","",DATA!H30)</f>
        <v/>
      </c>
      <c r="I32" s="132" t="str">
        <f>IF(DATA!I30="","",DATA!I30)</f>
        <v/>
      </c>
      <c r="J32" s="132" t="str">
        <f>IF(DATA!J30="","",DATA!J30)</f>
        <v/>
      </c>
      <c r="K32" s="132" t="str">
        <f>IF(DATA!K30="","",DATA!K30)</f>
        <v/>
      </c>
      <c r="L32" s="134" t="str">
        <f>IF(ENGLISH!E32="","",ENGLISH!E32)</f>
        <v/>
      </c>
      <c r="M32" s="135" t="str">
        <f t="shared" si="2"/>
        <v/>
      </c>
      <c r="N32" s="134" t="str">
        <f>IF(ENGLISH!F32="","",ENGLISH!F32)</f>
        <v/>
      </c>
      <c r="O32" s="135" t="str">
        <f t="shared" si="3"/>
        <v/>
      </c>
      <c r="P32" s="134" t="str">
        <f>IF(ENGLISH!G32="","",ENGLISH!G32)</f>
        <v/>
      </c>
      <c r="Q32" s="134" t="str">
        <f t="shared" si="4"/>
        <v/>
      </c>
      <c r="R32" s="135" t="str">
        <f>IFERROR(LARGE((M32,O32,Q32),1),"")</f>
        <v/>
      </c>
      <c r="S32" s="135" t="str">
        <f>IFERROR(LARGE((M32,O32,Q32),2),"")</f>
        <v/>
      </c>
      <c r="T32" s="134" t="str">
        <f t="shared" si="5"/>
        <v/>
      </c>
      <c r="U32" s="135" t="str">
        <f>IF(ENGLISH!H32="","",ENGLISH!H32)</f>
        <v/>
      </c>
      <c r="V32" s="134" t="str">
        <f>IF(ENGLISH!I32="","",ENGLISH!I32)</f>
        <v/>
      </c>
      <c r="W32" s="134" t="str">
        <f>IF(ENGLISH!J32="","",ENGLISH!J32)</f>
        <v/>
      </c>
      <c r="X32" s="134" t="str">
        <f t="shared" si="10"/>
        <v/>
      </c>
      <c r="Y32" s="135" t="str">
        <f>IF(ENGLISH!K32="","",ENGLISH!K32)</f>
        <v/>
      </c>
      <c r="Z32" s="135" t="str">
        <f t="shared" si="7"/>
        <v/>
      </c>
      <c r="AA32" s="136" t="str">
        <f t="shared" si="50"/>
        <v/>
      </c>
      <c r="AB32" s="134" t="str">
        <f t="shared" si="8"/>
        <v/>
      </c>
      <c r="AC32" s="134" t="str">
        <f>IF(ENGLISH!O32="","",ENGLISH!O32)</f>
        <v/>
      </c>
      <c r="AD32" s="134" t="str">
        <f t="shared" si="51"/>
        <v/>
      </c>
      <c r="AE32" s="134" t="str">
        <f t="shared" si="52"/>
        <v/>
      </c>
      <c r="AF32" s="134" t="str">
        <f t="shared" si="53"/>
        <v/>
      </c>
      <c r="AG32" s="137" t="str">
        <f>IF('HINDI-SKT'!E32="","",'HINDI-SKT'!E32)</f>
        <v/>
      </c>
      <c r="AH32" s="138" t="str">
        <f t="shared" si="11"/>
        <v/>
      </c>
      <c r="AI32" s="137" t="str">
        <f>IF('HINDI-SKT'!F32="","",'HINDI-SKT'!F32)</f>
        <v/>
      </c>
      <c r="AJ32" s="138" t="str">
        <f t="shared" si="12"/>
        <v/>
      </c>
      <c r="AK32" s="137" t="str">
        <f>IF('HINDI-SKT'!G32="","",'HINDI-SKT'!G32)</f>
        <v/>
      </c>
      <c r="AL32" s="137" t="str">
        <f t="shared" si="13"/>
        <v/>
      </c>
      <c r="AM32" s="138" t="str">
        <f>IFERROR(LARGE((AH32,AJ32,AL32),1),"")</f>
        <v/>
      </c>
      <c r="AN32" s="138" t="str">
        <f>IFERROR(LARGE((AH32,AJ32,AL32),2),"")</f>
        <v/>
      </c>
      <c r="AO32" s="137" t="str">
        <f t="shared" si="14"/>
        <v/>
      </c>
      <c r="AP32" s="138" t="str">
        <f>IF('HINDI-SKT'!H32="","",'HINDI-SKT'!H32)</f>
        <v/>
      </c>
      <c r="AQ32" s="137" t="str">
        <f>IF('HINDI-SKT'!I32="","",'HINDI-SKT'!I32)</f>
        <v/>
      </c>
      <c r="AR32" s="137" t="str">
        <f>IF('HINDI-SKT'!J32="","",'HINDI-SKT'!J32)</f>
        <v/>
      </c>
      <c r="AS32" s="137" t="str">
        <f t="shared" si="54"/>
        <v/>
      </c>
      <c r="AT32" s="137" t="str">
        <f>IF('HINDI-SKT'!K32="","",'HINDI-SKT'!K32)</f>
        <v/>
      </c>
      <c r="AU32" s="138" t="str">
        <f t="shared" si="15"/>
        <v/>
      </c>
      <c r="AV32" s="137" t="str">
        <f t="shared" si="55"/>
        <v/>
      </c>
      <c r="AW32" s="137" t="str">
        <f t="shared" si="16"/>
        <v/>
      </c>
      <c r="AX32" s="137" t="str">
        <f>IF('HINDI-SKT'!O32="","",'HINDI-SKT'!O32)</f>
        <v/>
      </c>
      <c r="AY32" s="137" t="str">
        <f t="shared" si="56"/>
        <v/>
      </c>
      <c r="AZ32" s="137" t="str">
        <f t="shared" si="57"/>
        <v/>
      </c>
      <c r="BA32" s="137" t="str">
        <f t="shared" si="58"/>
        <v/>
      </c>
      <c r="BB32" s="134" t="str">
        <f>IF(MATHS!E32="","",MATHS!E32)</f>
        <v/>
      </c>
      <c r="BC32" s="135" t="str">
        <f t="shared" si="17"/>
        <v/>
      </c>
      <c r="BD32" s="134" t="str">
        <f>IF(MATHS!F32="","",MATHS!F32)</f>
        <v/>
      </c>
      <c r="BE32" s="135" t="str">
        <f t="shared" si="18"/>
        <v/>
      </c>
      <c r="BF32" s="134" t="str">
        <f>IF(MATHS!G32="","",MATHS!G32)</f>
        <v/>
      </c>
      <c r="BG32" s="134" t="str">
        <f t="shared" si="19"/>
        <v/>
      </c>
      <c r="BH32" s="135" t="str">
        <f>IFERROR(LARGE((BC32,BE32,BG32),1),"")</f>
        <v/>
      </c>
      <c r="BI32" s="135" t="str">
        <f>IFERROR(LARGE((BC32,BE32,BG32),2),"")</f>
        <v/>
      </c>
      <c r="BJ32" s="134" t="str">
        <f t="shared" si="20"/>
        <v/>
      </c>
      <c r="BK32" s="135" t="str">
        <f>IF(MATHS!H32="","",MATHS!H32)</f>
        <v/>
      </c>
      <c r="BL32" s="134" t="str">
        <f>IF(MATHS!I32="","",MATHS!I32)</f>
        <v/>
      </c>
      <c r="BM32" s="134" t="str">
        <f>IF(MATHS!J32="","",MATHS!J32)</f>
        <v/>
      </c>
      <c r="BN32" s="134" t="str">
        <f t="shared" si="59"/>
        <v/>
      </c>
      <c r="BO32" s="134" t="str">
        <f>IF(MATHS!K32="","",MATHS!K32)</f>
        <v/>
      </c>
      <c r="BP32" s="135" t="str">
        <f t="shared" si="21"/>
        <v/>
      </c>
      <c r="BQ32" s="134" t="str">
        <f t="shared" si="60"/>
        <v/>
      </c>
      <c r="BR32" s="134" t="str">
        <f t="shared" si="22"/>
        <v/>
      </c>
      <c r="BS32" s="134" t="str">
        <f>IF(MATHS!O32="","",MATHS!O32)</f>
        <v/>
      </c>
      <c r="BT32" s="134" t="str">
        <f t="shared" si="61"/>
        <v/>
      </c>
      <c r="BU32" s="134" t="str">
        <f t="shared" si="62"/>
        <v/>
      </c>
      <c r="BV32" s="134"/>
      <c r="BW32" s="137" t="str">
        <f>IF(SCIENCE!E32="","",SCIENCE!E32)</f>
        <v/>
      </c>
      <c r="BX32" s="138" t="str">
        <f t="shared" si="23"/>
        <v/>
      </c>
      <c r="BY32" s="137" t="str">
        <f>IF(SCIENCE!F32="","",SCIENCE!F32)</f>
        <v/>
      </c>
      <c r="BZ32" s="138" t="str">
        <f t="shared" si="24"/>
        <v/>
      </c>
      <c r="CA32" s="137" t="str">
        <f>IF(SCIENCE!G32="","",SCIENCE!G32)</f>
        <v/>
      </c>
      <c r="CB32" s="137" t="str">
        <f t="shared" si="25"/>
        <v/>
      </c>
      <c r="CC32" s="138" t="str">
        <f>IFERROR(LARGE((BX32,BZ32,CB32),1),"")</f>
        <v/>
      </c>
      <c r="CD32" s="138" t="str">
        <f>IFERROR(LARGE((BX32,BZ32,CB32),2),"")</f>
        <v/>
      </c>
      <c r="CE32" s="137" t="str">
        <f t="shared" si="26"/>
        <v/>
      </c>
      <c r="CF32" s="138" t="str">
        <f>IF(SCIENCE!H32="","",SCIENCE!H32)</f>
        <v/>
      </c>
      <c r="CG32" s="138" t="str">
        <f>IF(SCIENCE!I32="","",SCIENCE!I32)</f>
        <v/>
      </c>
      <c r="CH32" s="138" t="str">
        <f>IF(SCIENCE!J32="","",SCIENCE!J32)</f>
        <v/>
      </c>
      <c r="CI32" s="138" t="str">
        <f t="shared" si="63"/>
        <v/>
      </c>
      <c r="CJ32" s="138" t="str">
        <f>IF(SCIENCE!K32="","",SCIENCE!K32)</f>
        <v/>
      </c>
      <c r="CK32" s="138" t="str">
        <f t="shared" si="27"/>
        <v/>
      </c>
      <c r="CL32" s="137" t="str">
        <f t="shared" si="64"/>
        <v/>
      </c>
      <c r="CM32" s="137" t="str">
        <f t="shared" si="28"/>
        <v/>
      </c>
      <c r="CN32" s="137" t="str">
        <f>IF(SCIENCE!O32="","",SCIENCE!O32)</f>
        <v/>
      </c>
      <c r="CO32" s="137" t="str">
        <f t="shared" si="65"/>
        <v/>
      </c>
      <c r="CP32" s="137" t="str">
        <f t="shared" si="66"/>
        <v/>
      </c>
      <c r="CQ32" s="137" t="str">
        <f t="shared" si="67"/>
        <v/>
      </c>
      <c r="CR32" s="134" t="str">
        <f>IF(SST!E32="","",SST!E32)</f>
        <v/>
      </c>
      <c r="CS32" s="135" t="str">
        <f t="shared" si="29"/>
        <v/>
      </c>
      <c r="CT32" s="134" t="str">
        <f>IF(SST!F32="","",SST!F32)</f>
        <v/>
      </c>
      <c r="CU32" s="135" t="str">
        <f t="shared" si="30"/>
        <v/>
      </c>
      <c r="CV32" s="134" t="str">
        <f>IF(SST!G32="","",SST!G32)</f>
        <v/>
      </c>
      <c r="CW32" s="134" t="str">
        <f t="shared" si="31"/>
        <v/>
      </c>
      <c r="CX32" s="135" t="str">
        <f>IFERROR(LARGE((CS32,CU32,CW32),1),"")</f>
        <v/>
      </c>
      <c r="CY32" s="135" t="str">
        <f>IFERROR(LARGE((CS32,CU32,CW32),2),"")</f>
        <v/>
      </c>
      <c r="CZ32" s="134" t="str">
        <f t="shared" si="32"/>
        <v/>
      </c>
      <c r="DA32" s="135" t="str">
        <f>IF(SST!H32="","",SST!H32)</f>
        <v/>
      </c>
      <c r="DB32" s="135" t="str">
        <f>IF(SST!I32="","",SST!I32)</f>
        <v/>
      </c>
      <c r="DC32" s="135" t="str">
        <f>IF(SST!J32="","",SST!J32)</f>
        <v/>
      </c>
      <c r="DD32" s="135" t="str">
        <f t="shared" si="68"/>
        <v/>
      </c>
      <c r="DE32" s="135" t="str">
        <f>IF(SST!K32="","",SST!K32)</f>
        <v/>
      </c>
      <c r="DF32" s="135" t="str">
        <f t="shared" si="33"/>
        <v/>
      </c>
      <c r="DG32" s="134" t="str">
        <f t="shared" si="69"/>
        <v/>
      </c>
      <c r="DH32" s="134" t="str">
        <f t="shared" si="34"/>
        <v/>
      </c>
      <c r="DI32" s="134" t="str">
        <f>IF(SST!O32="","",SST!O32)</f>
        <v/>
      </c>
      <c r="DJ32" s="134" t="str">
        <f t="shared" si="70"/>
        <v/>
      </c>
      <c r="DK32" s="134" t="str">
        <f t="shared" si="71"/>
        <v/>
      </c>
      <c r="DL32" s="134" t="str">
        <f t="shared" si="72"/>
        <v/>
      </c>
      <c r="DM32" s="139" t="str">
        <f t="shared" si="73"/>
        <v/>
      </c>
      <c r="DN32" s="139" t="str">
        <f t="shared" si="74"/>
        <v/>
      </c>
      <c r="DO32" s="139" t="str">
        <f t="shared" si="75"/>
        <v/>
      </c>
      <c r="DP32" s="139" t="str">
        <f t="shared" si="76"/>
        <v/>
      </c>
      <c r="DQ32" s="139" t="str">
        <f t="shared" si="77"/>
        <v/>
      </c>
      <c r="DR32" s="139" t="str">
        <f t="shared" si="78"/>
        <v/>
      </c>
      <c r="DS32" s="139" t="str">
        <f t="shared" si="79"/>
        <v/>
      </c>
      <c r="DT32" s="139" t="str">
        <f t="shared" si="80"/>
        <v/>
      </c>
      <c r="DU32" s="139" t="str">
        <f t="shared" si="81"/>
        <v/>
      </c>
      <c r="DV32" s="139" t="str">
        <f t="shared" si="82"/>
        <v/>
      </c>
      <c r="DW32" s="140" t="str">
        <f t="shared" si="83"/>
        <v/>
      </c>
      <c r="DX32" s="140" t="str">
        <f t="shared" si="84"/>
        <v/>
      </c>
      <c r="DY32" s="140" t="str">
        <f t="shared" si="85"/>
        <v/>
      </c>
      <c r="DZ32" s="140" t="str">
        <f t="shared" si="86"/>
        <v/>
      </c>
      <c r="EA32" s="140" t="str">
        <f t="shared" si="87"/>
        <v/>
      </c>
      <c r="EB32" s="141" t="str">
        <f t="shared" si="88"/>
        <v/>
      </c>
      <c r="EC32" s="141" t="str">
        <f t="shared" si="89"/>
        <v/>
      </c>
      <c r="ED32" s="141" t="str">
        <f t="shared" si="90"/>
        <v/>
      </c>
      <c r="EE32" s="141" t="str">
        <f t="shared" si="91"/>
        <v/>
      </c>
      <c r="EF32" s="141" t="str">
        <f t="shared" si="92"/>
        <v/>
      </c>
      <c r="EG32" s="127" t="str">
        <f t="shared" si="97"/>
        <v/>
      </c>
      <c r="EH32" s="127" t="str">
        <f t="shared" si="97"/>
        <v/>
      </c>
      <c r="EI32" s="127" t="str">
        <f t="shared" si="93"/>
        <v/>
      </c>
      <c r="EJ32" s="127" t="str">
        <f t="shared" si="93"/>
        <v/>
      </c>
      <c r="EK32" s="127" t="str">
        <f t="shared" si="93"/>
        <v/>
      </c>
      <c r="EL32" s="128" t="str">
        <f t="shared" si="36"/>
        <v/>
      </c>
      <c r="EM32" s="128" t="str">
        <f t="shared" si="36"/>
        <v/>
      </c>
      <c r="EN32" s="128" t="str">
        <f t="shared" si="36"/>
        <v/>
      </c>
      <c r="EO32" s="128" t="str">
        <f t="shared" si="36"/>
        <v/>
      </c>
      <c r="EP32" s="128" t="str">
        <f t="shared" si="36"/>
        <v/>
      </c>
      <c r="EQ32" s="142" t="str">
        <f t="shared" si="37"/>
        <v/>
      </c>
      <c r="ER32" s="142" t="str">
        <f t="shared" si="38"/>
        <v/>
      </c>
      <c r="ES32" s="359" t="str">
        <f t="shared" si="39"/>
        <v/>
      </c>
      <c r="ET32" s="359" t="str">
        <f t="shared" si="40"/>
        <v/>
      </c>
      <c r="EU32" s="359" t="str">
        <f t="shared" si="41"/>
        <v/>
      </c>
      <c r="EV32" s="359" t="str">
        <f t="shared" si="42"/>
        <v/>
      </c>
      <c r="EW32" s="359" t="str">
        <f t="shared" si="43"/>
        <v/>
      </c>
      <c r="EX32" s="359" t="str">
        <f t="shared" si="44"/>
        <v/>
      </c>
      <c r="EY32" s="359" t="str">
        <f t="shared" si="94"/>
        <v/>
      </c>
      <c r="EZ32" s="359" t="str">
        <f t="shared" si="94"/>
        <v/>
      </c>
      <c r="FA32" s="359" t="str">
        <f t="shared" si="45"/>
        <v/>
      </c>
      <c r="FB32" s="359" t="str">
        <f t="shared" si="46"/>
        <v/>
      </c>
      <c r="FC32" s="144" t="str">
        <f t="shared" si="95"/>
        <v/>
      </c>
      <c r="FD32" s="359" t="str">
        <f t="shared" si="47"/>
        <v/>
      </c>
      <c r="FE32" s="145" t="str">
        <f>IF(ATTENDANCE!Q33="","",ATTENDANCE!Q33)</f>
        <v/>
      </c>
      <c r="FF32" s="146" t="str">
        <f t="shared" si="48"/>
        <v/>
      </c>
      <c r="FG32" s="359" t="str">
        <f t="shared" si="49"/>
        <v/>
      </c>
      <c r="FH32" s="144" t="str">
        <f t="shared" si="96"/>
        <v/>
      </c>
      <c r="FI32" s="359" t="str">
        <f>IF(ATTENDANCE!Q33="","",ATTENDANCE!Q33)</f>
        <v/>
      </c>
      <c r="FJ32" s="144" t="str">
        <f>IF(ATTENDANCE!Q33="","",ATTENDANCE!$Q33)</f>
        <v/>
      </c>
      <c r="FK32" s="144" t="s">
        <v>233</v>
      </c>
      <c r="FL32" s="103"/>
    </row>
    <row r="33" spans="1:168" ht="25.5" customHeight="1" x14ac:dyDescent="0.25">
      <c r="A33" s="103"/>
      <c r="B33" s="131">
        <f>IF(DATA!B31="","",DATA!B31)</f>
        <v>27</v>
      </c>
      <c r="C33" s="131" t="str">
        <f>IF(DATA!C31="","",DATA!C31)</f>
        <v/>
      </c>
      <c r="D33" s="131" t="str">
        <f>IF(DATA!D31="","",DATA!D31)</f>
        <v/>
      </c>
      <c r="E33" s="447" t="str">
        <f>IF(DATA!E31="","",DATA!E31)</f>
        <v/>
      </c>
      <c r="F33" s="447" t="str">
        <f>IF(DATA!F31="","",DATA!F31)</f>
        <v/>
      </c>
      <c r="G33" s="132" t="str">
        <f>IF(DATA!G31="","",DATA!G31)</f>
        <v/>
      </c>
      <c r="H33" s="133" t="str">
        <f>IF(DATA!H31="","",DATA!H31)</f>
        <v/>
      </c>
      <c r="I33" s="132" t="str">
        <f>IF(DATA!I31="","",DATA!I31)</f>
        <v/>
      </c>
      <c r="J33" s="132" t="str">
        <f>IF(DATA!J31="","",DATA!J31)</f>
        <v/>
      </c>
      <c r="K33" s="132" t="str">
        <f>IF(DATA!K31="","",DATA!K31)</f>
        <v/>
      </c>
      <c r="L33" s="134" t="str">
        <f>IF(ENGLISH!E33="","",ENGLISH!E33)</f>
        <v/>
      </c>
      <c r="M33" s="135" t="str">
        <f t="shared" si="2"/>
        <v/>
      </c>
      <c r="N33" s="134" t="str">
        <f>IF(ENGLISH!F33="","",ENGLISH!F33)</f>
        <v/>
      </c>
      <c r="O33" s="135" t="str">
        <f t="shared" si="3"/>
        <v/>
      </c>
      <c r="P33" s="134" t="str">
        <f>IF(ENGLISH!G33="","",ENGLISH!G33)</f>
        <v/>
      </c>
      <c r="Q33" s="134" t="str">
        <f t="shared" si="4"/>
        <v/>
      </c>
      <c r="R33" s="135" t="str">
        <f>IFERROR(LARGE((M33,O33,Q33),1),"")</f>
        <v/>
      </c>
      <c r="S33" s="135" t="str">
        <f>IFERROR(LARGE((M33,O33,Q33),2),"")</f>
        <v/>
      </c>
      <c r="T33" s="134" t="str">
        <f t="shared" si="5"/>
        <v/>
      </c>
      <c r="U33" s="135" t="str">
        <f>IF(ENGLISH!H33="","",ENGLISH!H33)</f>
        <v/>
      </c>
      <c r="V33" s="134" t="str">
        <f>IF(ENGLISH!I33="","",ENGLISH!I33)</f>
        <v/>
      </c>
      <c r="W33" s="134" t="str">
        <f>IF(ENGLISH!J33="","",ENGLISH!J33)</f>
        <v/>
      </c>
      <c r="X33" s="134" t="str">
        <f t="shared" si="10"/>
        <v/>
      </c>
      <c r="Y33" s="135" t="str">
        <f>IF(ENGLISH!K33="","",ENGLISH!K33)</f>
        <v/>
      </c>
      <c r="Z33" s="135" t="str">
        <f t="shared" si="7"/>
        <v/>
      </c>
      <c r="AA33" s="136" t="str">
        <f t="shared" si="50"/>
        <v/>
      </c>
      <c r="AB33" s="134" t="str">
        <f t="shared" si="8"/>
        <v/>
      </c>
      <c r="AC33" s="134" t="str">
        <f>IF(ENGLISH!O33="","",ENGLISH!O33)</f>
        <v/>
      </c>
      <c r="AD33" s="134" t="str">
        <f t="shared" si="51"/>
        <v/>
      </c>
      <c r="AE33" s="134" t="str">
        <f t="shared" si="52"/>
        <v/>
      </c>
      <c r="AF33" s="134" t="str">
        <f t="shared" si="53"/>
        <v/>
      </c>
      <c r="AG33" s="137" t="str">
        <f>IF('HINDI-SKT'!E33="","",'HINDI-SKT'!E33)</f>
        <v/>
      </c>
      <c r="AH33" s="138" t="str">
        <f t="shared" si="11"/>
        <v/>
      </c>
      <c r="AI33" s="137" t="str">
        <f>IF('HINDI-SKT'!F33="","",'HINDI-SKT'!F33)</f>
        <v/>
      </c>
      <c r="AJ33" s="138" t="str">
        <f t="shared" si="12"/>
        <v/>
      </c>
      <c r="AK33" s="137" t="str">
        <f>IF('HINDI-SKT'!G33="","",'HINDI-SKT'!G33)</f>
        <v/>
      </c>
      <c r="AL33" s="137" t="str">
        <f t="shared" si="13"/>
        <v/>
      </c>
      <c r="AM33" s="138" t="str">
        <f>IFERROR(LARGE((AH33,AJ33,AL33),1),"")</f>
        <v/>
      </c>
      <c r="AN33" s="138" t="str">
        <f>IFERROR(LARGE((AH33,AJ33,AL33),2),"")</f>
        <v/>
      </c>
      <c r="AO33" s="137" t="str">
        <f t="shared" si="14"/>
        <v/>
      </c>
      <c r="AP33" s="138" t="str">
        <f>IF('HINDI-SKT'!H33="","",'HINDI-SKT'!H33)</f>
        <v/>
      </c>
      <c r="AQ33" s="137" t="str">
        <f>IF('HINDI-SKT'!I33="","",'HINDI-SKT'!I33)</f>
        <v/>
      </c>
      <c r="AR33" s="137" t="str">
        <f>IF('HINDI-SKT'!J33="","",'HINDI-SKT'!J33)</f>
        <v/>
      </c>
      <c r="AS33" s="137" t="str">
        <f t="shared" si="54"/>
        <v/>
      </c>
      <c r="AT33" s="137" t="str">
        <f>IF('HINDI-SKT'!K33="","",'HINDI-SKT'!K33)</f>
        <v/>
      </c>
      <c r="AU33" s="138" t="str">
        <f t="shared" si="15"/>
        <v/>
      </c>
      <c r="AV33" s="137" t="str">
        <f t="shared" si="55"/>
        <v/>
      </c>
      <c r="AW33" s="137" t="str">
        <f t="shared" si="16"/>
        <v/>
      </c>
      <c r="AX33" s="137" t="str">
        <f>IF('HINDI-SKT'!O33="","",'HINDI-SKT'!O33)</f>
        <v/>
      </c>
      <c r="AY33" s="137" t="str">
        <f t="shared" si="56"/>
        <v/>
      </c>
      <c r="AZ33" s="137" t="str">
        <f t="shared" si="57"/>
        <v/>
      </c>
      <c r="BA33" s="137" t="str">
        <f t="shared" si="58"/>
        <v/>
      </c>
      <c r="BB33" s="134" t="str">
        <f>IF(MATHS!E33="","",MATHS!E33)</f>
        <v/>
      </c>
      <c r="BC33" s="135" t="str">
        <f t="shared" si="17"/>
        <v/>
      </c>
      <c r="BD33" s="134" t="str">
        <f>IF(MATHS!F33="","",MATHS!F33)</f>
        <v/>
      </c>
      <c r="BE33" s="135" t="str">
        <f t="shared" si="18"/>
        <v/>
      </c>
      <c r="BF33" s="134" t="str">
        <f>IF(MATHS!G33="","",MATHS!G33)</f>
        <v/>
      </c>
      <c r="BG33" s="134" t="str">
        <f t="shared" si="19"/>
        <v/>
      </c>
      <c r="BH33" s="135" t="str">
        <f>IFERROR(LARGE((BC33,BE33,BG33),1),"")</f>
        <v/>
      </c>
      <c r="BI33" s="135" t="str">
        <f>IFERROR(LARGE((BC33,BE33,BG33),2),"")</f>
        <v/>
      </c>
      <c r="BJ33" s="134" t="str">
        <f t="shared" si="20"/>
        <v/>
      </c>
      <c r="BK33" s="135" t="str">
        <f>IF(MATHS!H33="","",MATHS!H33)</f>
        <v/>
      </c>
      <c r="BL33" s="134" t="str">
        <f>IF(MATHS!I33="","",MATHS!I33)</f>
        <v/>
      </c>
      <c r="BM33" s="134" t="str">
        <f>IF(MATHS!J33="","",MATHS!J33)</f>
        <v/>
      </c>
      <c r="BN33" s="134" t="str">
        <f t="shared" si="59"/>
        <v/>
      </c>
      <c r="BO33" s="134" t="str">
        <f>IF(MATHS!K33="","",MATHS!K33)</f>
        <v/>
      </c>
      <c r="BP33" s="135" t="str">
        <f t="shared" si="21"/>
        <v/>
      </c>
      <c r="BQ33" s="134" t="str">
        <f t="shared" si="60"/>
        <v/>
      </c>
      <c r="BR33" s="134" t="str">
        <f t="shared" si="22"/>
        <v/>
      </c>
      <c r="BS33" s="134" t="str">
        <f>IF(MATHS!O33="","",MATHS!O33)</f>
        <v/>
      </c>
      <c r="BT33" s="134" t="str">
        <f t="shared" si="61"/>
        <v/>
      </c>
      <c r="BU33" s="134" t="str">
        <f t="shared" si="62"/>
        <v/>
      </c>
      <c r="BV33" s="134"/>
      <c r="BW33" s="137" t="str">
        <f>IF(SCIENCE!E33="","",SCIENCE!E33)</f>
        <v/>
      </c>
      <c r="BX33" s="138" t="str">
        <f t="shared" si="23"/>
        <v/>
      </c>
      <c r="BY33" s="137" t="str">
        <f>IF(SCIENCE!F33="","",SCIENCE!F33)</f>
        <v/>
      </c>
      <c r="BZ33" s="138" t="str">
        <f t="shared" si="24"/>
        <v/>
      </c>
      <c r="CA33" s="137" t="str">
        <f>IF(SCIENCE!G33="","",SCIENCE!G33)</f>
        <v/>
      </c>
      <c r="CB33" s="137" t="str">
        <f t="shared" si="25"/>
        <v/>
      </c>
      <c r="CC33" s="138" t="str">
        <f>IFERROR(LARGE((BX33,BZ33,CB33),1),"")</f>
        <v/>
      </c>
      <c r="CD33" s="138" t="str">
        <f>IFERROR(LARGE((BX33,BZ33,CB33),2),"")</f>
        <v/>
      </c>
      <c r="CE33" s="137" t="str">
        <f t="shared" si="26"/>
        <v/>
      </c>
      <c r="CF33" s="138" t="str">
        <f>IF(SCIENCE!H33="","",SCIENCE!H33)</f>
        <v/>
      </c>
      <c r="CG33" s="138" t="str">
        <f>IF(SCIENCE!I33="","",SCIENCE!I33)</f>
        <v/>
      </c>
      <c r="CH33" s="138" t="str">
        <f>IF(SCIENCE!J33="","",SCIENCE!J33)</f>
        <v/>
      </c>
      <c r="CI33" s="138" t="str">
        <f t="shared" si="63"/>
        <v/>
      </c>
      <c r="CJ33" s="138" t="str">
        <f>IF(SCIENCE!K33="","",SCIENCE!K33)</f>
        <v/>
      </c>
      <c r="CK33" s="138" t="str">
        <f t="shared" si="27"/>
        <v/>
      </c>
      <c r="CL33" s="137" t="str">
        <f t="shared" si="64"/>
        <v/>
      </c>
      <c r="CM33" s="137" t="str">
        <f t="shared" si="28"/>
        <v/>
      </c>
      <c r="CN33" s="137" t="str">
        <f>IF(SCIENCE!O33="","",SCIENCE!O33)</f>
        <v/>
      </c>
      <c r="CO33" s="137" t="str">
        <f t="shared" si="65"/>
        <v/>
      </c>
      <c r="CP33" s="137" t="str">
        <f t="shared" si="66"/>
        <v/>
      </c>
      <c r="CQ33" s="137" t="str">
        <f t="shared" si="67"/>
        <v/>
      </c>
      <c r="CR33" s="134" t="str">
        <f>IF(SST!E33="","",SST!E33)</f>
        <v/>
      </c>
      <c r="CS33" s="135" t="str">
        <f t="shared" si="29"/>
        <v/>
      </c>
      <c r="CT33" s="134" t="str">
        <f>IF(SST!F33="","",SST!F33)</f>
        <v/>
      </c>
      <c r="CU33" s="135" t="str">
        <f t="shared" si="30"/>
        <v/>
      </c>
      <c r="CV33" s="134" t="str">
        <f>IF(SST!G33="","",SST!G33)</f>
        <v/>
      </c>
      <c r="CW33" s="134" t="str">
        <f t="shared" si="31"/>
        <v/>
      </c>
      <c r="CX33" s="135" t="str">
        <f>IFERROR(LARGE((CS33,CU33,CW33),1),"")</f>
        <v/>
      </c>
      <c r="CY33" s="135" t="str">
        <f>IFERROR(LARGE((CS33,CU33,CW33),2),"")</f>
        <v/>
      </c>
      <c r="CZ33" s="134" t="str">
        <f t="shared" si="32"/>
        <v/>
      </c>
      <c r="DA33" s="135" t="str">
        <f>IF(SST!H33="","",SST!H33)</f>
        <v/>
      </c>
      <c r="DB33" s="135" t="str">
        <f>IF(SST!I33="","",SST!I33)</f>
        <v/>
      </c>
      <c r="DC33" s="135" t="str">
        <f>IF(SST!J33="","",SST!J33)</f>
        <v/>
      </c>
      <c r="DD33" s="135" t="str">
        <f t="shared" si="68"/>
        <v/>
      </c>
      <c r="DE33" s="135" t="str">
        <f>IF(SST!K33="","",SST!K33)</f>
        <v/>
      </c>
      <c r="DF33" s="135" t="str">
        <f t="shared" si="33"/>
        <v/>
      </c>
      <c r="DG33" s="134" t="str">
        <f t="shared" si="69"/>
        <v/>
      </c>
      <c r="DH33" s="134" t="str">
        <f t="shared" si="34"/>
        <v/>
      </c>
      <c r="DI33" s="134" t="str">
        <f>IF(SST!O33="","",SST!O33)</f>
        <v/>
      </c>
      <c r="DJ33" s="134" t="str">
        <f t="shared" si="70"/>
        <v/>
      </c>
      <c r="DK33" s="134" t="str">
        <f t="shared" si="71"/>
        <v/>
      </c>
      <c r="DL33" s="134" t="str">
        <f t="shared" si="72"/>
        <v/>
      </c>
      <c r="DM33" s="139" t="str">
        <f t="shared" si="73"/>
        <v/>
      </c>
      <c r="DN33" s="139" t="str">
        <f t="shared" si="74"/>
        <v/>
      </c>
      <c r="DO33" s="139" t="str">
        <f t="shared" si="75"/>
        <v/>
      </c>
      <c r="DP33" s="139" t="str">
        <f t="shared" si="76"/>
        <v/>
      </c>
      <c r="DQ33" s="139" t="str">
        <f t="shared" si="77"/>
        <v/>
      </c>
      <c r="DR33" s="139" t="str">
        <f t="shared" si="78"/>
        <v/>
      </c>
      <c r="DS33" s="139" t="str">
        <f t="shared" si="79"/>
        <v/>
      </c>
      <c r="DT33" s="139" t="str">
        <f t="shared" si="80"/>
        <v/>
      </c>
      <c r="DU33" s="139" t="str">
        <f t="shared" si="81"/>
        <v/>
      </c>
      <c r="DV33" s="139" t="str">
        <f t="shared" si="82"/>
        <v/>
      </c>
      <c r="DW33" s="140" t="str">
        <f t="shared" si="83"/>
        <v/>
      </c>
      <c r="DX33" s="140" t="str">
        <f t="shared" si="84"/>
        <v/>
      </c>
      <c r="DY33" s="140" t="str">
        <f t="shared" si="85"/>
        <v/>
      </c>
      <c r="DZ33" s="140" t="str">
        <f t="shared" si="86"/>
        <v/>
      </c>
      <c r="EA33" s="140" t="str">
        <f t="shared" si="87"/>
        <v/>
      </c>
      <c r="EB33" s="141" t="str">
        <f t="shared" si="88"/>
        <v/>
      </c>
      <c r="EC33" s="141" t="str">
        <f t="shared" si="89"/>
        <v/>
      </c>
      <c r="ED33" s="141" t="str">
        <f t="shared" si="90"/>
        <v/>
      </c>
      <c r="EE33" s="141" t="str">
        <f t="shared" si="91"/>
        <v/>
      </c>
      <c r="EF33" s="141" t="str">
        <f t="shared" si="92"/>
        <v/>
      </c>
      <c r="EG33" s="127" t="str">
        <f t="shared" si="97"/>
        <v/>
      </c>
      <c r="EH33" s="127" t="str">
        <f t="shared" si="97"/>
        <v/>
      </c>
      <c r="EI33" s="127" t="str">
        <f t="shared" si="93"/>
        <v/>
      </c>
      <c r="EJ33" s="127" t="str">
        <f t="shared" si="93"/>
        <v/>
      </c>
      <c r="EK33" s="127" t="str">
        <f t="shared" si="93"/>
        <v/>
      </c>
      <c r="EL33" s="128" t="str">
        <f t="shared" si="36"/>
        <v/>
      </c>
      <c r="EM33" s="128" t="str">
        <f t="shared" si="36"/>
        <v/>
      </c>
      <c r="EN33" s="128" t="str">
        <f t="shared" si="36"/>
        <v/>
      </c>
      <c r="EO33" s="128" t="str">
        <f t="shared" si="36"/>
        <v/>
      </c>
      <c r="EP33" s="128" t="str">
        <f t="shared" si="36"/>
        <v/>
      </c>
      <c r="EQ33" s="142" t="str">
        <f t="shared" si="37"/>
        <v/>
      </c>
      <c r="ER33" s="142" t="str">
        <f t="shared" si="38"/>
        <v/>
      </c>
      <c r="ES33" s="359" t="str">
        <f t="shared" si="39"/>
        <v/>
      </c>
      <c r="ET33" s="359" t="str">
        <f t="shared" si="40"/>
        <v/>
      </c>
      <c r="EU33" s="359" t="str">
        <f t="shared" si="41"/>
        <v/>
      </c>
      <c r="EV33" s="359" t="str">
        <f t="shared" si="42"/>
        <v/>
      </c>
      <c r="EW33" s="359" t="str">
        <f t="shared" si="43"/>
        <v/>
      </c>
      <c r="EX33" s="359" t="str">
        <f t="shared" si="44"/>
        <v/>
      </c>
      <c r="EY33" s="359" t="str">
        <f t="shared" si="94"/>
        <v/>
      </c>
      <c r="EZ33" s="359" t="str">
        <f t="shared" si="94"/>
        <v/>
      </c>
      <c r="FA33" s="359" t="str">
        <f t="shared" si="45"/>
        <v/>
      </c>
      <c r="FB33" s="359" t="str">
        <f t="shared" si="46"/>
        <v/>
      </c>
      <c r="FC33" s="144" t="str">
        <f t="shared" si="95"/>
        <v/>
      </c>
      <c r="FD33" s="359" t="str">
        <f t="shared" si="47"/>
        <v/>
      </c>
      <c r="FE33" s="145" t="str">
        <f>IF(ATTENDANCE!Q34="","",ATTENDANCE!Q34)</f>
        <v/>
      </c>
      <c r="FF33" s="146" t="str">
        <f t="shared" si="48"/>
        <v/>
      </c>
      <c r="FG33" s="359" t="str">
        <f t="shared" si="49"/>
        <v/>
      </c>
      <c r="FH33" s="144" t="str">
        <f t="shared" si="96"/>
        <v/>
      </c>
      <c r="FI33" s="359" t="str">
        <f>IF(ATTENDANCE!Q34="","",ATTENDANCE!Q34)</f>
        <v/>
      </c>
      <c r="FJ33" s="144" t="str">
        <f>IF(ATTENDANCE!Q34="","",ATTENDANCE!$Q34)</f>
        <v/>
      </c>
      <c r="FK33" s="144" t="s">
        <v>234</v>
      </c>
      <c r="FL33" s="103"/>
    </row>
    <row r="34" spans="1:168" ht="25.5" customHeight="1" x14ac:dyDescent="0.25">
      <c r="A34" s="103"/>
      <c r="B34" s="131">
        <f>IF(DATA!B32="","",DATA!B32)</f>
        <v>28</v>
      </c>
      <c r="C34" s="131" t="str">
        <f>IF(DATA!C32="","",DATA!C32)</f>
        <v/>
      </c>
      <c r="D34" s="131" t="str">
        <f>IF(DATA!D32="","",DATA!D32)</f>
        <v/>
      </c>
      <c r="E34" s="447" t="str">
        <f>IF(DATA!E32="","",DATA!E32)</f>
        <v/>
      </c>
      <c r="F34" s="447" t="str">
        <f>IF(DATA!F32="","",DATA!F32)</f>
        <v/>
      </c>
      <c r="G34" s="132" t="str">
        <f>IF(DATA!G32="","",DATA!G32)</f>
        <v/>
      </c>
      <c r="H34" s="133" t="str">
        <f>IF(DATA!H32="","",DATA!H32)</f>
        <v/>
      </c>
      <c r="I34" s="132" t="str">
        <f>IF(DATA!I32="","",DATA!I32)</f>
        <v/>
      </c>
      <c r="J34" s="132" t="str">
        <f>IF(DATA!J32="","",DATA!J32)</f>
        <v/>
      </c>
      <c r="K34" s="132" t="str">
        <f>IF(DATA!K32="","",DATA!K32)</f>
        <v/>
      </c>
      <c r="L34" s="134" t="str">
        <f>IF(ENGLISH!E34="","",ENGLISH!E34)</f>
        <v/>
      </c>
      <c r="M34" s="135" t="str">
        <f t="shared" ref="M34:M50" si="98">IF(L34="","",ROUNDUP((L34/$L$6)*5,1))</f>
        <v/>
      </c>
      <c r="N34" s="134" t="str">
        <f>IF(ENGLISH!F34="","",ENGLISH!F34)</f>
        <v/>
      </c>
      <c r="O34" s="135" t="str">
        <f t="shared" ref="O34:O50" si="99">IF(N34="","",ROUNDUP((N34/$N$6)*5,1))</f>
        <v/>
      </c>
      <c r="P34" s="134" t="str">
        <f>IF(ENGLISH!G34="","",ENGLISH!G34)</f>
        <v/>
      </c>
      <c r="Q34" s="134" t="str">
        <f t="shared" ref="Q34:Q50" si="100">IF(P34="","",ROUNDUP((P34/$P$6)*5,1))</f>
        <v/>
      </c>
      <c r="R34" s="135" t="str">
        <f>IFERROR(LARGE((M34,O34,Q34),1),"")</f>
        <v/>
      </c>
      <c r="S34" s="135" t="str">
        <f>IFERROR(LARGE((M34,O34,Q34),2),"")</f>
        <v/>
      </c>
      <c r="T34" s="134" t="str">
        <f t="shared" ref="T34:T50" si="101">IF(AND(R34="",S34=""),"",SUM(R34:S34)/2)</f>
        <v/>
      </c>
      <c r="U34" s="135" t="str">
        <f>IF(ENGLISH!H34="","",ENGLISH!H34)</f>
        <v/>
      </c>
      <c r="V34" s="134" t="str">
        <f>IF(ENGLISH!I34="","",ENGLISH!I34)</f>
        <v/>
      </c>
      <c r="W34" s="134" t="str">
        <f>IF(ENGLISH!J34="","",ENGLISH!J34)</f>
        <v/>
      </c>
      <c r="X34" s="134" t="str">
        <f t="shared" ref="X34:X50" si="102">IF(AND(T34="",U34="",V34="",W34=""),"",SUM(T34:W34))</f>
        <v/>
      </c>
      <c r="Y34" s="135" t="str">
        <f>IF(ENGLISH!K34="","",ENGLISH!K34)</f>
        <v/>
      </c>
      <c r="Z34" s="135" t="str">
        <f t="shared" ref="Z34:Z50" si="103">IF(Y34="","",(Y34/$Y$6)*80)</f>
        <v/>
      </c>
      <c r="AA34" s="136" t="str">
        <f t="shared" ref="AA34:AA50" si="104">IF(C34="TC","",IF(AND(T34="",U34="",V34="",Z34="",W34=""),"",ROUNDUP(SUM(T34,U34,V34,Z34,W34)*100/SUM($T$6,$U$6,$V$6,$Z$6,$W$6),0)))</f>
        <v/>
      </c>
      <c r="AB34" s="134" t="str">
        <f t="shared" ref="AB34:AB50" si="105">IF(AA34="","",IF(AA34&lt;33,"E",IF(AND(AA34&gt;=33,AA34&lt;41),"D",IF(AND(AA34&gt;=41,AA34&lt;51),"C2",IF(AND(AA34&gt;=51,AA34&lt;61),"C1",IF(AND(AA34&gt;=61,AA34&lt;71),"B2",IF(AND(AA34&gt;=71,AA34&lt;81),"B1",IF(AND(AA34&gt;=81,AA34&lt;91),"A2",IF(AND(AA34&gt;=91,AA34&lt;=100),"A1")))))))))</f>
        <v/>
      </c>
      <c r="AC34" s="134" t="str">
        <f>IF(ENGLISH!O34="","",ENGLISH!O34)</f>
        <v/>
      </c>
      <c r="AD34" s="134" t="str">
        <f t="shared" ref="AD34:AD50" si="106">IF(AC34="","",(AC34*80/$AC$6))</f>
        <v/>
      </c>
      <c r="AE34" s="134" t="str">
        <f t="shared" ref="AE34:AE50" si="107">IF(AB34="","",IF(AB34="E",SUM(X34,AD34),""))</f>
        <v/>
      </c>
      <c r="AF34" s="134" t="str">
        <f t="shared" ref="AF34:AF50" si="108">IF(AE34="","",IF(AE34&lt;33,"E",IF(AND(AE34&gt;=33,AE34&lt;41),"D",IF(AND(AE34&gt;=41,AE34&lt;51),"C2",IF(AND(AE34&gt;=51,AE34&lt;61),"C1",IF(AND(AE34&gt;=61,AE34&lt;71),"B2",IF(AND(AE34&gt;=71,AE34&lt;81),"B1",IF(AND(AE34&gt;=81,AE34&lt;91),"A2",IF(AND(AE34&gt;=91,AE34&lt;=100),"A1")))))))))</f>
        <v/>
      </c>
      <c r="AG34" s="137" t="str">
        <f>IF('HINDI-SKT'!E34="","",'HINDI-SKT'!E34)</f>
        <v/>
      </c>
      <c r="AH34" s="138" t="str">
        <f t="shared" ref="AH34:AH50" si="109">IF(AG34="","",ROUNDUP((AG34/$AG$6)*5,1))</f>
        <v/>
      </c>
      <c r="AI34" s="137" t="str">
        <f>IF('HINDI-SKT'!F34="","",'HINDI-SKT'!F34)</f>
        <v/>
      </c>
      <c r="AJ34" s="138" t="str">
        <f t="shared" ref="AJ34:AJ50" si="110">IF(AI34="","",ROUNDUP((AI34/$AI$6)*5,1))</f>
        <v/>
      </c>
      <c r="AK34" s="137" t="str">
        <f>IF('HINDI-SKT'!G34="","",'HINDI-SKT'!G34)</f>
        <v/>
      </c>
      <c r="AL34" s="137" t="str">
        <f t="shared" ref="AL34:AL50" si="111">IF(AK34="","",ROUNDUP((AK34/$AK$6)*5,1))</f>
        <v/>
      </c>
      <c r="AM34" s="138" t="str">
        <f>IFERROR(LARGE((AH34,AJ34,AL34),1),"")</f>
        <v/>
      </c>
      <c r="AN34" s="138" t="str">
        <f>IFERROR(LARGE((AH34,AJ34,AL34),2),"")</f>
        <v/>
      </c>
      <c r="AO34" s="137" t="str">
        <f t="shared" ref="AO34:AO50" si="112">IF(AND(AM34="",AN34=""),"",SUM(AM34:AN34)/2)</f>
        <v/>
      </c>
      <c r="AP34" s="138" t="str">
        <f>IF('HINDI-SKT'!H34="","",'HINDI-SKT'!H34)</f>
        <v/>
      </c>
      <c r="AQ34" s="137" t="str">
        <f>IF('HINDI-SKT'!I34="","",'HINDI-SKT'!I34)</f>
        <v/>
      </c>
      <c r="AR34" s="137" t="str">
        <f>IF('HINDI-SKT'!J34="","",'HINDI-SKT'!J34)</f>
        <v/>
      </c>
      <c r="AS34" s="137" t="str">
        <f t="shared" ref="AS34:AS50" si="113">IF(C34="TC","",IF(AND(AO34="",AP34="",AQ34="",AR34=""),"",SUM(AO34:AR34)))</f>
        <v/>
      </c>
      <c r="AT34" s="137" t="str">
        <f>IF('HINDI-SKT'!K34="","",'HINDI-SKT'!K34)</f>
        <v/>
      </c>
      <c r="AU34" s="138" t="str">
        <f t="shared" ref="AU34:AU50" si="114">IF(AT34="","",(AT34/$AT$6)*80)</f>
        <v/>
      </c>
      <c r="AV34" s="137" t="str">
        <f t="shared" ref="AV34:AV50" si="115">IF(C34="TC","",IF(AND(AO34="",AP34="",AQ34="",AU34="",AR34),"",ROUNDUP(SUM(AO34,AP34,AQ34,AU34,AR34),0)))</f>
        <v/>
      </c>
      <c r="AW34" s="137" t="str">
        <f t="shared" ref="AW34:AW50" si="116">IF(AV34="","",IF(AV34&lt;33,"E",IF(AND(AV34&gt;=33,AV34&lt;41),"D",IF(AND(AV34&gt;=41,AV34&lt;51),"C2",IF(AND(AV34&gt;=51,AV34&lt;61),"C1",IF(AND(AV34&gt;=61,AV34&lt;71),"B2",IF(AND(AV34&gt;=71,AV34&lt;81),"B1",IF(AND(AV34&gt;=81,AV34&lt;91),"A2",IF(AND(AV34&gt;=91,AV34&lt;=100),"A1")))))))))</f>
        <v/>
      </c>
      <c r="AX34" s="137" t="str">
        <f>IF('HINDI-SKT'!O34="","",'HINDI-SKT'!O34)</f>
        <v/>
      </c>
      <c r="AY34" s="137" t="str">
        <f t="shared" ref="AY34:AY50" si="117">IF(AX34="","",(AX34*80/$AX$6))</f>
        <v/>
      </c>
      <c r="AZ34" s="137" t="str">
        <f t="shared" ref="AZ34:AZ50" si="118">IF(AX34="","",IF(AW34="E",SUM(AS34,AY34),""))</f>
        <v/>
      </c>
      <c r="BA34" s="137" t="str">
        <f t="shared" ref="BA34:BA50" si="119">IF(AZ34="","",IF(AZ34&lt;33,"E",IF(AND(AZ34&gt;=33,AZ34&lt;41),"D",IF(AND(AZ34&gt;=41,AZ34&lt;51),"C2",IF(AND(AZ34&gt;=51,AZ34&lt;61),"C1",IF(AND(AZ34&gt;=61,AZ34&lt;71),"B2",IF(AND(AZ34&gt;=71,AZ34&lt;81),"B1",IF(AND(AZ34&gt;=81,AZ34&lt;91),"A2",IF(AND(AZ34&gt;=91,AZ34&lt;=100),"A1")))))))))</f>
        <v/>
      </c>
      <c r="BB34" s="134" t="str">
        <f>IF(MATHS!E34="","",MATHS!E34)</f>
        <v/>
      </c>
      <c r="BC34" s="135" t="str">
        <f t="shared" ref="BC34:BC50" si="120">IF(BB34="","",ROUNDUP((BB34/$BB$6)*5,1))</f>
        <v/>
      </c>
      <c r="BD34" s="134" t="str">
        <f>IF(MATHS!F34="","",MATHS!F34)</f>
        <v/>
      </c>
      <c r="BE34" s="135" t="str">
        <f t="shared" ref="BE34:BE50" si="121">IF(BD34="","",ROUNDUP((BD34/$BD$6)*5,1))</f>
        <v/>
      </c>
      <c r="BF34" s="134" t="str">
        <f>IF(MATHS!G34="","",MATHS!G34)</f>
        <v/>
      </c>
      <c r="BG34" s="134" t="str">
        <f t="shared" ref="BG34:BG50" si="122">IF(BF34="","",ROUNDUP((BF34/$BF$6)*5,1))</f>
        <v/>
      </c>
      <c r="BH34" s="135" t="str">
        <f>IFERROR(LARGE((BC34,BE34,BG34),1),"")</f>
        <v/>
      </c>
      <c r="BI34" s="135" t="str">
        <f>IFERROR(LARGE((BC34,BE34,BG34),2),"")</f>
        <v/>
      </c>
      <c r="BJ34" s="134" t="str">
        <f t="shared" ref="BJ34:BJ50" si="123">IF(AND(BH34="",BI34=""),"",SUM(BH34:BI34)/2)</f>
        <v/>
      </c>
      <c r="BK34" s="135" t="str">
        <f>IF(MATHS!H34="","",MATHS!H34)</f>
        <v/>
      </c>
      <c r="BL34" s="134" t="str">
        <f>IF(MATHS!I34="","",MATHS!I34)</f>
        <v/>
      </c>
      <c r="BM34" s="134" t="str">
        <f>IF(MATHS!J34="","",MATHS!J34)</f>
        <v/>
      </c>
      <c r="BN34" s="134" t="str">
        <f t="shared" ref="BN34:BN50" si="124">IF(C34="TC","",IF(AND(BJ34="",BK34="",BL34="",BM34=""),"",SUM(BJ34:BM34)))</f>
        <v/>
      </c>
      <c r="BO34" s="134" t="str">
        <f>IF(MATHS!K34="","",MATHS!K34)</f>
        <v/>
      </c>
      <c r="BP34" s="135" t="str">
        <f t="shared" ref="BP34:BP50" si="125">IF(BO34="","",(BO34/$BO$6)*80)</f>
        <v/>
      </c>
      <c r="BQ34" s="134" t="str">
        <f t="shared" ref="BQ34:BQ50" si="126">IF(C34="TC","",IF(AND(BJ34="",BK34="",BL34="",BM34="",BP34=""),"",ROUNDUP(SUM(BJ34,BK34,BL34,BM34,BP34),0)))</f>
        <v/>
      </c>
      <c r="BR34" s="134" t="str">
        <f t="shared" ref="BR34:BR50" si="127">IF(BQ34="","",IF(BQ34&lt;33,"E",IF(AND(BQ34&gt;=33,BQ34&lt;41),"D",IF(AND(BQ34&gt;=41,BQ34&lt;51),"C2",IF(AND(BQ34&gt;=51,BQ34&lt;61),"C1",IF(AND(BQ34&gt;=61,BQ34&lt;71),"B2",IF(AND(BQ34&gt;=71,BQ34&lt;81),"B1",IF(AND(BQ34&gt;=81,BQ34&lt;91),"A2",IF(AND(BQ34&gt;=91,BQ34&lt;=100),"A1")))))))))</f>
        <v/>
      </c>
      <c r="BS34" s="134" t="str">
        <f>IF(MATHS!O34="","",MATHS!O34)</f>
        <v/>
      </c>
      <c r="BT34" s="134" t="str">
        <f t="shared" ref="BT34:BT50" si="128">IF(BS34="","",(BS34*80/$BS$6))</f>
        <v/>
      </c>
      <c r="BU34" s="134" t="str">
        <f t="shared" ref="BU34:BU50" si="129">IF(BS34="","",IF(BR34="E",SUM(BN34,BT34),""))</f>
        <v/>
      </c>
      <c r="BV34" s="134"/>
      <c r="BW34" s="137" t="str">
        <f>IF(SCIENCE!E34="","",SCIENCE!E34)</f>
        <v/>
      </c>
      <c r="BX34" s="138" t="str">
        <f t="shared" ref="BX34:BX50" si="130">IF(BW34="","",ROUNDUP((BW34/$BW$6)*5,1))</f>
        <v/>
      </c>
      <c r="BY34" s="137" t="str">
        <f>IF(SCIENCE!F34="","",SCIENCE!F34)</f>
        <v/>
      </c>
      <c r="BZ34" s="138" t="str">
        <f t="shared" ref="BZ34:BZ50" si="131">IF(BY34="","",ROUNDUP((BY34/$BY$6)*5,1))</f>
        <v/>
      </c>
      <c r="CA34" s="137" t="str">
        <f>IF(SCIENCE!G34="","",SCIENCE!G34)</f>
        <v/>
      </c>
      <c r="CB34" s="137" t="str">
        <f t="shared" ref="CB34:CB50" si="132">IF(CA34="","",ROUNDUP((CA34/$CA$6)*5,1))</f>
        <v/>
      </c>
      <c r="CC34" s="138" t="str">
        <f>IFERROR(LARGE((BX34,BZ34,CB34),1),"")</f>
        <v/>
      </c>
      <c r="CD34" s="138" t="str">
        <f>IFERROR(LARGE((BX34,BZ34,CB34),2),"")</f>
        <v/>
      </c>
      <c r="CE34" s="137" t="str">
        <f t="shared" ref="CE34:CE50" si="133">IF(AND(CC34="",CD34=""),"",SUM(CC34:CD34)/2)</f>
        <v/>
      </c>
      <c r="CF34" s="138" t="str">
        <f>IF(SCIENCE!H34="","",SCIENCE!H34)</f>
        <v/>
      </c>
      <c r="CG34" s="138" t="str">
        <f>IF(SCIENCE!I34="","",SCIENCE!I34)</f>
        <v/>
      </c>
      <c r="CH34" s="138" t="str">
        <f>IF(SCIENCE!J34="","",SCIENCE!J34)</f>
        <v/>
      </c>
      <c r="CI34" s="138" t="str">
        <f t="shared" ref="CI34:CI50" si="134">IF(C34="TC","",IF(AND(CE34="",CF34="",CG34="",CH34=""),"",SUM(CE34:CH34)))</f>
        <v/>
      </c>
      <c r="CJ34" s="138" t="str">
        <f>IF(SCIENCE!K34="","",SCIENCE!K34)</f>
        <v/>
      </c>
      <c r="CK34" s="138" t="str">
        <f t="shared" ref="CK34:CK50" si="135">IF(CJ34="","",(CJ34/$CJ$6)*80)</f>
        <v/>
      </c>
      <c r="CL34" s="137" t="str">
        <f t="shared" ref="CL34:CL50" si="136">IF(C34="TC","",IF(AND(CE34="",CF34="",CG34="",CH34="",CK34=""),"",ROUNDUP(SUM(CE34,CF34,CG34,CH34,CK34),0)))</f>
        <v/>
      </c>
      <c r="CM34" s="137" t="str">
        <f t="shared" ref="CM34:CM50" si="137">IF(CL34="","",IF(CL34&lt;33,"E",IF(AND(CL34&gt;=33,CL34&lt;41),"D",IF(AND(CL34&gt;=41,CL34&lt;51),"C2",IF(AND(CL34&gt;=51,CL34&lt;61),"C1",IF(AND(CL34&gt;=61,CL34&lt;71),"B2",IF(AND(CL34&gt;=71,CL34&lt;81),"B1",IF(AND(CL34&gt;=81,CL34&lt;91),"A2",IF(AND(CL34&gt;=91,CL34&lt;=100),"A1")))))))))</f>
        <v/>
      </c>
      <c r="CN34" s="137" t="str">
        <f>IF(SCIENCE!O34="","",SCIENCE!O34)</f>
        <v/>
      </c>
      <c r="CO34" s="137" t="str">
        <f t="shared" ref="CO34:CO50" si="138">IF(CN34="","",(CN34*80/$CN$6))</f>
        <v/>
      </c>
      <c r="CP34" s="137" t="str">
        <f t="shared" ref="CP34:CP50" si="139">IF(CN34="","",IF(CM34="E",ROUNDUP(SUM(CI34,CO34),0),""))</f>
        <v/>
      </c>
      <c r="CQ34" s="137" t="str">
        <f t="shared" ref="CQ34:CQ50" si="140">IF(CP34="","",IF(CP34&lt;33,"E",IF(AND(CP34&gt;=33,CP34&lt;41),"D",IF(AND(CP34&gt;=41,CP34&lt;51),"C2",IF(AND(CP34&gt;=51,CP34&lt;61),"C1",IF(AND(CP34&gt;=61,CP34&lt;71),"B2",IF(AND(CP34&gt;=71,CP34&lt;81),"B1",IF(AND(CP34&gt;=81,CP34&lt;91),"A2",IF(AND(CP34&gt;=91,CP34&lt;=100),"A1")))))))))</f>
        <v/>
      </c>
      <c r="CR34" s="134" t="str">
        <f>IF(SST!E34="","",SST!E34)</f>
        <v/>
      </c>
      <c r="CS34" s="135" t="str">
        <f t="shared" ref="CS34:CS50" si="141">IF(CR34="","",ROUNDUP((CR34/$CR$6)*5,1))</f>
        <v/>
      </c>
      <c r="CT34" s="134" t="str">
        <f>IF(SST!F34="","",SST!F34)</f>
        <v/>
      </c>
      <c r="CU34" s="135" t="str">
        <f t="shared" ref="CU34:CU50" si="142">IF(CT34="","",ROUNDUP((CT34/$CT$6)*5,1))</f>
        <v/>
      </c>
      <c r="CV34" s="134" t="str">
        <f>IF(SST!G34="","",SST!G34)</f>
        <v/>
      </c>
      <c r="CW34" s="134" t="str">
        <f t="shared" ref="CW34:CW50" si="143">IF(CV34="","",ROUNDUP((CV34/$CV$6)*5,1))</f>
        <v/>
      </c>
      <c r="CX34" s="135" t="str">
        <f>IFERROR(LARGE((CS34,CU34,CW34),1),"")</f>
        <v/>
      </c>
      <c r="CY34" s="135" t="str">
        <f>IFERROR(LARGE((CS34,CU34,CW34),2),"")</f>
        <v/>
      </c>
      <c r="CZ34" s="134" t="str">
        <f t="shared" ref="CZ34:CZ50" si="144">IF(AND(CX34="",CY34=""),"",SUM(CX34:CY34)/2)</f>
        <v/>
      </c>
      <c r="DA34" s="135" t="str">
        <f>IF(SST!H34="","",SST!H34)</f>
        <v/>
      </c>
      <c r="DB34" s="135" t="str">
        <f>IF(SST!I34="","",SST!I34)</f>
        <v/>
      </c>
      <c r="DC34" s="135" t="str">
        <f>IF(SST!J34="","",SST!J34)</f>
        <v/>
      </c>
      <c r="DD34" s="135" t="str">
        <f t="shared" ref="DD34:DD50" si="145">IF(C34="TC","",IF(AND(CZ34="",DA34="",DB34="",DC34=""),"",SUM(CZ34:DC34)))</f>
        <v/>
      </c>
      <c r="DE34" s="135" t="str">
        <f>IF(SST!K34="","",SST!K34)</f>
        <v/>
      </c>
      <c r="DF34" s="135" t="str">
        <f t="shared" ref="DF34:DF50" si="146">IF(DE34="","",(DE34/$DE$6)*80)</f>
        <v/>
      </c>
      <c r="DG34" s="134" t="str">
        <f t="shared" ref="DG34:DG50" si="147">IF(C34="TC","",IF(AND(CZ34="",DA34="",DC34="",DB34="",DF34=""),"",ROUNDUP(SUM(CZ34,DA34,DC34,DB34,DF34),0)))</f>
        <v/>
      </c>
      <c r="DH34" s="134" t="str">
        <f t="shared" ref="DH34:DH50" si="148">IF(DG34="","",IF(DG34&lt;33,"E",IF(AND(DG34&gt;=33,DG34&lt;41),"D",IF(AND(DG34&gt;=41,DG34&lt;51),"C2",IF(AND(DG34&gt;=51,DG34&lt;61),"C1",IF(AND(DG34&gt;=61,DG34&lt;71),"B2",IF(AND(DG34&gt;=71,DG34&lt;81),"B1",IF(AND(DG34&gt;=81,DG34&lt;91),"A2",IF(AND(DG34&gt;=91,DG34&lt;=100),"A1")))))))))</f>
        <v/>
      </c>
      <c r="DI34" s="134" t="str">
        <f>IF(SST!O34="","",SST!O34)</f>
        <v/>
      </c>
      <c r="DJ34" s="134" t="str">
        <f t="shared" ref="DJ34:DJ50" si="149">IF(DI34="","",(DI34*80/$DI$6))</f>
        <v/>
      </c>
      <c r="DK34" s="134" t="str">
        <f t="shared" ref="DK34:DK50" si="150">IF(DI34="","",IF(DI34="","",IF(DH34="E",SUM(DD34,DJ34),"")))</f>
        <v/>
      </c>
      <c r="DL34" s="134" t="str">
        <f t="shared" ref="DL34:DL50" si="151">IF(DK34="","",IF(DK34&lt;33,"E",IF(AND(DK34&gt;=33,DK34&lt;41),"D",IF(AND(DK34&gt;=41,DK34&lt;51),"C2",IF(AND(DK34&gt;=51,DK34&lt;61),"C1",IF(AND(DK34&gt;=61,DK34&lt;71),"B2",IF(AND(DK34&gt;=71,DK34&lt;81),"B1",IF(AND(DK34&gt;=81,DK34&lt;91),"A2",IF(AND(DK34&gt;=91,DK34&lt;=100),"A1")))))))))</f>
        <v/>
      </c>
      <c r="DM34" s="139" t="str">
        <f t="shared" ref="DM34:DM50" si="152">IF(C34="TC","",IF(AA34="","",AA34))</f>
        <v/>
      </c>
      <c r="DN34" s="139" t="str">
        <f t="shared" ref="DN34:DN50" si="153">IF(C34="TC","",IF(AV34="","",AV34))</f>
        <v/>
      </c>
      <c r="DO34" s="139" t="str">
        <f t="shared" ref="DO34:DO50" si="154">IF(C34="TC","",IF(BQ34="","",BQ34))</f>
        <v/>
      </c>
      <c r="DP34" s="139" t="str">
        <f t="shared" ref="DP34:DP50" si="155">IF(C34="TC","",IF(CL34="","",CL34))</f>
        <v/>
      </c>
      <c r="DQ34" s="139" t="str">
        <f t="shared" ref="DQ34:DQ50" si="156">IF(C34="TC","",IF(DG34="","",DG34))</f>
        <v/>
      </c>
      <c r="DR34" s="139" t="str">
        <f t="shared" ref="DR34:DR50" si="157">IF(C34="TC","",IF(AE34="","",AE34))</f>
        <v/>
      </c>
      <c r="DS34" s="139" t="str">
        <f t="shared" ref="DS34:DS50" si="158">IF(C34="TC","",IF(AZ34="","",AZ34))</f>
        <v/>
      </c>
      <c r="DT34" s="139" t="str">
        <f t="shared" ref="DT34:DT50" si="159">IF(C34="TC","",IF(BU34="","",BU34))</f>
        <v/>
      </c>
      <c r="DU34" s="139" t="str">
        <f t="shared" ref="DU34:DU50" si="160">IF(C34="TC","",IF(CP34="","",CP34))</f>
        <v/>
      </c>
      <c r="DV34" s="139" t="str">
        <f t="shared" ref="DV34:DV50" si="161">IF(C34="TC","",IF(DK34="","",DK34))</f>
        <v/>
      </c>
      <c r="DW34" s="140" t="str">
        <f t="shared" ref="DW34:DW50" si="162">IF(DM34&gt;=33,"",$DW$5&amp;",")</f>
        <v/>
      </c>
      <c r="DX34" s="140" t="str">
        <f t="shared" ref="DX34:DX50" si="163">IF(DN34&gt;=33,"",$DX$5&amp;",")</f>
        <v/>
      </c>
      <c r="DY34" s="140" t="str">
        <f t="shared" ref="DY34:DY50" si="164">IF(DO34&gt;=33,"",$DY$5&amp;",")</f>
        <v/>
      </c>
      <c r="DZ34" s="140" t="str">
        <f t="shared" ref="DZ34:DZ50" si="165">IF(DP34&gt;=33,"",$DZ$5&amp;",")</f>
        <v/>
      </c>
      <c r="EA34" s="140" t="str">
        <f t="shared" ref="EA34:EA50" si="166">IF(DQ34&gt;=33,"",$EA$5&amp;",")</f>
        <v/>
      </c>
      <c r="EB34" s="141" t="str">
        <f t="shared" ref="EB34:EB50" si="167">IF(DR34&gt;=33,"",$EB$5)</f>
        <v/>
      </c>
      <c r="EC34" s="141" t="str">
        <f t="shared" ref="EC34:EC50" si="168">IF(DS34&gt;=33,"",$EC$5)</f>
        <v/>
      </c>
      <c r="ED34" s="141" t="str">
        <f t="shared" ref="ED34:ED50" si="169">IF(DT34&gt;=33,"",$ED$5)</f>
        <v/>
      </c>
      <c r="EE34" s="141" t="str">
        <f t="shared" ref="EE34:EE50" si="170">IF(DU34&gt;=33,"",$EE$5)</f>
        <v/>
      </c>
      <c r="EF34" s="141" t="str">
        <f t="shared" ref="EF34:EF50" si="171">IF(DV34&gt;=33,"",$EF$5)</f>
        <v/>
      </c>
      <c r="EG34" s="127" t="str">
        <f t="shared" ref="EG34:EG50" si="172">IF(DM34="&lt;33","",DM34)</f>
        <v/>
      </c>
      <c r="EH34" s="127" t="str">
        <f t="shared" ref="EH34:EH50" si="173">IF(DN34="&lt;33","",DN34)</f>
        <v/>
      </c>
      <c r="EI34" s="127" t="str">
        <f t="shared" ref="EI34:EI50" si="174">IF(DO34&lt;33,"",DO34)</f>
        <v/>
      </c>
      <c r="EJ34" s="127" t="str">
        <f t="shared" ref="EJ34:EJ50" si="175">IF(DP34&lt;33,"",DP34)</f>
        <v/>
      </c>
      <c r="EK34" s="127" t="str">
        <f t="shared" ref="EK34:EK50" si="176">IF(DQ34&lt;33,"",DQ34)</f>
        <v/>
      </c>
      <c r="EL34" s="128" t="str">
        <f t="shared" ref="EL34:EL50" si="177">IF(AND(EG34="",DR34&gt;=33),DR34,EG34)</f>
        <v/>
      </c>
      <c r="EM34" s="128" t="str">
        <f t="shared" ref="EM34:EM50" si="178">IF(AND(EH34="",DS34&gt;=33),DS34,EH34)</f>
        <v/>
      </c>
      <c r="EN34" s="128" t="str">
        <f t="shared" ref="EN34:EN50" si="179">IF(AND(EI34="",DT34&gt;=33),DT34,EI34)</f>
        <v/>
      </c>
      <c r="EO34" s="128" t="str">
        <f t="shared" ref="EO34:EO50" si="180">IF(AND(EJ34="",DU34&gt;=33),DU34,EJ34)</f>
        <v/>
      </c>
      <c r="EP34" s="128" t="str">
        <f t="shared" ref="EP34:EP50" si="181">IF(AND(EK34="",DV34&gt;=33),DV34,EK34)</f>
        <v/>
      </c>
      <c r="EQ34" s="142" t="str">
        <f t="shared" ref="EQ34:EQ50" si="182">IF(C34="TC","",IF(C34="","",(COUNTBLANK(EG34:EK34))))</f>
        <v/>
      </c>
      <c r="ER34" s="142" t="str">
        <f t="shared" ref="ER34:ER50" si="183">IF(C34="TC","",IF(C34="","",(COUNTBLANK(EL34:EP34))))</f>
        <v/>
      </c>
      <c r="ES34" s="359" t="str">
        <f t="shared" ref="ES34:ES50" si="184">IF(C34="TC","",IF(EQ34="","",IF(EQ34=0,"PASS",IF(EQ34=1,"COMPARTMENT","FAIL"))))</f>
        <v/>
      </c>
      <c r="ET34" s="359" t="str">
        <f t="shared" ref="ET34:ET50" si="185">IF(OR(C34="TC",C34=""),"",IF(ES34="PASS","",DW34&amp;DX34&amp;DY34&amp;DZ34&amp;EA34))</f>
        <v/>
      </c>
      <c r="EU34" s="359" t="str">
        <f t="shared" ref="EU34:EU50" si="186">IF(C34="TC","",IF(AND(DR34="",DS34="",DT34="",DU34="",DV34=""),"",IF(AND(ER34=0,ES34="COMPARTMENT"),"PASSED AFTER COMPARTMENT","FAIL")))</f>
        <v/>
      </c>
      <c r="EV34" s="359" t="str">
        <f t="shared" ref="EV34:EV50" si="187">IF(C34="TC","",IF(OR(EU34="",EU34="PASS"),"",EB34&amp;EC34&amp;ED34&amp;EE34&amp;EF34))</f>
        <v/>
      </c>
      <c r="EW34" s="359" t="str">
        <f t="shared" ref="EW34:EW50" si="188">IF(OR(C34="TC",C34=""),"",IF(OR(ES34="PASS",ES34="FAIL"),SUM(EL34:EP34),""))</f>
        <v/>
      </c>
      <c r="EX34" s="359" t="str">
        <f t="shared" ref="EX34:EX50" si="189">IF(AND(EW34="",EU34="PASSED AFTER COMPARTMENT"),SUM(EL34:EP34),EW34)</f>
        <v/>
      </c>
      <c r="EY34" s="359" t="str">
        <f t="shared" ref="EY34:EY50" si="190">IF(EW34="","",ROUND(EW34,0))</f>
        <v/>
      </c>
      <c r="EZ34" s="359" t="str">
        <f t="shared" ref="EZ34:EZ50" si="191">IF(EX34="","",ROUND(EX34,0))</f>
        <v/>
      </c>
      <c r="FA34" s="359" t="str">
        <f t="shared" ref="FA34:FA50" si="192">IF(C34="TC","",IF(EW34="","",IF(ES34="COMPARTMENT","",(EY34*100/$EY$6)&amp;" %")))</f>
        <v/>
      </c>
      <c r="FB34" s="359" t="str">
        <f t="shared" ref="FB34:FB50" si="193">IF(C34="TC","",IF(EW34="","",IF(ES34="COMPARTMENT","",(EY34*100/$EY$6))))</f>
        <v/>
      </c>
      <c r="FC34" s="144" t="str">
        <f t="shared" ref="FC34:FC50" si="194">IF(FB34="","",IF(FB34&lt;33,"E",IF(AND(FB34&gt;=33,FB34&lt;41),"D",IF(AND(FB34&gt;=41,FB34&lt;51),"C2",IF(AND(FB34&gt;=51,FB34&lt;61),"C1",IF(AND(FB34&gt;=61,FB34&lt;71),"B2",IF(AND(FB34&gt;=71,FB34&lt;81),"B1",IF(AND(FB34&gt;=81,FB34&lt;91),"A2",IF(AND(FB34&gt;=91,FB34&lt;=100),"A1")))))))))</f>
        <v/>
      </c>
      <c r="FD34" s="359" t="str">
        <f t="shared" ref="FD34:FD50" si="195">IF(FB34="","",SUMPRODUCT((FB34&lt;FB$7:FB$49)/COUNTIF(FB$7:FB$49,FB$7:FB$49)))</f>
        <v/>
      </c>
      <c r="FE34" s="145" t="str">
        <f>IF(ATTENDANCE!Q35="","",ATTENDANCE!Q35)</f>
        <v/>
      </c>
      <c r="FF34" s="146" t="str">
        <f t="shared" ref="FF34:FF50" si="196">IF(FE34="","",ROUND((FE34*100/$FE$6),0)&amp;" %")</f>
        <v/>
      </c>
      <c r="FG34" s="359" t="str">
        <f t="shared" ref="FG34:FG50" si="197">IF(C34="TC","",IF(EX34="","",IF(EV34="COMPARTMENT","",(EZ34*100/$EZ$6))))</f>
        <v/>
      </c>
      <c r="FH34" s="144" t="str">
        <f t="shared" ref="FH34:FH50" si="198">IF(FG34="","",IF(FG34&lt;33,"E",IF(AND(FG34&gt;=33,FG34&lt;41),"D",IF(AND(FG34&gt;=41,FG34&lt;51),"C2",IF(AND(FG34&gt;=51,FG34&lt;61),"C1",IF(AND(FG34&gt;=61,FG34&lt;71),"B2",IF(AND(FG34&gt;=71,FG34&lt;81),"B1",IF(AND(FG34&gt;=81,FG34&lt;91),"A2",IF(AND(FG34&gt;=91,FG34&lt;=100),"A1")))))))))</f>
        <v/>
      </c>
      <c r="FI34" s="359" t="str">
        <f>IF(ATTENDANCE!Q35="","",ATTENDANCE!Q35)</f>
        <v/>
      </c>
      <c r="FJ34" s="144" t="str">
        <f>IF(ATTENDANCE!Q35="","",ATTENDANCE!$Q35)</f>
        <v/>
      </c>
      <c r="FK34" s="144" t="s">
        <v>233</v>
      </c>
      <c r="FL34" s="103"/>
    </row>
    <row r="35" spans="1:168" ht="25.5" customHeight="1" x14ac:dyDescent="0.25">
      <c r="A35" s="103"/>
      <c r="B35" s="131">
        <f>IF(DATA!B33="","",DATA!B33)</f>
        <v>29</v>
      </c>
      <c r="C35" s="131" t="str">
        <f>IF(DATA!C33="","",DATA!C33)</f>
        <v/>
      </c>
      <c r="D35" s="131" t="str">
        <f>IF(DATA!D33="","",DATA!D33)</f>
        <v/>
      </c>
      <c r="E35" s="447" t="str">
        <f>IF(DATA!E33="","",DATA!E33)</f>
        <v/>
      </c>
      <c r="F35" s="447" t="str">
        <f>IF(DATA!F33="","",DATA!F33)</f>
        <v/>
      </c>
      <c r="G35" s="132" t="str">
        <f>IF(DATA!G33="","",DATA!G33)</f>
        <v/>
      </c>
      <c r="H35" s="133" t="str">
        <f>IF(DATA!H33="","",DATA!H33)</f>
        <v/>
      </c>
      <c r="I35" s="132" t="str">
        <f>IF(DATA!I33="","",DATA!I33)</f>
        <v/>
      </c>
      <c r="J35" s="132" t="str">
        <f>IF(DATA!J33="","",DATA!J33)</f>
        <v/>
      </c>
      <c r="K35" s="132" t="str">
        <f>IF(DATA!K33="","",DATA!K33)</f>
        <v/>
      </c>
      <c r="L35" s="134" t="str">
        <f>IF(ENGLISH!E35="","",ENGLISH!E35)</f>
        <v/>
      </c>
      <c r="M35" s="135" t="str">
        <f t="shared" si="98"/>
        <v/>
      </c>
      <c r="N35" s="134" t="str">
        <f>IF(ENGLISH!F35="","",ENGLISH!F35)</f>
        <v/>
      </c>
      <c r="O35" s="135" t="str">
        <f t="shared" si="99"/>
        <v/>
      </c>
      <c r="P35" s="134" t="str">
        <f>IF(ENGLISH!G35="","",ENGLISH!G35)</f>
        <v/>
      </c>
      <c r="Q35" s="134" t="str">
        <f t="shared" si="100"/>
        <v/>
      </c>
      <c r="R35" s="135" t="str">
        <f>IFERROR(LARGE((M35,O35,Q35),1),"")</f>
        <v/>
      </c>
      <c r="S35" s="135" t="str">
        <f>IFERROR(LARGE((M35,O35,Q35),2),"")</f>
        <v/>
      </c>
      <c r="T35" s="134" t="str">
        <f t="shared" si="101"/>
        <v/>
      </c>
      <c r="U35" s="135" t="str">
        <f>IF(ENGLISH!H35="","",ENGLISH!H35)</f>
        <v/>
      </c>
      <c r="V35" s="134" t="str">
        <f>IF(ENGLISH!I35="","",ENGLISH!I35)</f>
        <v/>
      </c>
      <c r="W35" s="134" t="str">
        <f>IF(ENGLISH!J35="","",ENGLISH!J35)</f>
        <v/>
      </c>
      <c r="X35" s="134" t="str">
        <f t="shared" si="102"/>
        <v/>
      </c>
      <c r="Y35" s="135" t="str">
        <f>IF(ENGLISH!K35="","",ENGLISH!K35)</f>
        <v/>
      </c>
      <c r="Z35" s="135" t="str">
        <f t="shared" si="103"/>
        <v/>
      </c>
      <c r="AA35" s="136" t="str">
        <f t="shared" si="104"/>
        <v/>
      </c>
      <c r="AB35" s="134" t="str">
        <f t="shared" si="105"/>
        <v/>
      </c>
      <c r="AC35" s="134" t="str">
        <f>IF(ENGLISH!O35="","",ENGLISH!O35)</f>
        <v/>
      </c>
      <c r="AD35" s="134" t="str">
        <f t="shared" si="106"/>
        <v/>
      </c>
      <c r="AE35" s="134" t="str">
        <f t="shared" si="107"/>
        <v/>
      </c>
      <c r="AF35" s="134" t="str">
        <f t="shared" si="108"/>
        <v/>
      </c>
      <c r="AG35" s="137" t="str">
        <f>IF('HINDI-SKT'!E35="","",'HINDI-SKT'!E35)</f>
        <v/>
      </c>
      <c r="AH35" s="138" t="str">
        <f t="shared" si="109"/>
        <v/>
      </c>
      <c r="AI35" s="137" t="str">
        <f>IF('HINDI-SKT'!F35="","",'HINDI-SKT'!F35)</f>
        <v/>
      </c>
      <c r="AJ35" s="138" t="str">
        <f t="shared" si="110"/>
        <v/>
      </c>
      <c r="AK35" s="137" t="str">
        <f>IF('HINDI-SKT'!G35="","",'HINDI-SKT'!G35)</f>
        <v/>
      </c>
      <c r="AL35" s="137" t="str">
        <f t="shared" si="111"/>
        <v/>
      </c>
      <c r="AM35" s="138" t="str">
        <f>IFERROR(LARGE((AH35,AJ35,AL35),1),"")</f>
        <v/>
      </c>
      <c r="AN35" s="138" t="str">
        <f>IFERROR(LARGE((AH35,AJ35,AL35),2),"")</f>
        <v/>
      </c>
      <c r="AO35" s="137" t="str">
        <f t="shared" si="112"/>
        <v/>
      </c>
      <c r="AP35" s="138" t="str">
        <f>IF('HINDI-SKT'!H35="","",'HINDI-SKT'!H35)</f>
        <v/>
      </c>
      <c r="AQ35" s="137" t="str">
        <f>IF('HINDI-SKT'!I35="","",'HINDI-SKT'!I35)</f>
        <v/>
      </c>
      <c r="AR35" s="137" t="str">
        <f>IF('HINDI-SKT'!J35="","",'HINDI-SKT'!J35)</f>
        <v/>
      </c>
      <c r="AS35" s="137" t="str">
        <f t="shared" si="113"/>
        <v/>
      </c>
      <c r="AT35" s="137" t="str">
        <f>IF('HINDI-SKT'!K35="","",'HINDI-SKT'!K35)</f>
        <v/>
      </c>
      <c r="AU35" s="138" t="str">
        <f t="shared" si="114"/>
        <v/>
      </c>
      <c r="AV35" s="137" t="str">
        <f t="shared" si="115"/>
        <v/>
      </c>
      <c r="AW35" s="137" t="str">
        <f t="shared" si="116"/>
        <v/>
      </c>
      <c r="AX35" s="137" t="str">
        <f>IF('HINDI-SKT'!O35="","",'HINDI-SKT'!O35)</f>
        <v/>
      </c>
      <c r="AY35" s="137" t="str">
        <f t="shared" si="117"/>
        <v/>
      </c>
      <c r="AZ35" s="137" t="str">
        <f t="shared" si="118"/>
        <v/>
      </c>
      <c r="BA35" s="137" t="str">
        <f t="shared" si="119"/>
        <v/>
      </c>
      <c r="BB35" s="134" t="str">
        <f>IF(MATHS!E35="","",MATHS!E35)</f>
        <v/>
      </c>
      <c r="BC35" s="135" t="str">
        <f t="shared" si="120"/>
        <v/>
      </c>
      <c r="BD35" s="134" t="str">
        <f>IF(MATHS!F35="","",MATHS!F35)</f>
        <v/>
      </c>
      <c r="BE35" s="135" t="str">
        <f t="shared" si="121"/>
        <v/>
      </c>
      <c r="BF35" s="134" t="str">
        <f>IF(MATHS!G35="","",MATHS!G35)</f>
        <v/>
      </c>
      <c r="BG35" s="134" t="str">
        <f t="shared" si="122"/>
        <v/>
      </c>
      <c r="BH35" s="135" t="str">
        <f>IFERROR(LARGE((BC35,BE35,BG35),1),"")</f>
        <v/>
      </c>
      <c r="BI35" s="135" t="str">
        <f>IFERROR(LARGE((BC35,BE35,BG35),2),"")</f>
        <v/>
      </c>
      <c r="BJ35" s="134" t="str">
        <f t="shared" si="123"/>
        <v/>
      </c>
      <c r="BK35" s="135" t="str">
        <f>IF(MATHS!H35="","",MATHS!H35)</f>
        <v/>
      </c>
      <c r="BL35" s="134" t="str">
        <f>IF(MATHS!I35="","",MATHS!I35)</f>
        <v/>
      </c>
      <c r="BM35" s="134" t="str">
        <f>IF(MATHS!J35="","",MATHS!J35)</f>
        <v/>
      </c>
      <c r="BN35" s="134" t="str">
        <f t="shared" si="124"/>
        <v/>
      </c>
      <c r="BO35" s="134" t="str">
        <f>IF(MATHS!K35="","",MATHS!K35)</f>
        <v/>
      </c>
      <c r="BP35" s="135" t="str">
        <f t="shared" si="125"/>
        <v/>
      </c>
      <c r="BQ35" s="134" t="str">
        <f t="shared" si="126"/>
        <v/>
      </c>
      <c r="BR35" s="134" t="str">
        <f t="shared" si="127"/>
        <v/>
      </c>
      <c r="BS35" s="134" t="str">
        <f>IF(MATHS!O35="","",MATHS!O35)</f>
        <v/>
      </c>
      <c r="BT35" s="134" t="str">
        <f t="shared" si="128"/>
        <v/>
      </c>
      <c r="BU35" s="134" t="str">
        <f t="shared" si="129"/>
        <v/>
      </c>
      <c r="BV35" s="134"/>
      <c r="BW35" s="137" t="str">
        <f>IF(SCIENCE!E35="","",SCIENCE!E35)</f>
        <v/>
      </c>
      <c r="BX35" s="138" t="str">
        <f t="shared" si="130"/>
        <v/>
      </c>
      <c r="BY35" s="137" t="str">
        <f>IF(SCIENCE!F35="","",SCIENCE!F35)</f>
        <v/>
      </c>
      <c r="BZ35" s="138" t="str">
        <f t="shared" si="131"/>
        <v/>
      </c>
      <c r="CA35" s="137" t="str">
        <f>IF(SCIENCE!G35="","",SCIENCE!G35)</f>
        <v/>
      </c>
      <c r="CB35" s="137" t="str">
        <f t="shared" si="132"/>
        <v/>
      </c>
      <c r="CC35" s="138" t="str">
        <f>IFERROR(LARGE((BX35,BZ35,CB35),1),"")</f>
        <v/>
      </c>
      <c r="CD35" s="138" t="str">
        <f>IFERROR(LARGE((BX35,BZ35,CB35),2),"")</f>
        <v/>
      </c>
      <c r="CE35" s="137" t="str">
        <f t="shared" si="133"/>
        <v/>
      </c>
      <c r="CF35" s="138" t="str">
        <f>IF(SCIENCE!H35="","",SCIENCE!H35)</f>
        <v/>
      </c>
      <c r="CG35" s="138" t="str">
        <f>IF(SCIENCE!I35="","",SCIENCE!I35)</f>
        <v/>
      </c>
      <c r="CH35" s="138" t="str">
        <f>IF(SCIENCE!J35="","",SCIENCE!J35)</f>
        <v/>
      </c>
      <c r="CI35" s="138" t="str">
        <f t="shared" si="134"/>
        <v/>
      </c>
      <c r="CJ35" s="138" t="str">
        <f>IF(SCIENCE!K35="","",SCIENCE!K35)</f>
        <v/>
      </c>
      <c r="CK35" s="138" t="str">
        <f t="shared" si="135"/>
        <v/>
      </c>
      <c r="CL35" s="137" t="str">
        <f t="shared" si="136"/>
        <v/>
      </c>
      <c r="CM35" s="137" t="str">
        <f t="shared" si="137"/>
        <v/>
      </c>
      <c r="CN35" s="137" t="str">
        <f>IF(SCIENCE!O35="","",SCIENCE!O35)</f>
        <v/>
      </c>
      <c r="CO35" s="137" t="str">
        <f t="shared" si="138"/>
        <v/>
      </c>
      <c r="CP35" s="137" t="str">
        <f t="shared" si="139"/>
        <v/>
      </c>
      <c r="CQ35" s="137" t="str">
        <f t="shared" si="140"/>
        <v/>
      </c>
      <c r="CR35" s="134" t="str">
        <f>IF(SST!E35="","",SST!E35)</f>
        <v/>
      </c>
      <c r="CS35" s="135" t="str">
        <f t="shared" si="141"/>
        <v/>
      </c>
      <c r="CT35" s="134" t="str">
        <f>IF(SST!F35="","",SST!F35)</f>
        <v/>
      </c>
      <c r="CU35" s="135" t="str">
        <f t="shared" si="142"/>
        <v/>
      </c>
      <c r="CV35" s="134" t="str">
        <f>IF(SST!G35="","",SST!G35)</f>
        <v/>
      </c>
      <c r="CW35" s="134" t="str">
        <f t="shared" si="143"/>
        <v/>
      </c>
      <c r="CX35" s="135" t="str">
        <f>IFERROR(LARGE((CS35,CU35,CW35),1),"")</f>
        <v/>
      </c>
      <c r="CY35" s="135" t="str">
        <f>IFERROR(LARGE((CS35,CU35,CW35),2),"")</f>
        <v/>
      </c>
      <c r="CZ35" s="134" t="str">
        <f t="shared" si="144"/>
        <v/>
      </c>
      <c r="DA35" s="135" t="str">
        <f>IF(SST!H35="","",SST!H35)</f>
        <v/>
      </c>
      <c r="DB35" s="135" t="str">
        <f>IF(SST!I35="","",SST!I35)</f>
        <v/>
      </c>
      <c r="DC35" s="135" t="str">
        <f>IF(SST!J35="","",SST!J35)</f>
        <v/>
      </c>
      <c r="DD35" s="135" t="str">
        <f t="shared" si="145"/>
        <v/>
      </c>
      <c r="DE35" s="135" t="str">
        <f>IF(SST!K35="","",SST!K35)</f>
        <v/>
      </c>
      <c r="DF35" s="135" t="str">
        <f t="shared" si="146"/>
        <v/>
      </c>
      <c r="DG35" s="134" t="str">
        <f t="shared" si="147"/>
        <v/>
      </c>
      <c r="DH35" s="134" t="str">
        <f t="shared" si="148"/>
        <v/>
      </c>
      <c r="DI35" s="134" t="str">
        <f>IF(SST!O35="","",SST!O35)</f>
        <v/>
      </c>
      <c r="DJ35" s="134" t="str">
        <f t="shared" si="149"/>
        <v/>
      </c>
      <c r="DK35" s="134" t="str">
        <f t="shared" si="150"/>
        <v/>
      </c>
      <c r="DL35" s="134" t="str">
        <f t="shared" si="151"/>
        <v/>
      </c>
      <c r="DM35" s="139" t="str">
        <f t="shared" si="152"/>
        <v/>
      </c>
      <c r="DN35" s="139" t="str">
        <f t="shared" si="153"/>
        <v/>
      </c>
      <c r="DO35" s="139" t="str">
        <f t="shared" si="154"/>
        <v/>
      </c>
      <c r="DP35" s="139" t="str">
        <f t="shared" si="155"/>
        <v/>
      </c>
      <c r="DQ35" s="139" t="str">
        <f t="shared" si="156"/>
        <v/>
      </c>
      <c r="DR35" s="139" t="str">
        <f t="shared" si="157"/>
        <v/>
      </c>
      <c r="DS35" s="139" t="str">
        <f t="shared" si="158"/>
        <v/>
      </c>
      <c r="DT35" s="139" t="str">
        <f t="shared" si="159"/>
        <v/>
      </c>
      <c r="DU35" s="139" t="str">
        <f t="shared" si="160"/>
        <v/>
      </c>
      <c r="DV35" s="139" t="str">
        <f t="shared" si="161"/>
        <v/>
      </c>
      <c r="DW35" s="140" t="str">
        <f t="shared" si="162"/>
        <v/>
      </c>
      <c r="DX35" s="140" t="str">
        <f t="shared" si="163"/>
        <v/>
      </c>
      <c r="DY35" s="140" t="str">
        <f t="shared" si="164"/>
        <v/>
      </c>
      <c r="DZ35" s="140" t="str">
        <f t="shared" si="165"/>
        <v/>
      </c>
      <c r="EA35" s="140" t="str">
        <f t="shared" si="166"/>
        <v/>
      </c>
      <c r="EB35" s="141" t="str">
        <f t="shared" si="167"/>
        <v/>
      </c>
      <c r="EC35" s="141" t="str">
        <f t="shared" si="168"/>
        <v/>
      </c>
      <c r="ED35" s="141" t="str">
        <f t="shared" si="169"/>
        <v/>
      </c>
      <c r="EE35" s="141" t="str">
        <f t="shared" si="170"/>
        <v/>
      </c>
      <c r="EF35" s="141" t="str">
        <f t="shared" si="171"/>
        <v/>
      </c>
      <c r="EG35" s="127" t="str">
        <f t="shared" si="172"/>
        <v/>
      </c>
      <c r="EH35" s="127" t="str">
        <f t="shared" si="173"/>
        <v/>
      </c>
      <c r="EI35" s="127" t="str">
        <f t="shared" si="174"/>
        <v/>
      </c>
      <c r="EJ35" s="127" t="str">
        <f t="shared" si="175"/>
        <v/>
      </c>
      <c r="EK35" s="127" t="str">
        <f t="shared" si="176"/>
        <v/>
      </c>
      <c r="EL35" s="128" t="str">
        <f t="shared" si="177"/>
        <v/>
      </c>
      <c r="EM35" s="128" t="str">
        <f t="shared" si="178"/>
        <v/>
      </c>
      <c r="EN35" s="128" t="str">
        <f t="shared" si="179"/>
        <v/>
      </c>
      <c r="EO35" s="128" t="str">
        <f t="shared" si="180"/>
        <v/>
      </c>
      <c r="EP35" s="128" t="str">
        <f t="shared" si="181"/>
        <v/>
      </c>
      <c r="EQ35" s="142" t="str">
        <f t="shared" si="182"/>
        <v/>
      </c>
      <c r="ER35" s="142" t="str">
        <f t="shared" si="183"/>
        <v/>
      </c>
      <c r="ES35" s="359" t="str">
        <f t="shared" si="184"/>
        <v/>
      </c>
      <c r="ET35" s="359" t="str">
        <f t="shared" si="185"/>
        <v/>
      </c>
      <c r="EU35" s="359" t="str">
        <f t="shared" si="186"/>
        <v/>
      </c>
      <c r="EV35" s="359" t="str">
        <f t="shared" si="187"/>
        <v/>
      </c>
      <c r="EW35" s="359" t="str">
        <f t="shared" si="188"/>
        <v/>
      </c>
      <c r="EX35" s="359" t="str">
        <f t="shared" si="189"/>
        <v/>
      </c>
      <c r="EY35" s="359" t="str">
        <f t="shared" si="190"/>
        <v/>
      </c>
      <c r="EZ35" s="359" t="str">
        <f t="shared" si="191"/>
        <v/>
      </c>
      <c r="FA35" s="359" t="str">
        <f t="shared" si="192"/>
        <v/>
      </c>
      <c r="FB35" s="359" t="str">
        <f t="shared" si="193"/>
        <v/>
      </c>
      <c r="FC35" s="144" t="str">
        <f t="shared" si="194"/>
        <v/>
      </c>
      <c r="FD35" s="359" t="str">
        <f t="shared" si="195"/>
        <v/>
      </c>
      <c r="FE35" s="145" t="str">
        <f>IF(ATTENDANCE!Q36="","",ATTENDANCE!Q36)</f>
        <v/>
      </c>
      <c r="FF35" s="146" t="str">
        <f t="shared" si="196"/>
        <v/>
      </c>
      <c r="FG35" s="359" t="str">
        <f t="shared" si="197"/>
        <v/>
      </c>
      <c r="FH35" s="144" t="str">
        <f t="shared" si="198"/>
        <v/>
      </c>
      <c r="FI35" s="359" t="str">
        <f>IF(ATTENDANCE!Q36="","",ATTENDANCE!Q36)</f>
        <v/>
      </c>
      <c r="FJ35" s="144" t="str">
        <f>IF(ATTENDANCE!Q36="","",ATTENDANCE!$Q36)</f>
        <v/>
      </c>
      <c r="FK35" s="144" t="s">
        <v>232</v>
      </c>
      <c r="FL35" s="103"/>
    </row>
    <row r="36" spans="1:168" ht="25.5" customHeight="1" x14ac:dyDescent="0.25">
      <c r="A36" s="103"/>
      <c r="B36" s="131">
        <f>IF(DATA!B34="","",DATA!B34)</f>
        <v>30</v>
      </c>
      <c r="C36" s="131" t="str">
        <f>IF(DATA!C34="","",DATA!C34)</f>
        <v/>
      </c>
      <c r="D36" s="131" t="str">
        <f>IF(DATA!D34="","",DATA!D34)</f>
        <v/>
      </c>
      <c r="E36" s="447" t="str">
        <f>IF(DATA!E34="","",DATA!E34)</f>
        <v/>
      </c>
      <c r="F36" s="447" t="str">
        <f>IF(DATA!F34="","",DATA!F34)</f>
        <v/>
      </c>
      <c r="G36" s="132" t="str">
        <f>IF(DATA!G34="","",DATA!G34)</f>
        <v/>
      </c>
      <c r="H36" s="133" t="str">
        <f>IF(DATA!H34="","",DATA!H34)</f>
        <v/>
      </c>
      <c r="I36" s="132" t="str">
        <f>IF(DATA!I34="","",DATA!I34)</f>
        <v/>
      </c>
      <c r="J36" s="132" t="str">
        <f>IF(DATA!J34="","",DATA!J34)</f>
        <v/>
      </c>
      <c r="K36" s="132" t="str">
        <f>IF(DATA!K34="","",DATA!K34)</f>
        <v/>
      </c>
      <c r="L36" s="134" t="str">
        <f>IF(ENGLISH!E36="","",ENGLISH!E36)</f>
        <v/>
      </c>
      <c r="M36" s="135" t="str">
        <f t="shared" si="98"/>
        <v/>
      </c>
      <c r="N36" s="134" t="str">
        <f>IF(ENGLISH!F36="","",ENGLISH!F36)</f>
        <v/>
      </c>
      <c r="O36" s="135" t="str">
        <f t="shared" si="99"/>
        <v/>
      </c>
      <c r="P36" s="134" t="str">
        <f>IF(ENGLISH!G36="","",ENGLISH!G36)</f>
        <v/>
      </c>
      <c r="Q36" s="134" t="str">
        <f t="shared" si="100"/>
        <v/>
      </c>
      <c r="R36" s="135" t="str">
        <f>IFERROR(LARGE((M36,O36,Q36),1),"")</f>
        <v/>
      </c>
      <c r="S36" s="135" t="str">
        <f>IFERROR(LARGE((M36,O36,Q36),2),"")</f>
        <v/>
      </c>
      <c r="T36" s="134" t="str">
        <f t="shared" si="101"/>
        <v/>
      </c>
      <c r="U36" s="135" t="str">
        <f>IF(ENGLISH!H36="","",ENGLISH!H36)</f>
        <v/>
      </c>
      <c r="V36" s="134" t="str">
        <f>IF(ENGLISH!I36="","",ENGLISH!I36)</f>
        <v/>
      </c>
      <c r="W36" s="134" t="str">
        <f>IF(ENGLISH!J36="","",ENGLISH!J36)</f>
        <v/>
      </c>
      <c r="X36" s="134" t="str">
        <f t="shared" si="102"/>
        <v/>
      </c>
      <c r="Y36" s="135" t="str">
        <f>IF(ENGLISH!K36="","",ENGLISH!K36)</f>
        <v/>
      </c>
      <c r="Z36" s="135" t="str">
        <f t="shared" si="103"/>
        <v/>
      </c>
      <c r="AA36" s="136" t="str">
        <f t="shared" si="104"/>
        <v/>
      </c>
      <c r="AB36" s="134" t="str">
        <f t="shared" si="105"/>
        <v/>
      </c>
      <c r="AC36" s="134" t="str">
        <f>IF(ENGLISH!O36="","",ENGLISH!O36)</f>
        <v/>
      </c>
      <c r="AD36" s="134" t="str">
        <f t="shared" si="106"/>
        <v/>
      </c>
      <c r="AE36" s="134" t="str">
        <f t="shared" si="107"/>
        <v/>
      </c>
      <c r="AF36" s="134" t="str">
        <f t="shared" si="108"/>
        <v/>
      </c>
      <c r="AG36" s="137" t="str">
        <f>IF('HINDI-SKT'!E36="","",'HINDI-SKT'!E36)</f>
        <v/>
      </c>
      <c r="AH36" s="138" t="str">
        <f t="shared" si="109"/>
        <v/>
      </c>
      <c r="AI36" s="137" t="str">
        <f>IF('HINDI-SKT'!F36="","",'HINDI-SKT'!F36)</f>
        <v/>
      </c>
      <c r="AJ36" s="138" t="str">
        <f t="shared" si="110"/>
        <v/>
      </c>
      <c r="AK36" s="137" t="str">
        <f>IF('HINDI-SKT'!G36="","",'HINDI-SKT'!G36)</f>
        <v/>
      </c>
      <c r="AL36" s="137" t="str">
        <f t="shared" si="111"/>
        <v/>
      </c>
      <c r="AM36" s="138" t="str">
        <f>IFERROR(LARGE((AH36,AJ36,AL36),1),"")</f>
        <v/>
      </c>
      <c r="AN36" s="138" t="str">
        <f>IFERROR(LARGE((AH36,AJ36,AL36),2),"")</f>
        <v/>
      </c>
      <c r="AO36" s="137" t="str">
        <f t="shared" si="112"/>
        <v/>
      </c>
      <c r="AP36" s="138" t="str">
        <f>IF('HINDI-SKT'!H36="","",'HINDI-SKT'!H36)</f>
        <v/>
      </c>
      <c r="AQ36" s="137" t="str">
        <f>IF('HINDI-SKT'!I36="","",'HINDI-SKT'!I36)</f>
        <v/>
      </c>
      <c r="AR36" s="137" t="str">
        <f>IF('HINDI-SKT'!J36="","",'HINDI-SKT'!J36)</f>
        <v/>
      </c>
      <c r="AS36" s="137" t="str">
        <f t="shared" si="113"/>
        <v/>
      </c>
      <c r="AT36" s="137" t="str">
        <f>IF('HINDI-SKT'!K36="","",'HINDI-SKT'!K36)</f>
        <v/>
      </c>
      <c r="AU36" s="138" t="str">
        <f t="shared" si="114"/>
        <v/>
      </c>
      <c r="AV36" s="137" t="str">
        <f t="shared" si="115"/>
        <v/>
      </c>
      <c r="AW36" s="137" t="str">
        <f t="shared" si="116"/>
        <v/>
      </c>
      <c r="AX36" s="137" t="str">
        <f>IF('HINDI-SKT'!O36="","",'HINDI-SKT'!O36)</f>
        <v/>
      </c>
      <c r="AY36" s="137" t="str">
        <f t="shared" si="117"/>
        <v/>
      </c>
      <c r="AZ36" s="137" t="str">
        <f t="shared" si="118"/>
        <v/>
      </c>
      <c r="BA36" s="137" t="str">
        <f t="shared" si="119"/>
        <v/>
      </c>
      <c r="BB36" s="134" t="str">
        <f>IF(MATHS!E36="","",MATHS!E36)</f>
        <v/>
      </c>
      <c r="BC36" s="135" t="str">
        <f t="shared" si="120"/>
        <v/>
      </c>
      <c r="BD36" s="134" t="str">
        <f>IF(MATHS!F36="","",MATHS!F36)</f>
        <v/>
      </c>
      <c r="BE36" s="135" t="str">
        <f t="shared" si="121"/>
        <v/>
      </c>
      <c r="BF36" s="134" t="str">
        <f>IF(MATHS!G36="","",MATHS!G36)</f>
        <v/>
      </c>
      <c r="BG36" s="134" t="str">
        <f t="shared" si="122"/>
        <v/>
      </c>
      <c r="BH36" s="135" t="str">
        <f>IFERROR(LARGE((BC36,BE36,BG36),1),"")</f>
        <v/>
      </c>
      <c r="BI36" s="135" t="str">
        <f>IFERROR(LARGE((BC36,BE36,BG36),2),"")</f>
        <v/>
      </c>
      <c r="BJ36" s="134" t="str">
        <f t="shared" si="123"/>
        <v/>
      </c>
      <c r="BK36" s="135" t="str">
        <f>IF(MATHS!H36="","",MATHS!H36)</f>
        <v/>
      </c>
      <c r="BL36" s="134" t="str">
        <f>IF(MATHS!I36="","",MATHS!I36)</f>
        <v/>
      </c>
      <c r="BM36" s="134" t="str">
        <f>IF(MATHS!J36="","",MATHS!J36)</f>
        <v/>
      </c>
      <c r="BN36" s="134" t="str">
        <f t="shared" si="124"/>
        <v/>
      </c>
      <c r="BO36" s="134" t="str">
        <f>IF(MATHS!K36="","",MATHS!K36)</f>
        <v/>
      </c>
      <c r="BP36" s="135" t="str">
        <f t="shared" si="125"/>
        <v/>
      </c>
      <c r="BQ36" s="134" t="str">
        <f t="shared" si="126"/>
        <v/>
      </c>
      <c r="BR36" s="134" t="str">
        <f t="shared" si="127"/>
        <v/>
      </c>
      <c r="BS36" s="134" t="str">
        <f>IF(MATHS!O36="","",MATHS!O36)</f>
        <v/>
      </c>
      <c r="BT36" s="134" t="str">
        <f t="shared" si="128"/>
        <v/>
      </c>
      <c r="BU36" s="134" t="str">
        <f t="shared" si="129"/>
        <v/>
      </c>
      <c r="BV36" s="134"/>
      <c r="BW36" s="137" t="str">
        <f>IF(SCIENCE!E36="","",SCIENCE!E36)</f>
        <v/>
      </c>
      <c r="BX36" s="138" t="str">
        <f t="shared" si="130"/>
        <v/>
      </c>
      <c r="BY36" s="137" t="str">
        <f>IF(SCIENCE!F36="","",SCIENCE!F36)</f>
        <v/>
      </c>
      <c r="BZ36" s="138" t="str">
        <f t="shared" si="131"/>
        <v/>
      </c>
      <c r="CA36" s="137" t="str">
        <f>IF(SCIENCE!G36="","",SCIENCE!G36)</f>
        <v/>
      </c>
      <c r="CB36" s="137" t="str">
        <f t="shared" si="132"/>
        <v/>
      </c>
      <c r="CC36" s="138" t="str">
        <f>IFERROR(LARGE((BX36,BZ36,CB36),1),"")</f>
        <v/>
      </c>
      <c r="CD36" s="138" t="str">
        <f>IFERROR(LARGE((BX36,BZ36,CB36),2),"")</f>
        <v/>
      </c>
      <c r="CE36" s="137" t="str">
        <f t="shared" si="133"/>
        <v/>
      </c>
      <c r="CF36" s="138" t="str">
        <f>IF(SCIENCE!H36="","",SCIENCE!H36)</f>
        <v/>
      </c>
      <c r="CG36" s="138" t="str">
        <f>IF(SCIENCE!I36="","",SCIENCE!I36)</f>
        <v/>
      </c>
      <c r="CH36" s="138" t="str">
        <f>IF(SCIENCE!J36="","",SCIENCE!J36)</f>
        <v/>
      </c>
      <c r="CI36" s="138" t="str">
        <f t="shared" si="134"/>
        <v/>
      </c>
      <c r="CJ36" s="138" t="str">
        <f>IF(SCIENCE!K36="","",SCIENCE!K36)</f>
        <v/>
      </c>
      <c r="CK36" s="138" t="str">
        <f t="shared" si="135"/>
        <v/>
      </c>
      <c r="CL36" s="137" t="str">
        <f t="shared" si="136"/>
        <v/>
      </c>
      <c r="CM36" s="137" t="str">
        <f t="shared" si="137"/>
        <v/>
      </c>
      <c r="CN36" s="137" t="str">
        <f>IF(SCIENCE!O36="","",SCIENCE!O36)</f>
        <v/>
      </c>
      <c r="CO36" s="137" t="str">
        <f t="shared" si="138"/>
        <v/>
      </c>
      <c r="CP36" s="137" t="str">
        <f t="shared" si="139"/>
        <v/>
      </c>
      <c r="CQ36" s="137" t="str">
        <f t="shared" si="140"/>
        <v/>
      </c>
      <c r="CR36" s="134" t="str">
        <f>IF(SST!E36="","",SST!E36)</f>
        <v/>
      </c>
      <c r="CS36" s="135" t="str">
        <f t="shared" si="141"/>
        <v/>
      </c>
      <c r="CT36" s="134" t="str">
        <f>IF(SST!F36="","",SST!F36)</f>
        <v/>
      </c>
      <c r="CU36" s="135" t="str">
        <f t="shared" si="142"/>
        <v/>
      </c>
      <c r="CV36" s="134" t="str">
        <f>IF(SST!G36="","",SST!G36)</f>
        <v/>
      </c>
      <c r="CW36" s="134" t="str">
        <f t="shared" si="143"/>
        <v/>
      </c>
      <c r="CX36" s="135" t="str">
        <f>IFERROR(LARGE((CS36,CU36,CW36),1),"")</f>
        <v/>
      </c>
      <c r="CY36" s="135" t="str">
        <f>IFERROR(LARGE((CS36,CU36,CW36),2),"")</f>
        <v/>
      </c>
      <c r="CZ36" s="134" t="str">
        <f t="shared" si="144"/>
        <v/>
      </c>
      <c r="DA36" s="135" t="str">
        <f>IF(SST!H36="","",SST!H36)</f>
        <v/>
      </c>
      <c r="DB36" s="135" t="str">
        <f>IF(SST!I36="","",SST!I36)</f>
        <v/>
      </c>
      <c r="DC36" s="135" t="str">
        <f>IF(SST!J36="","",SST!J36)</f>
        <v/>
      </c>
      <c r="DD36" s="135" t="str">
        <f t="shared" si="145"/>
        <v/>
      </c>
      <c r="DE36" s="135" t="str">
        <f>IF(SST!K36="","",SST!K36)</f>
        <v/>
      </c>
      <c r="DF36" s="135" t="str">
        <f t="shared" si="146"/>
        <v/>
      </c>
      <c r="DG36" s="134" t="str">
        <f t="shared" si="147"/>
        <v/>
      </c>
      <c r="DH36" s="134" t="str">
        <f t="shared" si="148"/>
        <v/>
      </c>
      <c r="DI36" s="134" t="str">
        <f>IF(SST!O36="","",SST!O36)</f>
        <v/>
      </c>
      <c r="DJ36" s="134" t="str">
        <f t="shared" si="149"/>
        <v/>
      </c>
      <c r="DK36" s="134" t="str">
        <f t="shared" si="150"/>
        <v/>
      </c>
      <c r="DL36" s="134" t="str">
        <f t="shared" si="151"/>
        <v/>
      </c>
      <c r="DM36" s="139" t="str">
        <f t="shared" si="152"/>
        <v/>
      </c>
      <c r="DN36" s="139" t="str">
        <f t="shared" si="153"/>
        <v/>
      </c>
      <c r="DO36" s="139" t="str">
        <f t="shared" si="154"/>
        <v/>
      </c>
      <c r="DP36" s="139" t="str">
        <f t="shared" si="155"/>
        <v/>
      </c>
      <c r="DQ36" s="139" t="str">
        <f t="shared" si="156"/>
        <v/>
      </c>
      <c r="DR36" s="139" t="str">
        <f t="shared" si="157"/>
        <v/>
      </c>
      <c r="DS36" s="139" t="str">
        <f t="shared" si="158"/>
        <v/>
      </c>
      <c r="DT36" s="139" t="str">
        <f t="shared" si="159"/>
        <v/>
      </c>
      <c r="DU36" s="139" t="str">
        <f t="shared" si="160"/>
        <v/>
      </c>
      <c r="DV36" s="139" t="str">
        <f t="shared" si="161"/>
        <v/>
      </c>
      <c r="DW36" s="140" t="str">
        <f t="shared" si="162"/>
        <v/>
      </c>
      <c r="DX36" s="140" t="str">
        <f t="shared" si="163"/>
        <v/>
      </c>
      <c r="DY36" s="140" t="str">
        <f t="shared" si="164"/>
        <v/>
      </c>
      <c r="DZ36" s="140" t="str">
        <f t="shared" si="165"/>
        <v/>
      </c>
      <c r="EA36" s="140" t="str">
        <f t="shared" si="166"/>
        <v/>
      </c>
      <c r="EB36" s="141" t="str">
        <f t="shared" si="167"/>
        <v/>
      </c>
      <c r="EC36" s="141" t="str">
        <f t="shared" si="168"/>
        <v/>
      </c>
      <c r="ED36" s="141" t="str">
        <f t="shared" si="169"/>
        <v/>
      </c>
      <c r="EE36" s="141" t="str">
        <f t="shared" si="170"/>
        <v/>
      </c>
      <c r="EF36" s="141" t="str">
        <f t="shared" si="171"/>
        <v/>
      </c>
      <c r="EG36" s="127" t="str">
        <f t="shared" si="172"/>
        <v/>
      </c>
      <c r="EH36" s="127" t="str">
        <f t="shared" si="173"/>
        <v/>
      </c>
      <c r="EI36" s="127" t="str">
        <f t="shared" si="174"/>
        <v/>
      </c>
      <c r="EJ36" s="127" t="str">
        <f t="shared" si="175"/>
        <v/>
      </c>
      <c r="EK36" s="127" t="str">
        <f t="shared" si="176"/>
        <v/>
      </c>
      <c r="EL36" s="128" t="str">
        <f t="shared" si="177"/>
        <v/>
      </c>
      <c r="EM36" s="128" t="str">
        <f t="shared" si="178"/>
        <v/>
      </c>
      <c r="EN36" s="128" t="str">
        <f t="shared" si="179"/>
        <v/>
      </c>
      <c r="EO36" s="128" t="str">
        <f t="shared" si="180"/>
        <v/>
      </c>
      <c r="EP36" s="128" t="str">
        <f t="shared" si="181"/>
        <v/>
      </c>
      <c r="EQ36" s="142" t="str">
        <f t="shared" si="182"/>
        <v/>
      </c>
      <c r="ER36" s="142" t="str">
        <f t="shared" si="183"/>
        <v/>
      </c>
      <c r="ES36" s="359" t="str">
        <f t="shared" si="184"/>
        <v/>
      </c>
      <c r="ET36" s="359" t="str">
        <f t="shared" si="185"/>
        <v/>
      </c>
      <c r="EU36" s="359" t="str">
        <f t="shared" si="186"/>
        <v/>
      </c>
      <c r="EV36" s="359" t="str">
        <f t="shared" si="187"/>
        <v/>
      </c>
      <c r="EW36" s="359" t="str">
        <f t="shared" si="188"/>
        <v/>
      </c>
      <c r="EX36" s="359" t="str">
        <f t="shared" si="189"/>
        <v/>
      </c>
      <c r="EY36" s="359" t="str">
        <f t="shared" si="190"/>
        <v/>
      </c>
      <c r="EZ36" s="359" t="str">
        <f t="shared" si="191"/>
        <v/>
      </c>
      <c r="FA36" s="359" t="str">
        <f t="shared" si="192"/>
        <v/>
      </c>
      <c r="FB36" s="359" t="str">
        <f t="shared" si="193"/>
        <v/>
      </c>
      <c r="FC36" s="144" t="str">
        <f t="shared" si="194"/>
        <v/>
      </c>
      <c r="FD36" s="359" t="str">
        <f t="shared" si="195"/>
        <v/>
      </c>
      <c r="FE36" s="145" t="str">
        <f>IF(ATTENDANCE!Q37="","",ATTENDANCE!Q37)</f>
        <v/>
      </c>
      <c r="FF36" s="146" t="str">
        <f t="shared" si="196"/>
        <v/>
      </c>
      <c r="FG36" s="359" t="str">
        <f t="shared" si="197"/>
        <v/>
      </c>
      <c r="FH36" s="144" t="str">
        <f t="shared" si="198"/>
        <v/>
      </c>
      <c r="FI36" s="359" t="str">
        <f>IF(ATTENDANCE!Q37="","",ATTENDANCE!Q37)</f>
        <v/>
      </c>
      <c r="FJ36" s="144" t="str">
        <f>IF(ATTENDANCE!Q37="","",ATTENDANCE!$Q37)</f>
        <v/>
      </c>
      <c r="FK36" s="144" t="s">
        <v>235</v>
      </c>
      <c r="FL36" s="103"/>
    </row>
    <row r="37" spans="1:168" ht="25.5" customHeight="1" x14ac:dyDescent="0.25">
      <c r="A37" s="103"/>
      <c r="B37" s="131">
        <f>IF(DATA!B35="","",DATA!B35)</f>
        <v>31</v>
      </c>
      <c r="C37" s="131" t="str">
        <f>IF(DATA!C35="","",DATA!C35)</f>
        <v/>
      </c>
      <c r="D37" s="131" t="str">
        <f>IF(DATA!D35="","",DATA!D35)</f>
        <v/>
      </c>
      <c r="E37" s="447" t="str">
        <f>IF(DATA!E35="","",DATA!E35)</f>
        <v/>
      </c>
      <c r="F37" s="447" t="str">
        <f>IF(DATA!F35="","",DATA!F35)</f>
        <v/>
      </c>
      <c r="G37" s="132" t="str">
        <f>IF(DATA!G35="","",DATA!G35)</f>
        <v/>
      </c>
      <c r="H37" s="133" t="str">
        <f>IF(DATA!H35="","",DATA!H35)</f>
        <v/>
      </c>
      <c r="I37" s="132" t="str">
        <f>IF(DATA!I35="","",DATA!I35)</f>
        <v/>
      </c>
      <c r="J37" s="132" t="str">
        <f>IF(DATA!J35="","",DATA!J35)</f>
        <v/>
      </c>
      <c r="K37" s="132" t="str">
        <f>IF(DATA!K35="","",DATA!K35)</f>
        <v/>
      </c>
      <c r="L37" s="134" t="str">
        <f>IF(ENGLISH!E37="","",ENGLISH!E37)</f>
        <v/>
      </c>
      <c r="M37" s="135" t="str">
        <f t="shared" si="98"/>
        <v/>
      </c>
      <c r="N37" s="134" t="str">
        <f>IF(ENGLISH!F37="","",ENGLISH!F37)</f>
        <v/>
      </c>
      <c r="O37" s="135" t="str">
        <f t="shared" si="99"/>
        <v/>
      </c>
      <c r="P37" s="134" t="str">
        <f>IF(ENGLISH!G37="","",ENGLISH!G37)</f>
        <v/>
      </c>
      <c r="Q37" s="134" t="str">
        <f t="shared" si="100"/>
        <v/>
      </c>
      <c r="R37" s="135" t="str">
        <f>IFERROR(LARGE((M37,O37,Q37),1),"")</f>
        <v/>
      </c>
      <c r="S37" s="135" t="str">
        <f>IFERROR(LARGE((M37,O37,Q37),2),"")</f>
        <v/>
      </c>
      <c r="T37" s="134" t="str">
        <f t="shared" si="101"/>
        <v/>
      </c>
      <c r="U37" s="135" t="str">
        <f>IF(ENGLISH!H37="","",ENGLISH!H37)</f>
        <v/>
      </c>
      <c r="V37" s="134" t="str">
        <f>IF(ENGLISH!I37="","",ENGLISH!I37)</f>
        <v/>
      </c>
      <c r="W37" s="134" t="str">
        <f>IF(ENGLISH!J37="","",ENGLISH!J37)</f>
        <v/>
      </c>
      <c r="X37" s="134" t="str">
        <f t="shared" si="102"/>
        <v/>
      </c>
      <c r="Y37" s="135" t="str">
        <f>IF(ENGLISH!K37="","",ENGLISH!K37)</f>
        <v/>
      </c>
      <c r="Z37" s="135" t="str">
        <f t="shared" si="103"/>
        <v/>
      </c>
      <c r="AA37" s="136" t="str">
        <f t="shared" si="104"/>
        <v/>
      </c>
      <c r="AB37" s="134" t="str">
        <f t="shared" si="105"/>
        <v/>
      </c>
      <c r="AC37" s="134" t="str">
        <f>IF(ENGLISH!O37="","",ENGLISH!O37)</f>
        <v/>
      </c>
      <c r="AD37" s="134" t="str">
        <f t="shared" si="106"/>
        <v/>
      </c>
      <c r="AE37" s="134" t="str">
        <f t="shared" si="107"/>
        <v/>
      </c>
      <c r="AF37" s="134" t="str">
        <f t="shared" si="108"/>
        <v/>
      </c>
      <c r="AG37" s="137" t="str">
        <f>IF('HINDI-SKT'!E37="","",'HINDI-SKT'!E37)</f>
        <v/>
      </c>
      <c r="AH37" s="138" t="str">
        <f t="shared" si="109"/>
        <v/>
      </c>
      <c r="AI37" s="137" t="str">
        <f>IF('HINDI-SKT'!F37="","",'HINDI-SKT'!F37)</f>
        <v/>
      </c>
      <c r="AJ37" s="138" t="str">
        <f t="shared" si="110"/>
        <v/>
      </c>
      <c r="AK37" s="137" t="str">
        <f>IF('HINDI-SKT'!G37="","",'HINDI-SKT'!G37)</f>
        <v/>
      </c>
      <c r="AL37" s="137" t="str">
        <f t="shared" si="111"/>
        <v/>
      </c>
      <c r="AM37" s="138" t="str">
        <f>IFERROR(LARGE((AH37,AJ37,AL37),1),"")</f>
        <v/>
      </c>
      <c r="AN37" s="138" t="str">
        <f>IFERROR(LARGE((AH37,AJ37,AL37),2),"")</f>
        <v/>
      </c>
      <c r="AO37" s="137" t="str">
        <f t="shared" si="112"/>
        <v/>
      </c>
      <c r="AP37" s="138" t="str">
        <f>IF('HINDI-SKT'!H37="","",'HINDI-SKT'!H37)</f>
        <v/>
      </c>
      <c r="AQ37" s="137" t="str">
        <f>IF('HINDI-SKT'!I37="","",'HINDI-SKT'!I37)</f>
        <v/>
      </c>
      <c r="AR37" s="137" t="str">
        <f>IF('HINDI-SKT'!J37="","",'HINDI-SKT'!J37)</f>
        <v/>
      </c>
      <c r="AS37" s="137" t="str">
        <f t="shared" si="113"/>
        <v/>
      </c>
      <c r="AT37" s="137" t="str">
        <f>IF('HINDI-SKT'!K37="","",'HINDI-SKT'!K37)</f>
        <v/>
      </c>
      <c r="AU37" s="138" t="str">
        <f t="shared" si="114"/>
        <v/>
      </c>
      <c r="AV37" s="137" t="str">
        <f t="shared" si="115"/>
        <v/>
      </c>
      <c r="AW37" s="137" t="str">
        <f t="shared" si="116"/>
        <v/>
      </c>
      <c r="AX37" s="137" t="str">
        <f>IF('HINDI-SKT'!O37="","",'HINDI-SKT'!O37)</f>
        <v/>
      </c>
      <c r="AY37" s="137" t="str">
        <f t="shared" si="117"/>
        <v/>
      </c>
      <c r="AZ37" s="137" t="str">
        <f t="shared" si="118"/>
        <v/>
      </c>
      <c r="BA37" s="137" t="str">
        <f t="shared" si="119"/>
        <v/>
      </c>
      <c r="BB37" s="134" t="str">
        <f>IF(MATHS!E37="","",MATHS!E37)</f>
        <v/>
      </c>
      <c r="BC37" s="135" t="str">
        <f t="shared" si="120"/>
        <v/>
      </c>
      <c r="BD37" s="134" t="str">
        <f>IF(MATHS!F37="","",MATHS!F37)</f>
        <v/>
      </c>
      <c r="BE37" s="135" t="str">
        <f t="shared" si="121"/>
        <v/>
      </c>
      <c r="BF37" s="134" t="str">
        <f>IF(MATHS!G37="","",MATHS!G37)</f>
        <v/>
      </c>
      <c r="BG37" s="134" t="str">
        <f t="shared" si="122"/>
        <v/>
      </c>
      <c r="BH37" s="135" t="str">
        <f>IFERROR(LARGE((BC37,BE37,BG37),1),"")</f>
        <v/>
      </c>
      <c r="BI37" s="135" t="str">
        <f>IFERROR(LARGE((BC37,BE37,BG37),2),"")</f>
        <v/>
      </c>
      <c r="BJ37" s="134" t="str">
        <f t="shared" si="123"/>
        <v/>
      </c>
      <c r="BK37" s="135" t="str">
        <f>IF(MATHS!H37="","",MATHS!H37)</f>
        <v/>
      </c>
      <c r="BL37" s="134" t="str">
        <f>IF(MATHS!I37="","",MATHS!I37)</f>
        <v/>
      </c>
      <c r="BM37" s="134" t="str">
        <f>IF(MATHS!J37="","",MATHS!J37)</f>
        <v/>
      </c>
      <c r="BN37" s="134" t="str">
        <f t="shared" si="124"/>
        <v/>
      </c>
      <c r="BO37" s="134" t="str">
        <f>IF(MATHS!K37="","",MATHS!K37)</f>
        <v/>
      </c>
      <c r="BP37" s="135" t="str">
        <f t="shared" si="125"/>
        <v/>
      </c>
      <c r="BQ37" s="134" t="str">
        <f t="shared" si="126"/>
        <v/>
      </c>
      <c r="BR37" s="134" t="str">
        <f t="shared" si="127"/>
        <v/>
      </c>
      <c r="BS37" s="134" t="str">
        <f>IF(MATHS!O37="","",MATHS!O37)</f>
        <v/>
      </c>
      <c r="BT37" s="134" t="str">
        <f t="shared" si="128"/>
        <v/>
      </c>
      <c r="BU37" s="134" t="str">
        <f t="shared" si="129"/>
        <v/>
      </c>
      <c r="BV37" s="134"/>
      <c r="BW37" s="137" t="str">
        <f>IF(SCIENCE!E37="","",SCIENCE!E37)</f>
        <v/>
      </c>
      <c r="BX37" s="138" t="str">
        <f t="shared" si="130"/>
        <v/>
      </c>
      <c r="BY37" s="137" t="str">
        <f>IF(SCIENCE!F37="","",SCIENCE!F37)</f>
        <v/>
      </c>
      <c r="BZ37" s="138" t="str">
        <f t="shared" si="131"/>
        <v/>
      </c>
      <c r="CA37" s="137" t="str">
        <f>IF(SCIENCE!G37="","",SCIENCE!G37)</f>
        <v/>
      </c>
      <c r="CB37" s="137" t="str">
        <f t="shared" si="132"/>
        <v/>
      </c>
      <c r="CC37" s="138" t="str">
        <f>IFERROR(LARGE((BX37,BZ37,CB37),1),"")</f>
        <v/>
      </c>
      <c r="CD37" s="138" t="str">
        <f>IFERROR(LARGE((BX37,BZ37,CB37),2),"")</f>
        <v/>
      </c>
      <c r="CE37" s="137" t="str">
        <f t="shared" si="133"/>
        <v/>
      </c>
      <c r="CF37" s="138" t="str">
        <f>IF(SCIENCE!H37="","",SCIENCE!H37)</f>
        <v/>
      </c>
      <c r="CG37" s="138" t="str">
        <f>IF(SCIENCE!I37="","",SCIENCE!I37)</f>
        <v/>
      </c>
      <c r="CH37" s="138" t="str">
        <f>IF(SCIENCE!J37="","",SCIENCE!J37)</f>
        <v/>
      </c>
      <c r="CI37" s="138" t="str">
        <f t="shared" si="134"/>
        <v/>
      </c>
      <c r="CJ37" s="138" t="str">
        <f>IF(SCIENCE!K37="","",SCIENCE!K37)</f>
        <v/>
      </c>
      <c r="CK37" s="138" t="str">
        <f t="shared" si="135"/>
        <v/>
      </c>
      <c r="CL37" s="137" t="str">
        <f t="shared" si="136"/>
        <v/>
      </c>
      <c r="CM37" s="137" t="str">
        <f t="shared" si="137"/>
        <v/>
      </c>
      <c r="CN37" s="137" t="str">
        <f>IF(SCIENCE!O37="","",SCIENCE!O37)</f>
        <v/>
      </c>
      <c r="CO37" s="137" t="str">
        <f t="shared" si="138"/>
        <v/>
      </c>
      <c r="CP37" s="137" t="str">
        <f t="shared" si="139"/>
        <v/>
      </c>
      <c r="CQ37" s="137" t="str">
        <f t="shared" si="140"/>
        <v/>
      </c>
      <c r="CR37" s="134" t="str">
        <f>IF(SST!E37="","",SST!E37)</f>
        <v/>
      </c>
      <c r="CS37" s="135" t="str">
        <f t="shared" si="141"/>
        <v/>
      </c>
      <c r="CT37" s="134" t="str">
        <f>IF(SST!F37="","",SST!F37)</f>
        <v/>
      </c>
      <c r="CU37" s="135" t="str">
        <f t="shared" si="142"/>
        <v/>
      </c>
      <c r="CV37" s="134" t="str">
        <f>IF(SST!G37="","",SST!G37)</f>
        <v/>
      </c>
      <c r="CW37" s="134" t="str">
        <f t="shared" si="143"/>
        <v/>
      </c>
      <c r="CX37" s="135" t="str">
        <f>IFERROR(LARGE((CS37,CU37,CW37),1),"")</f>
        <v/>
      </c>
      <c r="CY37" s="135" t="str">
        <f>IFERROR(LARGE((CS37,CU37,CW37),2),"")</f>
        <v/>
      </c>
      <c r="CZ37" s="134" t="str">
        <f t="shared" si="144"/>
        <v/>
      </c>
      <c r="DA37" s="135" t="str">
        <f>IF(SST!H37="","",SST!H37)</f>
        <v/>
      </c>
      <c r="DB37" s="135" t="str">
        <f>IF(SST!I37="","",SST!I37)</f>
        <v/>
      </c>
      <c r="DC37" s="135" t="str">
        <f>IF(SST!J37="","",SST!J37)</f>
        <v/>
      </c>
      <c r="DD37" s="135" t="str">
        <f t="shared" si="145"/>
        <v/>
      </c>
      <c r="DE37" s="135" t="str">
        <f>IF(SST!K37="","",SST!K37)</f>
        <v/>
      </c>
      <c r="DF37" s="135" t="str">
        <f t="shared" si="146"/>
        <v/>
      </c>
      <c r="DG37" s="134" t="str">
        <f t="shared" si="147"/>
        <v/>
      </c>
      <c r="DH37" s="134" t="str">
        <f t="shared" si="148"/>
        <v/>
      </c>
      <c r="DI37" s="134" t="str">
        <f>IF(SST!O37="","",SST!O37)</f>
        <v/>
      </c>
      <c r="DJ37" s="134" t="str">
        <f t="shared" si="149"/>
        <v/>
      </c>
      <c r="DK37" s="134" t="str">
        <f t="shared" si="150"/>
        <v/>
      </c>
      <c r="DL37" s="134" t="str">
        <f t="shared" si="151"/>
        <v/>
      </c>
      <c r="DM37" s="139" t="str">
        <f t="shared" si="152"/>
        <v/>
      </c>
      <c r="DN37" s="139" t="str">
        <f t="shared" si="153"/>
        <v/>
      </c>
      <c r="DO37" s="139" t="str">
        <f t="shared" si="154"/>
        <v/>
      </c>
      <c r="DP37" s="139" t="str">
        <f t="shared" si="155"/>
        <v/>
      </c>
      <c r="DQ37" s="139" t="str">
        <f t="shared" si="156"/>
        <v/>
      </c>
      <c r="DR37" s="139" t="str">
        <f t="shared" si="157"/>
        <v/>
      </c>
      <c r="DS37" s="139" t="str">
        <f t="shared" si="158"/>
        <v/>
      </c>
      <c r="DT37" s="139" t="str">
        <f t="shared" si="159"/>
        <v/>
      </c>
      <c r="DU37" s="139" t="str">
        <f t="shared" si="160"/>
        <v/>
      </c>
      <c r="DV37" s="139" t="str">
        <f t="shared" si="161"/>
        <v/>
      </c>
      <c r="DW37" s="140" t="str">
        <f t="shared" si="162"/>
        <v/>
      </c>
      <c r="DX37" s="140" t="str">
        <f t="shared" si="163"/>
        <v/>
      </c>
      <c r="DY37" s="140" t="str">
        <f t="shared" si="164"/>
        <v/>
      </c>
      <c r="DZ37" s="140" t="str">
        <f t="shared" si="165"/>
        <v/>
      </c>
      <c r="EA37" s="140" t="str">
        <f t="shared" si="166"/>
        <v/>
      </c>
      <c r="EB37" s="141" t="str">
        <f t="shared" si="167"/>
        <v/>
      </c>
      <c r="EC37" s="141" t="str">
        <f t="shared" si="168"/>
        <v/>
      </c>
      <c r="ED37" s="141" t="str">
        <f t="shared" si="169"/>
        <v/>
      </c>
      <c r="EE37" s="141" t="str">
        <f t="shared" si="170"/>
        <v/>
      </c>
      <c r="EF37" s="141" t="str">
        <f t="shared" si="171"/>
        <v/>
      </c>
      <c r="EG37" s="127" t="str">
        <f t="shared" si="172"/>
        <v/>
      </c>
      <c r="EH37" s="127" t="str">
        <f t="shared" si="173"/>
        <v/>
      </c>
      <c r="EI37" s="127" t="str">
        <f t="shared" si="174"/>
        <v/>
      </c>
      <c r="EJ37" s="127" t="str">
        <f t="shared" si="175"/>
        <v/>
      </c>
      <c r="EK37" s="127" t="str">
        <f t="shared" si="176"/>
        <v/>
      </c>
      <c r="EL37" s="128" t="str">
        <f t="shared" si="177"/>
        <v/>
      </c>
      <c r="EM37" s="128" t="str">
        <f t="shared" si="178"/>
        <v/>
      </c>
      <c r="EN37" s="128" t="str">
        <f t="shared" si="179"/>
        <v/>
      </c>
      <c r="EO37" s="128" t="str">
        <f t="shared" si="180"/>
        <v/>
      </c>
      <c r="EP37" s="128" t="str">
        <f t="shared" si="181"/>
        <v/>
      </c>
      <c r="EQ37" s="142" t="str">
        <f t="shared" si="182"/>
        <v/>
      </c>
      <c r="ER37" s="142" t="str">
        <f t="shared" si="183"/>
        <v/>
      </c>
      <c r="ES37" s="359" t="str">
        <f t="shared" si="184"/>
        <v/>
      </c>
      <c r="ET37" s="359" t="str">
        <f t="shared" si="185"/>
        <v/>
      </c>
      <c r="EU37" s="359" t="str">
        <f t="shared" si="186"/>
        <v/>
      </c>
      <c r="EV37" s="359" t="str">
        <f t="shared" si="187"/>
        <v/>
      </c>
      <c r="EW37" s="359" t="str">
        <f t="shared" si="188"/>
        <v/>
      </c>
      <c r="EX37" s="359" t="str">
        <f t="shared" si="189"/>
        <v/>
      </c>
      <c r="EY37" s="359" t="str">
        <f t="shared" si="190"/>
        <v/>
      </c>
      <c r="EZ37" s="359" t="str">
        <f t="shared" si="191"/>
        <v/>
      </c>
      <c r="FA37" s="359" t="str">
        <f t="shared" si="192"/>
        <v/>
      </c>
      <c r="FB37" s="359" t="str">
        <f t="shared" si="193"/>
        <v/>
      </c>
      <c r="FC37" s="144" t="str">
        <f t="shared" si="194"/>
        <v/>
      </c>
      <c r="FD37" s="359" t="str">
        <f t="shared" si="195"/>
        <v/>
      </c>
      <c r="FE37" s="145" t="str">
        <f>IF(ATTENDANCE!Q38="","",ATTENDANCE!Q38)</f>
        <v/>
      </c>
      <c r="FF37" s="146" t="str">
        <f t="shared" si="196"/>
        <v/>
      </c>
      <c r="FG37" s="359" t="str">
        <f t="shared" si="197"/>
        <v/>
      </c>
      <c r="FH37" s="144" t="str">
        <f t="shared" si="198"/>
        <v/>
      </c>
      <c r="FI37" s="359" t="str">
        <f>IF(ATTENDANCE!Q38="","",ATTENDANCE!Q38)</f>
        <v/>
      </c>
      <c r="FJ37" s="144" t="str">
        <f>IF(ATTENDANCE!Q38="","",ATTENDANCE!$Q38)</f>
        <v/>
      </c>
      <c r="FK37" s="144"/>
      <c r="FL37" s="103"/>
    </row>
    <row r="38" spans="1:168" ht="25.5" customHeight="1" x14ac:dyDescent="0.25">
      <c r="A38" s="103"/>
      <c r="B38" s="131">
        <f>IF(DATA!B36="","",DATA!B36)</f>
        <v>32</v>
      </c>
      <c r="C38" s="131" t="str">
        <f>IF(DATA!C36="","",DATA!C36)</f>
        <v/>
      </c>
      <c r="D38" s="131" t="str">
        <f>IF(DATA!D36="","",DATA!D36)</f>
        <v/>
      </c>
      <c r="E38" s="447" t="str">
        <f>IF(DATA!E36="","",DATA!E36)</f>
        <v/>
      </c>
      <c r="F38" s="447" t="str">
        <f>IF(DATA!F36="","",DATA!F36)</f>
        <v/>
      </c>
      <c r="G38" s="132" t="str">
        <f>IF(DATA!G36="","",DATA!G36)</f>
        <v/>
      </c>
      <c r="H38" s="133" t="str">
        <f>IF(DATA!H36="","",DATA!H36)</f>
        <v/>
      </c>
      <c r="I38" s="132" t="str">
        <f>IF(DATA!I36="","",DATA!I36)</f>
        <v/>
      </c>
      <c r="J38" s="132" t="str">
        <f>IF(DATA!J36="","",DATA!J36)</f>
        <v/>
      </c>
      <c r="K38" s="132" t="str">
        <f>IF(DATA!K36="","",DATA!K36)</f>
        <v/>
      </c>
      <c r="L38" s="134" t="str">
        <f>IF(ENGLISH!E38="","",ENGLISH!E38)</f>
        <v/>
      </c>
      <c r="M38" s="135" t="str">
        <f t="shared" si="98"/>
        <v/>
      </c>
      <c r="N38" s="134" t="str">
        <f>IF(ENGLISH!F38="","",ENGLISH!F38)</f>
        <v/>
      </c>
      <c r="O38" s="135" t="str">
        <f t="shared" si="99"/>
        <v/>
      </c>
      <c r="P38" s="134" t="str">
        <f>IF(ENGLISH!G38="","",ENGLISH!G38)</f>
        <v/>
      </c>
      <c r="Q38" s="134" t="str">
        <f t="shared" si="100"/>
        <v/>
      </c>
      <c r="R38" s="135" t="str">
        <f>IFERROR(LARGE((M38,O38,Q38),1),"")</f>
        <v/>
      </c>
      <c r="S38" s="135" t="str">
        <f>IFERROR(LARGE((M38,O38,Q38),2),"")</f>
        <v/>
      </c>
      <c r="T38" s="134" t="str">
        <f t="shared" si="101"/>
        <v/>
      </c>
      <c r="U38" s="135" t="str">
        <f>IF(ENGLISH!H38="","",ENGLISH!H38)</f>
        <v/>
      </c>
      <c r="V38" s="134" t="str">
        <f>IF(ENGLISH!I38="","",ENGLISH!I38)</f>
        <v/>
      </c>
      <c r="W38" s="134" t="str">
        <f>IF(ENGLISH!J38="","",ENGLISH!J38)</f>
        <v/>
      </c>
      <c r="X38" s="134" t="str">
        <f t="shared" si="102"/>
        <v/>
      </c>
      <c r="Y38" s="135" t="str">
        <f>IF(ENGLISH!K38="","",ENGLISH!K38)</f>
        <v/>
      </c>
      <c r="Z38" s="135" t="str">
        <f t="shared" si="103"/>
        <v/>
      </c>
      <c r="AA38" s="136" t="str">
        <f t="shared" si="104"/>
        <v/>
      </c>
      <c r="AB38" s="134" t="str">
        <f t="shared" si="105"/>
        <v/>
      </c>
      <c r="AC38" s="134" t="str">
        <f>IF(ENGLISH!O38="","",ENGLISH!O38)</f>
        <v/>
      </c>
      <c r="AD38" s="134" t="str">
        <f t="shared" si="106"/>
        <v/>
      </c>
      <c r="AE38" s="134" t="str">
        <f t="shared" si="107"/>
        <v/>
      </c>
      <c r="AF38" s="134" t="str">
        <f t="shared" si="108"/>
        <v/>
      </c>
      <c r="AG38" s="137" t="str">
        <f>IF('HINDI-SKT'!E38="","",'HINDI-SKT'!E38)</f>
        <v/>
      </c>
      <c r="AH38" s="138" t="str">
        <f t="shared" si="109"/>
        <v/>
      </c>
      <c r="AI38" s="137" t="str">
        <f>IF('HINDI-SKT'!F38="","",'HINDI-SKT'!F38)</f>
        <v/>
      </c>
      <c r="AJ38" s="138" t="str">
        <f t="shared" si="110"/>
        <v/>
      </c>
      <c r="AK38" s="137" t="str">
        <f>IF('HINDI-SKT'!G38="","",'HINDI-SKT'!G38)</f>
        <v/>
      </c>
      <c r="AL38" s="137" t="str">
        <f t="shared" si="111"/>
        <v/>
      </c>
      <c r="AM38" s="138" t="str">
        <f>IFERROR(LARGE((AH38,AJ38,AL38),1),"")</f>
        <v/>
      </c>
      <c r="AN38" s="138" t="str">
        <f>IFERROR(LARGE((AH38,AJ38,AL38),2),"")</f>
        <v/>
      </c>
      <c r="AO38" s="137" t="str">
        <f t="shared" si="112"/>
        <v/>
      </c>
      <c r="AP38" s="138" t="str">
        <f>IF('HINDI-SKT'!H38="","",'HINDI-SKT'!H38)</f>
        <v/>
      </c>
      <c r="AQ38" s="137" t="str">
        <f>IF('HINDI-SKT'!I38="","",'HINDI-SKT'!I38)</f>
        <v/>
      </c>
      <c r="AR38" s="137" t="str">
        <f>IF('HINDI-SKT'!J38="","",'HINDI-SKT'!J38)</f>
        <v/>
      </c>
      <c r="AS38" s="137" t="str">
        <f t="shared" si="113"/>
        <v/>
      </c>
      <c r="AT38" s="137" t="str">
        <f>IF('HINDI-SKT'!K38="","",'HINDI-SKT'!K38)</f>
        <v/>
      </c>
      <c r="AU38" s="138" t="str">
        <f t="shared" si="114"/>
        <v/>
      </c>
      <c r="AV38" s="137" t="str">
        <f t="shared" si="115"/>
        <v/>
      </c>
      <c r="AW38" s="137" t="str">
        <f t="shared" si="116"/>
        <v/>
      </c>
      <c r="AX38" s="137" t="str">
        <f>IF('HINDI-SKT'!O38="","",'HINDI-SKT'!O38)</f>
        <v/>
      </c>
      <c r="AY38" s="137" t="str">
        <f t="shared" si="117"/>
        <v/>
      </c>
      <c r="AZ38" s="137" t="str">
        <f t="shared" si="118"/>
        <v/>
      </c>
      <c r="BA38" s="137" t="str">
        <f t="shared" si="119"/>
        <v/>
      </c>
      <c r="BB38" s="134" t="str">
        <f>IF(MATHS!E38="","",MATHS!E38)</f>
        <v/>
      </c>
      <c r="BC38" s="135" t="str">
        <f t="shared" si="120"/>
        <v/>
      </c>
      <c r="BD38" s="134" t="str">
        <f>IF(MATHS!F38="","",MATHS!F38)</f>
        <v/>
      </c>
      <c r="BE38" s="135" t="str">
        <f t="shared" si="121"/>
        <v/>
      </c>
      <c r="BF38" s="134" t="str">
        <f>IF(MATHS!G38="","",MATHS!G38)</f>
        <v/>
      </c>
      <c r="BG38" s="134" t="str">
        <f t="shared" si="122"/>
        <v/>
      </c>
      <c r="BH38" s="135" t="str">
        <f>IFERROR(LARGE((BC38,BE38,BG38),1),"")</f>
        <v/>
      </c>
      <c r="BI38" s="135" t="str">
        <f>IFERROR(LARGE((BC38,BE38,BG38),2),"")</f>
        <v/>
      </c>
      <c r="BJ38" s="134" t="str">
        <f t="shared" si="123"/>
        <v/>
      </c>
      <c r="BK38" s="135" t="str">
        <f>IF(MATHS!H38="","",MATHS!H38)</f>
        <v/>
      </c>
      <c r="BL38" s="134" t="str">
        <f>IF(MATHS!I38="","",MATHS!I38)</f>
        <v/>
      </c>
      <c r="BM38" s="134" t="str">
        <f>IF(MATHS!J38="","",MATHS!J38)</f>
        <v/>
      </c>
      <c r="BN38" s="134" t="str">
        <f t="shared" si="124"/>
        <v/>
      </c>
      <c r="BO38" s="134" t="str">
        <f>IF(MATHS!K38="","",MATHS!K38)</f>
        <v/>
      </c>
      <c r="BP38" s="135" t="str">
        <f t="shared" si="125"/>
        <v/>
      </c>
      <c r="BQ38" s="134" t="str">
        <f t="shared" si="126"/>
        <v/>
      </c>
      <c r="BR38" s="134" t="str">
        <f t="shared" si="127"/>
        <v/>
      </c>
      <c r="BS38" s="134" t="str">
        <f>IF(MATHS!O38="","",MATHS!O38)</f>
        <v/>
      </c>
      <c r="BT38" s="134" t="str">
        <f t="shared" si="128"/>
        <v/>
      </c>
      <c r="BU38" s="134" t="str">
        <f t="shared" si="129"/>
        <v/>
      </c>
      <c r="BV38" s="134"/>
      <c r="BW38" s="137" t="str">
        <f>IF(SCIENCE!E38="","",SCIENCE!E38)</f>
        <v/>
      </c>
      <c r="BX38" s="138" t="str">
        <f t="shared" si="130"/>
        <v/>
      </c>
      <c r="BY38" s="137" t="str">
        <f>IF(SCIENCE!F38="","",SCIENCE!F38)</f>
        <v/>
      </c>
      <c r="BZ38" s="138" t="str">
        <f t="shared" si="131"/>
        <v/>
      </c>
      <c r="CA38" s="137" t="str">
        <f>IF(SCIENCE!G38="","",SCIENCE!G38)</f>
        <v/>
      </c>
      <c r="CB38" s="137" t="str">
        <f t="shared" si="132"/>
        <v/>
      </c>
      <c r="CC38" s="138" t="str">
        <f>IFERROR(LARGE((BX38,BZ38,CB38),1),"")</f>
        <v/>
      </c>
      <c r="CD38" s="138" t="str">
        <f>IFERROR(LARGE((BX38,BZ38,CB38),2),"")</f>
        <v/>
      </c>
      <c r="CE38" s="137" t="str">
        <f t="shared" si="133"/>
        <v/>
      </c>
      <c r="CF38" s="138" t="str">
        <f>IF(SCIENCE!H38="","",SCIENCE!H38)</f>
        <v/>
      </c>
      <c r="CG38" s="138" t="str">
        <f>IF(SCIENCE!I38="","",SCIENCE!I38)</f>
        <v/>
      </c>
      <c r="CH38" s="138" t="str">
        <f>IF(SCIENCE!J38="","",SCIENCE!J38)</f>
        <v/>
      </c>
      <c r="CI38" s="138" t="str">
        <f t="shared" si="134"/>
        <v/>
      </c>
      <c r="CJ38" s="138" t="str">
        <f>IF(SCIENCE!K38="","",SCIENCE!K38)</f>
        <v/>
      </c>
      <c r="CK38" s="138" t="str">
        <f t="shared" si="135"/>
        <v/>
      </c>
      <c r="CL38" s="137" t="str">
        <f t="shared" si="136"/>
        <v/>
      </c>
      <c r="CM38" s="137" t="str">
        <f t="shared" si="137"/>
        <v/>
      </c>
      <c r="CN38" s="137" t="str">
        <f>IF(SCIENCE!O38="","",SCIENCE!O38)</f>
        <v/>
      </c>
      <c r="CO38" s="137" t="str">
        <f t="shared" si="138"/>
        <v/>
      </c>
      <c r="CP38" s="137" t="str">
        <f t="shared" si="139"/>
        <v/>
      </c>
      <c r="CQ38" s="137" t="str">
        <f t="shared" si="140"/>
        <v/>
      </c>
      <c r="CR38" s="134" t="str">
        <f>IF(SST!E38="","",SST!E38)</f>
        <v/>
      </c>
      <c r="CS38" s="135" t="str">
        <f t="shared" si="141"/>
        <v/>
      </c>
      <c r="CT38" s="134" t="str">
        <f>IF(SST!F38="","",SST!F38)</f>
        <v/>
      </c>
      <c r="CU38" s="135" t="str">
        <f t="shared" si="142"/>
        <v/>
      </c>
      <c r="CV38" s="134" t="str">
        <f>IF(SST!G38="","",SST!G38)</f>
        <v/>
      </c>
      <c r="CW38" s="134" t="str">
        <f t="shared" si="143"/>
        <v/>
      </c>
      <c r="CX38" s="135" t="str">
        <f>IFERROR(LARGE((CS38,CU38,CW38),1),"")</f>
        <v/>
      </c>
      <c r="CY38" s="135" t="str">
        <f>IFERROR(LARGE((CS38,CU38,CW38),2),"")</f>
        <v/>
      </c>
      <c r="CZ38" s="134" t="str">
        <f t="shared" si="144"/>
        <v/>
      </c>
      <c r="DA38" s="135" t="str">
        <f>IF(SST!H38="","",SST!H38)</f>
        <v/>
      </c>
      <c r="DB38" s="135" t="str">
        <f>IF(SST!I38="","",SST!I38)</f>
        <v/>
      </c>
      <c r="DC38" s="135" t="str">
        <f>IF(SST!J38="","",SST!J38)</f>
        <v/>
      </c>
      <c r="DD38" s="135" t="str">
        <f t="shared" si="145"/>
        <v/>
      </c>
      <c r="DE38" s="135" t="str">
        <f>IF(SST!K38="","",SST!K38)</f>
        <v/>
      </c>
      <c r="DF38" s="135" t="str">
        <f t="shared" si="146"/>
        <v/>
      </c>
      <c r="DG38" s="134" t="str">
        <f t="shared" si="147"/>
        <v/>
      </c>
      <c r="DH38" s="134" t="str">
        <f t="shared" si="148"/>
        <v/>
      </c>
      <c r="DI38" s="134" t="str">
        <f>IF(SST!O38="","",SST!O38)</f>
        <v/>
      </c>
      <c r="DJ38" s="134" t="str">
        <f t="shared" si="149"/>
        <v/>
      </c>
      <c r="DK38" s="134" t="str">
        <f t="shared" si="150"/>
        <v/>
      </c>
      <c r="DL38" s="134" t="str">
        <f t="shared" si="151"/>
        <v/>
      </c>
      <c r="DM38" s="139" t="str">
        <f t="shared" si="152"/>
        <v/>
      </c>
      <c r="DN38" s="139" t="str">
        <f t="shared" si="153"/>
        <v/>
      </c>
      <c r="DO38" s="139" t="str">
        <f t="shared" si="154"/>
        <v/>
      </c>
      <c r="DP38" s="139" t="str">
        <f t="shared" si="155"/>
        <v/>
      </c>
      <c r="DQ38" s="139" t="str">
        <f t="shared" si="156"/>
        <v/>
      </c>
      <c r="DR38" s="139" t="str">
        <f t="shared" si="157"/>
        <v/>
      </c>
      <c r="DS38" s="139" t="str">
        <f t="shared" si="158"/>
        <v/>
      </c>
      <c r="DT38" s="139" t="str">
        <f t="shared" si="159"/>
        <v/>
      </c>
      <c r="DU38" s="139" t="str">
        <f t="shared" si="160"/>
        <v/>
      </c>
      <c r="DV38" s="139" t="str">
        <f t="shared" si="161"/>
        <v/>
      </c>
      <c r="DW38" s="140" t="str">
        <f t="shared" si="162"/>
        <v/>
      </c>
      <c r="DX38" s="140" t="str">
        <f t="shared" si="163"/>
        <v/>
      </c>
      <c r="DY38" s="140" t="str">
        <f t="shared" si="164"/>
        <v/>
      </c>
      <c r="DZ38" s="140" t="str">
        <f t="shared" si="165"/>
        <v/>
      </c>
      <c r="EA38" s="140" t="str">
        <f t="shared" si="166"/>
        <v/>
      </c>
      <c r="EB38" s="141" t="str">
        <f t="shared" si="167"/>
        <v/>
      </c>
      <c r="EC38" s="141" t="str">
        <f t="shared" si="168"/>
        <v/>
      </c>
      <c r="ED38" s="141" t="str">
        <f t="shared" si="169"/>
        <v/>
      </c>
      <c r="EE38" s="141" t="str">
        <f t="shared" si="170"/>
        <v/>
      </c>
      <c r="EF38" s="141" t="str">
        <f t="shared" si="171"/>
        <v/>
      </c>
      <c r="EG38" s="127" t="str">
        <f t="shared" si="172"/>
        <v/>
      </c>
      <c r="EH38" s="127" t="str">
        <f t="shared" si="173"/>
        <v/>
      </c>
      <c r="EI38" s="127" t="str">
        <f t="shared" si="174"/>
        <v/>
      </c>
      <c r="EJ38" s="127" t="str">
        <f t="shared" si="175"/>
        <v/>
      </c>
      <c r="EK38" s="127" t="str">
        <f t="shared" si="176"/>
        <v/>
      </c>
      <c r="EL38" s="128" t="str">
        <f t="shared" si="177"/>
        <v/>
      </c>
      <c r="EM38" s="128" t="str">
        <f t="shared" si="178"/>
        <v/>
      </c>
      <c r="EN38" s="128" t="str">
        <f t="shared" si="179"/>
        <v/>
      </c>
      <c r="EO38" s="128" t="str">
        <f t="shared" si="180"/>
        <v/>
      </c>
      <c r="EP38" s="128" t="str">
        <f t="shared" si="181"/>
        <v/>
      </c>
      <c r="EQ38" s="142" t="str">
        <f t="shared" si="182"/>
        <v/>
      </c>
      <c r="ER38" s="142" t="str">
        <f t="shared" si="183"/>
        <v/>
      </c>
      <c r="ES38" s="359" t="str">
        <f t="shared" si="184"/>
        <v/>
      </c>
      <c r="ET38" s="359" t="str">
        <f t="shared" si="185"/>
        <v/>
      </c>
      <c r="EU38" s="359" t="str">
        <f t="shared" si="186"/>
        <v/>
      </c>
      <c r="EV38" s="359" t="str">
        <f t="shared" si="187"/>
        <v/>
      </c>
      <c r="EW38" s="359" t="str">
        <f t="shared" si="188"/>
        <v/>
      </c>
      <c r="EX38" s="359" t="str">
        <f t="shared" si="189"/>
        <v/>
      </c>
      <c r="EY38" s="359" t="str">
        <f t="shared" si="190"/>
        <v/>
      </c>
      <c r="EZ38" s="359" t="str">
        <f t="shared" si="191"/>
        <v/>
      </c>
      <c r="FA38" s="359" t="str">
        <f t="shared" si="192"/>
        <v/>
      </c>
      <c r="FB38" s="359" t="str">
        <f t="shared" si="193"/>
        <v/>
      </c>
      <c r="FC38" s="144" t="str">
        <f t="shared" si="194"/>
        <v/>
      </c>
      <c r="FD38" s="359" t="str">
        <f t="shared" si="195"/>
        <v/>
      </c>
      <c r="FE38" s="145" t="str">
        <f>IF(ATTENDANCE!Q39="","",ATTENDANCE!Q39)</f>
        <v/>
      </c>
      <c r="FF38" s="146" t="str">
        <f t="shared" si="196"/>
        <v/>
      </c>
      <c r="FG38" s="359" t="str">
        <f t="shared" si="197"/>
        <v/>
      </c>
      <c r="FH38" s="144" t="str">
        <f t="shared" si="198"/>
        <v/>
      </c>
      <c r="FI38" s="359"/>
      <c r="FJ38" s="144"/>
      <c r="FK38" s="144"/>
      <c r="FL38" s="103"/>
    </row>
    <row r="39" spans="1:168" ht="25.5" customHeight="1" x14ac:dyDescent="0.25">
      <c r="A39" s="103"/>
      <c r="B39" s="131">
        <f>IF(DATA!B37="","",DATA!B37)</f>
        <v>33</v>
      </c>
      <c r="C39" s="131" t="str">
        <f>IF(DATA!C37="","",DATA!C37)</f>
        <v/>
      </c>
      <c r="D39" s="131" t="str">
        <f>IF(DATA!D37="","",DATA!D37)</f>
        <v/>
      </c>
      <c r="E39" s="447" t="str">
        <f>IF(DATA!E37="","",DATA!E37)</f>
        <v/>
      </c>
      <c r="F39" s="447" t="str">
        <f>IF(DATA!F37="","",DATA!F37)</f>
        <v/>
      </c>
      <c r="G39" s="132" t="str">
        <f>IF(DATA!G37="","",DATA!G37)</f>
        <v/>
      </c>
      <c r="H39" s="133" t="str">
        <f>IF(DATA!H37="","",DATA!H37)</f>
        <v/>
      </c>
      <c r="I39" s="132" t="str">
        <f>IF(DATA!I37="","",DATA!I37)</f>
        <v/>
      </c>
      <c r="J39" s="132" t="str">
        <f>IF(DATA!J37="","",DATA!J37)</f>
        <v/>
      </c>
      <c r="K39" s="132" t="str">
        <f>IF(DATA!K37="","",DATA!K37)</f>
        <v/>
      </c>
      <c r="L39" s="134" t="str">
        <f>IF(ENGLISH!E39="","",ENGLISH!E39)</f>
        <v/>
      </c>
      <c r="M39" s="135" t="str">
        <f t="shared" si="98"/>
        <v/>
      </c>
      <c r="N39" s="134" t="str">
        <f>IF(ENGLISH!F39="","",ENGLISH!F39)</f>
        <v/>
      </c>
      <c r="O39" s="135" t="str">
        <f t="shared" si="99"/>
        <v/>
      </c>
      <c r="P39" s="134" t="str">
        <f>IF(ENGLISH!G39="","",ENGLISH!G39)</f>
        <v/>
      </c>
      <c r="Q39" s="134" t="str">
        <f t="shared" si="100"/>
        <v/>
      </c>
      <c r="R39" s="135" t="str">
        <f>IFERROR(LARGE((M39,O39,Q39),1),"")</f>
        <v/>
      </c>
      <c r="S39" s="135" t="str">
        <f>IFERROR(LARGE((M39,O39,Q39),2),"")</f>
        <v/>
      </c>
      <c r="T39" s="134" t="str">
        <f t="shared" si="101"/>
        <v/>
      </c>
      <c r="U39" s="135" t="str">
        <f>IF(ENGLISH!H39="","",ENGLISH!H39)</f>
        <v/>
      </c>
      <c r="V39" s="134" t="str">
        <f>IF(ENGLISH!I39="","",ENGLISH!I39)</f>
        <v/>
      </c>
      <c r="W39" s="134" t="str">
        <f>IF(ENGLISH!J39="","",ENGLISH!J39)</f>
        <v/>
      </c>
      <c r="X39" s="134" t="str">
        <f t="shared" si="102"/>
        <v/>
      </c>
      <c r="Y39" s="135" t="str">
        <f>IF(ENGLISH!K39="","",ENGLISH!K39)</f>
        <v/>
      </c>
      <c r="Z39" s="135" t="str">
        <f t="shared" si="103"/>
        <v/>
      </c>
      <c r="AA39" s="136" t="str">
        <f t="shared" si="104"/>
        <v/>
      </c>
      <c r="AB39" s="134" t="str">
        <f t="shared" si="105"/>
        <v/>
      </c>
      <c r="AC39" s="134" t="str">
        <f>IF(ENGLISH!O39="","",ENGLISH!O39)</f>
        <v/>
      </c>
      <c r="AD39" s="134" t="str">
        <f t="shared" si="106"/>
        <v/>
      </c>
      <c r="AE39" s="134" t="str">
        <f t="shared" si="107"/>
        <v/>
      </c>
      <c r="AF39" s="134" t="str">
        <f t="shared" si="108"/>
        <v/>
      </c>
      <c r="AG39" s="137" t="str">
        <f>IF('HINDI-SKT'!E39="","",'HINDI-SKT'!E39)</f>
        <v/>
      </c>
      <c r="AH39" s="138" t="str">
        <f t="shared" si="109"/>
        <v/>
      </c>
      <c r="AI39" s="137" t="str">
        <f>IF('HINDI-SKT'!F39="","",'HINDI-SKT'!F39)</f>
        <v/>
      </c>
      <c r="AJ39" s="138" t="str">
        <f t="shared" si="110"/>
        <v/>
      </c>
      <c r="AK39" s="137" t="str">
        <f>IF('HINDI-SKT'!G39="","",'HINDI-SKT'!G39)</f>
        <v/>
      </c>
      <c r="AL39" s="137" t="str">
        <f t="shared" si="111"/>
        <v/>
      </c>
      <c r="AM39" s="138" t="str">
        <f>IFERROR(LARGE((AH39,AJ39,AL39),1),"")</f>
        <v/>
      </c>
      <c r="AN39" s="138" t="str">
        <f>IFERROR(LARGE((AH39,AJ39,AL39),2),"")</f>
        <v/>
      </c>
      <c r="AO39" s="137" t="str">
        <f t="shared" si="112"/>
        <v/>
      </c>
      <c r="AP39" s="138" t="str">
        <f>IF('HINDI-SKT'!H39="","",'HINDI-SKT'!H39)</f>
        <v/>
      </c>
      <c r="AQ39" s="137" t="str">
        <f>IF('HINDI-SKT'!I39="","",'HINDI-SKT'!I39)</f>
        <v/>
      </c>
      <c r="AR39" s="137" t="str">
        <f>IF('HINDI-SKT'!J39="","",'HINDI-SKT'!J39)</f>
        <v/>
      </c>
      <c r="AS39" s="137" t="str">
        <f t="shared" si="113"/>
        <v/>
      </c>
      <c r="AT39" s="137" t="str">
        <f>IF('HINDI-SKT'!K39="","",'HINDI-SKT'!K39)</f>
        <v/>
      </c>
      <c r="AU39" s="138" t="str">
        <f t="shared" si="114"/>
        <v/>
      </c>
      <c r="AV39" s="137" t="str">
        <f t="shared" si="115"/>
        <v/>
      </c>
      <c r="AW39" s="137" t="str">
        <f t="shared" si="116"/>
        <v/>
      </c>
      <c r="AX39" s="137" t="str">
        <f>IF('HINDI-SKT'!O39="","",'HINDI-SKT'!O39)</f>
        <v/>
      </c>
      <c r="AY39" s="137" t="str">
        <f t="shared" si="117"/>
        <v/>
      </c>
      <c r="AZ39" s="137" t="str">
        <f t="shared" si="118"/>
        <v/>
      </c>
      <c r="BA39" s="137" t="str">
        <f t="shared" si="119"/>
        <v/>
      </c>
      <c r="BB39" s="134" t="str">
        <f>IF(MATHS!E39="","",MATHS!E39)</f>
        <v/>
      </c>
      <c r="BC39" s="135" t="str">
        <f t="shared" si="120"/>
        <v/>
      </c>
      <c r="BD39" s="134" t="str">
        <f>IF(MATHS!F39="","",MATHS!F39)</f>
        <v/>
      </c>
      <c r="BE39" s="135" t="str">
        <f t="shared" si="121"/>
        <v/>
      </c>
      <c r="BF39" s="134" t="str">
        <f>IF(MATHS!G39="","",MATHS!G39)</f>
        <v/>
      </c>
      <c r="BG39" s="134" t="str">
        <f t="shared" si="122"/>
        <v/>
      </c>
      <c r="BH39" s="135" t="str">
        <f>IFERROR(LARGE((BC39,BE39,BG39),1),"")</f>
        <v/>
      </c>
      <c r="BI39" s="135" t="str">
        <f>IFERROR(LARGE((BC39,BE39,BG39),2),"")</f>
        <v/>
      </c>
      <c r="BJ39" s="134" t="str">
        <f t="shared" si="123"/>
        <v/>
      </c>
      <c r="BK39" s="135" t="str">
        <f>IF(MATHS!H39="","",MATHS!H39)</f>
        <v/>
      </c>
      <c r="BL39" s="134" t="str">
        <f>IF(MATHS!I39="","",MATHS!I39)</f>
        <v/>
      </c>
      <c r="BM39" s="134" t="str">
        <f>IF(MATHS!J39="","",MATHS!J39)</f>
        <v/>
      </c>
      <c r="BN39" s="134" t="str">
        <f t="shared" si="124"/>
        <v/>
      </c>
      <c r="BO39" s="134" t="str">
        <f>IF(MATHS!K39="","",MATHS!K39)</f>
        <v/>
      </c>
      <c r="BP39" s="135" t="str">
        <f t="shared" si="125"/>
        <v/>
      </c>
      <c r="BQ39" s="134" t="str">
        <f t="shared" si="126"/>
        <v/>
      </c>
      <c r="BR39" s="134" t="str">
        <f t="shared" si="127"/>
        <v/>
      </c>
      <c r="BS39" s="134" t="str">
        <f>IF(MATHS!O39="","",MATHS!O39)</f>
        <v/>
      </c>
      <c r="BT39" s="134" t="str">
        <f t="shared" si="128"/>
        <v/>
      </c>
      <c r="BU39" s="134" t="str">
        <f t="shared" si="129"/>
        <v/>
      </c>
      <c r="BV39" s="134"/>
      <c r="BW39" s="137" t="str">
        <f>IF(SCIENCE!E39="","",SCIENCE!E39)</f>
        <v/>
      </c>
      <c r="BX39" s="138" t="str">
        <f t="shared" si="130"/>
        <v/>
      </c>
      <c r="BY39" s="137" t="str">
        <f>IF(SCIENCE!F39="","",SCIENCE!F39)</f>
        <v/>
      </c>
      <c r="BZ39" s="138" t="str">
        <f t="shared" si="131"/>
        <v/>
      </c>
      <c r="CA39" s="137" t="str">
        <f>IF(SCIENCE!G39="","",SCIENCE!G39)</f>
        <v/>
      </c>
      <c r="CB39" s="137" t="str">
        <f t="shared" si="132"/>
        <v/>
      </c>
      <c r="CC39" s="138" t="str">
        <f>IFERROR(LARGE((BX39,BZ39,CB39),1),"")</f>
        <v/>
      </c>
      <c r="CD39" s="138" t="str">
        <f>IFERROR(LARGE((BX39,BZ39,CB39),2),"")</f>
        <v/>
      </c>
      <c r="CE39" s="137" t="str">
        <f t="shared" si="133"/>
        <v/>
      </c>
      <c r="CF39" s="138" t="str">
        <f>IF(SCIENCE!H39="","",SCIENCE!H39)</f>
        <v/>
      </c>
      <c r="CG39" s="138" t="str">
        <f>IF(SCIENCE!I39="","",SCIENCE!I39)</f>
        <v/>
      </c>
      <c r="CH39" s="138" t="str">
        <f>IF(SCIENCE!J39="","",SCIENCE!J39)</f>
        <v/>
      </c>
      <c r="CI39" s="138" t="str">
        <f t="shared" si="134"/>
        <v/>
      </c>
      <c r="CJ39" s="138" t="str">
        <f>IF(SCIENCE!K39="","",SCIENCE!K39)</f>
        <v/>
      </c>
      <c r="CK39" s="138" t="str">
        <f t="shared" si="135"/>
        <v/>
      </c>
      <c r="CL39" s="137" t="str">
        <f t="shared" si="136"/>
        <v/>
      </c>
      <c r="CM39" s="137" t="str">
        <f t="shared" si="137"/>
        <v/>
      </c>
      <c r="CN39" s="137" t="str">
        <f>IF(SCIENCE!O39="","",SCIENCE!O39)</f>
        <v/>
      </c>
      <c r="CO39" s="137" t="str">
        <f t="shared" si="138"/>
        <v/>
      </c>
      <c r="CP39" s="137" t="str">
        <f t="shared" si="139"/>
        <v/>
      </c>
      <c r="CQ39" s="137" t="str">
        <f t="shared" si="140"/>
        <v/>
      </c>
      <c r="CR39" s="134" t="str">
        <f>IF(SST!E39="","",SST!E39)</f>
        <v/>
      </c>
      <c r="CS39" s="135" t="str">
        <f t="shared" si="141"/>
        <v/>
      </c>
      <c r="CT39" s="134" t="str">
        <f>IF(SST!F39="","",SST!F39)</f>
        <v/>
      </c>
      <c r="CU39" s="135" t="str">
        <f t="shared" si="142"/>
        <v/>
      </c>
      <c r="CV39" s="134" t="str">
        <f>IF(SST!G39="","",SST!G39)</f>
        <v/>
      </c>
      <c r="CW39" s="134" t="str">
        <f t="shared" si="143"/>
        <v/>
      </c>
      <c r="CX39" s="135" t="str">
        <f>IFERROR(LARGE((CS39,CU39,CW39),1),"")</f>
        <v/>
      </c>
      <c r="CY39" s="135" t="str">
        <f>IFERROR(LARGE((CS39,CU39,CW39),2),"")</f>
        <v/>
      </c>
      <c r="CZ39" s="134" t="str">
        <f t="shared" si="144"/>
        <v/>
      </c>
      <c r="DA39" s="135" t="str">
        <f>IF(SST!H39="","",SST!H39)</f>
        <v/>
      </c>
      <c r="DB39" s="135" t="str">
        <f>IF(SST!I39="","",SST!I39)</f>
        <v/>
      </c>
      <c r="DC39" s="135" t="str">
        <f>IF(SST!J39="","",SST!J39)</f>
        <v/>
      </c>
      <c r="DD39" s="135" t="str">
        <f t="shared" si="145"/>
        <v/>
      </c>
      <c r="DE39" s="135" t="str">
        <f>IF(SST!K39="","",SST!K39)</f>
        <v/>
      </c>
      <c r="DF39" s="135" t="str">
        <f t="shared" si="146"/>
        <v/>
      </c>
      <c r="DG39" s="134" t="str">
        <f t="shared" si="147"/>
        <v/>
      </c>
      <c r="DH39" s="134" t="str">
        <f t="shared" si="148"/>
        <v/>
      </c>
      <c r="DI39" s="134" t="str">
        <f>IF(SST!O39="","",SST!O39)</f>
        <v/>
      </c>
      <c r="DJ39" s="134" t="str">
        <f t="shared" si="149"/>
        <v/>
      </c>
      <c r="DK39" s="134" t="str">
        <f t="shared" si="150"/>
        <v/>
      </c>
      <c r="DL39" s="134" t="str">
        <f t="shared" si="151"/>
        <v/>
      </c>
      <c r="DM39" s="139" t="str">
        <f t="shared" si="152"/>
        <v/>
      </c>
      <c r="DN39" s="139" t="str">
        <f t="shared" si="153"/>
        <v/>
      </c>
      <c r="DO39" s="139" t="str">
        <f t="shared" si="154"/>
        <v/>
      </c>
      <c r="DP39" s="139" t="str">
        <f t="shared" si="155"/>
        <v/>
      </c>
      <c r="DQ39" s="139" t="str">
        <f t="shared" si="156"/>
        <v/>
      </c>
      <c r="DR39" s="139" t="str">
        <f t="shared" si="157"/>
        <v/>
      </c>
      <c r="DS39" s="139" t="str">
        <f t="shared" si="158"/>
        <v/>
      </c>
      <c r="DT39" s="139" t="str">
        <f t="shared" si="159"/>
        <v/>
      </c>
      <c r="DU39" s="139" t="str">
        <f t="shared" si="160"/>
        <v/>
      </c>
      <c r="DV39" s="139" t="str">
        <f t="shared" si="161"/>
        <v/>
      </c>
      <c r="DW39" s="140" t="str">
        <f t="shared" si="162"/>
        <v/>
      </c>
      <c r="DX39" s="140" t="str">
        <f t="shared" si="163"/>
        <v/>
      </c>
      <c r="DY39" s="140" t="str">
        <f t="shared" si="164"/>
        <v/>
      </c>
      <c r="DZ39" s="140" t="str">
        <f t="shared" si="165"/>
        <v/>
      </c>
      <c r="EA39" s="140" t="str">
        <f t="shared" si="166"/>
        <v/>
      </c>
      <c r="EB39" s="141" t="str">
        <f t="shared" si="167"/>
        <v/>
      </c>
      <c r="EC39" s="141" t="str">
        <f t="shared" si="168"/>
        <v/>
      </c>
      <c r="ED39" s="141" t="str">
        <f t="shared" si="169"/>
        <v/>
      </c>
      <c r="EE39" s="141" t="str">
        <f t="shared" si="170"/>
        <v/>
      </c>
      <c r="EF39" s="141" t="str">
        <f t="shared" si="171"/>
        <v/>
      </c>
      <c r="EG39" s="127" t="str">
        <f t="shared" si="172"/>
        <v/>
      </c>
      <c r="EH39" s="127" t="str">
        <f t="shared" si="173"/>
        <v/>
      </c>
      <c r="EI39" s="127" t="str">
        <f t="shared" si="174"/>
        <v/>
      </c>
      <c r="EJ39" s="127" t="str">
        <f t="shared" si="175"/>
        <v/>
      </c>
      <c r="EK39" s="127" t="str">
        <f t="shared" si="176"/>
        <v/>
      </c>
      <c r="EL39" s="128" t="str">
        <f t="shared" si="177"/>
        <v/>
      </c>
      <c r="EM39" s="128" t="str">
        <f t="shared" si="178"/>
        <v/>
      </c>
      <c r="EN39" s="128" t="str">
        <f t="shared" si="179"/>
        <v/>
      </c>
      <c r="EO39" s="128" t="str">
        <f t="shared" si="180"/>
        <v/>
      </c>
      <c r="EP39" s="128" t="str">
        <f t="shared" si="181"/>
        <v/>
      </c>
      <c r="EQ39" s="142" t="str">
        <f t="shared" si="182"/>
        <v/>
      </c>
      <c r="ER39" s="142" t="str">
        <f t="shared" si="183"/>
        <v/>
      </c>
      <c r="ES39" s="359" t="str">
        <f t="shared" si="184"/>
        <v/>
      </c>
      <c r="ET39" s="359" t="str">
        <f t="shared" si="185"/>
        <v/>
      </c>
      <c r="EU39" s="359" t="str">
        <f t="shared" si="186"/>
        <v/>
      </c>
      <c r="EV39" s="359" t="str">
        <f t="shared" si="187"/>
        <v/>
      </c>
      <c r="EW39" s="359" t="str">
        <f t="shared" si="188"/>
        <v/>
      </c>
      <c r="EX39" s="359" t="str">
        <f t="shared" si="189"/>
        <v/>
      </c>
      <c r="EY39" s="359" t="str">
        <f t="shared" si="190"/>
        <v/>
      </c>
      <c r="EZ39" s="359" t="str">
        <f t="shared" si="191"/>
        <v/>
      </c>
      <c r="FA39" s="359" t="str">
        <f t="shared" si="192"/>
        <v/>
      </c>
      <c r="FB39" s="359" t="str">
        <f t="shared" si="193"/>
        <v/>
      </c>
      <c r="FC39" s="144" t="str">
        <f t="shared" si="194"/>
        <v/>
      </c>
      <c r="FD39" s="359" t="str">
        <f t="shared" si="195"/>
        <v/>
      </c>
      <c r="FE39" s="145" t="str">
        <f>IF(ATTENDANCE!Q40="","",ATTENDANCE!Q40)</f>
        <v/>
      </c>
      <c r="FF39" s="146" t="str">
        <f t="shared" si="196"/>
        <v/>
      </c>
      <c r="FG39" s="359" t="str">
        <f t="shared" si="197"/>
        <v/>
      </c>
      <c r="FH39" s="144" t="str">
        <f t="shared" si="198"/>
        <v/>
      </c>
      <c r="FI39" s="359"/>
      <c r="FJ39" s="144"/>
      <c r="FK39" s="144"/>
      <c r="FL39" s="103"/>
    </row>
    <row r="40" spans="1:168" ht="25.5" customHeight="1" x14ac:dyDescent="0.25">
      <c r="A40" s="103"/>
      <c r="B40" s="131">
        <f>IF(DATA!B38="","",DATA!B38)</f>
        <v>34</v>
      </c>
      <c r="C40" s="131" t="str">
        <f>IF(DATA!C38="","",DATA!C38)</f>
        <v/>
      </c>
      <c r="D40" s="131" t="str">
        <f>IF(DATA!D38="","",DATA!D38)</f>
        <v/>
      </c>
      <c r="E40" s="447" t="str">
        <f>IF(DATA!E38="","",DATA!E38)</f>
        <v/>
      </c>
      <c r="F40" s="447" t="str">
        <f>IF(DATA!F38="","",DATA!F38)</f>
        <v/>
      </c>
      <c r="G40" s="132" t="str">
        <f>IF(DATA!G38="","",DATA!G38)</f>
        <v/>
      </c>
      <c r="H40" s="133" t="str">
        <f>IF(DATA!H38="","",DATA!H38)</f>
        <v/>
      </c>
      <c r="I40" s="132" t="str">
        <f>IF(DATA!I38="","",DATA!I38)</f>
        <v/>
      </c>
      <c r="J40" s="132" t="str">
        <f>IF(DATA!J38="","",DATA!J38)</f>
        <v/>
      </c>
      <c r="K40" s="132" t="str">
        <f>IF(DATA!K38="","",DATA!K38)</f>
        <v/>
      </c>
      <c r="L40" s="134" t="str">
        <f>IF(ENGLISH!E40="","",ENGLISH!E40)</f>
        <v/>
      </c>
      <c r="M40" s="135" t="str">
        <f t="shared" si="98"/>
        <v/>
      </c>
      <c r="N40" s="134" t="str">
        <f>IF(ENGLISH!F40="","",ENGLISH!F40)</f>
        <v/>
      </c>
      <c r="O40" s="135" t="str">
        <f t="shared" si="99"/>
        <v/>
      </c>
      <c r="P40" s="134" t="str">
        <f>IF(ENGLISH!G40="","",ENGLISH!G40)</f>
        <v/>
      </c>
      <c r="Q40" s="134" t="str">
        <f t="shared" si="100"/>
        <v/>
      </c>
      <c r="R40" s="135" t="str">
        <f>IFERROR(LARGE((M40,O40,Q40),1),"")</f>
        <v/>
      </c>
      <c r="S40" s="135" t="str">
        <f>IFERROR(LARGE((M40,O40,Q40),2),"")</f>
        <v/>
      </c>
      <c r="T40" s="134" t="str">
        <f t="shared" si="101"/>
        <v/>
      </c>
      <c r="U40" s="135" t="str">
        <f>IF(ENGLISH!H40="","",ENGLISH!H40)</f>
        <v/>
      </c>
      <c r="V40" s="134" t="str">
        <f>IF(ENGLISH!I40="","",ENGLISH!I40)</f>
        <v/>
      </c>
      <c r="W40" s="134" t="str">
        <f>IF(ENGLISH!J40="","",ENGLISH!J40)</f>
        <v/>
      </c>
      <c r="X40" s="134" t="str">
        <f t="shared" si="102"/>
        <v/>
      </c>
      <c r="Y40" s="135" t="str">
        <f>IF(ENGLISH!K40="","",ENGLISH!K40)</f>
        <v/>
      </c>
      <c r="Z40" s="135" t="str">
        <f t="shared" si="103"/>
        <v/>
      </c>
      <c r="AA40" s="136" t="str">
        <f t="shared" si="104"/>
        <v/>
      </c>
      <c r="AB40" s="134" t="str">
        <f t="shared" si="105"/>
        <v/>
      </c>
      <c r="AC40" s="134" t="str">
        <f>IF(ENGLISH!O40="","",ENGLISH!O40)</f>
        <v/>
      </c>
      <c r="AD40" s="134" t="str">
        <f t="shared" si="106"/>
        <v/>
      </c>
      <c r="AE40" s="134" t="str">
        <f t="shared" si="107"/>
        <v/>
      </c>
      <c r="AF40" s="134" t="str">
        <f t="shared" si="108"/>
        <v/>
      </c>
      <c r="AG40" s="137" t="str">
        <f>IF('HINDI-SKT'!E40="","",'HINDI-SKT'!E40)</f>
        <v/>
      </c>
      <c r="AH40" s="138" t="str">
        <f t="shared" si="109"/>
        <v/>
      </c>
      <c r="AI40" s="137" t="str">
        <f>IF('HINDI-SKT'!F40="","",'HINDI-SKT'!F40)</f>
        <v/>
      </c>
      <c r="AJ40" s="138" t="str">
        <f t="shared" si="110"/>
        <v/>
      </c>
      <c r="AK40" s="137" t="str">
        <f>IF('HINDI-SKT'!G40="","",'HINDI-SKT'!G40)</f>
        <v/>
      </c>
      <c r="AL40" s="137" t="str">
        <f t="shared" si="111"/>
        <v/>
      </c>
      <c r="AM40" s="138" t="str">
        <f>IFERROR(LARGE((AH40,AJ40,AL40),1),"")</f>
        <v/>
      </c>
      <c r="AN40" s="138" t="str">
        <f>IFERROR(LARGE((AH40,AJ40,AL40),2),"")</f>
        <v/>
      </c>
      <c r="AO40" s="137" t="str">
        <f t="shared" si="112"/>
        <v/>
      </c>
      <c r="AP40" s="138" t="str">
        <f>IF('HINDI-SKT'!H40="","",'HINDI-SKT'!H40)</f>
        <v/>
      </c>
      <c r="AQ40" s="137" t="str">
        <f>IF('HINDI-SKT'!I40="","",'HINDI-SKT'!I40)</f>
        <v/>
      </c>
      <c r="AR40" s="137" t="str">
        <f>IF('HINDI-SKT'!J40="","",'HINDI-SKT'!J40)</f>
        <v/>
      </c>
      <c r="AS40" s="137" t="str">
        <f t="shared" si="113"/>
        <v/>
      </c>
      <c r="AT40" s="137" t="str">
        <f>IF('HINDI-SKT'!K40="","",'HINDI-SKT'!K40)</f>
        <v/>
      </c>
      <c r="AU40" s="138" t="str">
        <f t="shared" si="114"/>
        <v/>
      </c>
      <c r="AV40" s="137" t="str">
        <f t="shared" si="115"/>
        <v/>
      </c>
      <c r="AW40" s="137" t="str">
        <f t="shared" si="116"/>
        <v/>
      </c>
      <c r="AX40" s="137" t="str">
        <f>IF('HINDI-SKT'!O40="","",'HINDI-SKT'!O40)</f>
        <v/>
      </c>
      <c r="AY40" s="137" t="str">
        <f t="shared" si="117"/>
        <v/>
      </c>
      <c r="AZ40" s="137" t="str">
        <f t="shared" si="118"/>
        <v/>
      </c>
      <c r="BA40" s="137" t="str">
        <f t="shared" si="119"/>
        <v/>
      </c>
      <c r="BB40" s="134" t="str">
        <f>IF(MATHS!E40="","",MATHS!E40)</f>
        <v/>
      </c>
      <c r="BC40" s="135" t="str">
        <f t="shared" si="120"/>
        <v/>
      </c>
      <c r="BD40" s="134" t="str">
        <f>IF(MATHS!F40="","",MATHS!F40)</f>
        <v/>
      </c>
      <c r="BE40" s="135" t="str">
        <f t="shared" si="121"/>
        <v/>
      </c>
      <c r="BF40" s="134" t="str">
        <f>IF(MATHS!G40="","",MATHS!G40)</f>
        <v/>
      </c>
      <c r="BG40" s="134" t="str">
        <f t="shared" si="122"/>
        <v/>
      </c>
      <c r="BH40" s="135" t="str">
        <f>IFERROR(LARGE((BC40,BE40,BG40),1),"")</f>
        <v/>
      </c>
      <c r="BI40" s="135" t="str">
        <f>IFERROR(LARGE((BC40,BE40,BG40),2),"")</f>
        <v/>
      </c>
      <c r="BJ40" s="134" t="str">
        <f t="shared" si="123"/>
        <v/>
      </c>
      <c r="BK40" s="135" t="str">
        <f>IF(MATHS!H40="","",MATHS!H40)</f>
        <v/>
      </c>
      <c r="BL40" s="134" t="str">
        <f>IF(MATHS!I40="","",MATHS!I40)</f>
        <v/>
      </c>
      <c r="BM40" s="134" t="str">
        <f>IF(MATHS!J40="","",MATHS!J40)</f>
        <v/>
      </c>
      <c r="BN40" s="134" t="str">
        <f t="shared" si="124"/>
        <v/>
      </c>
      <c r="BO40" s="134" t="str">
        <f>IF(MATHS!K40="","",MATHS!K40)</f>
        <v/>
      </c>
      <c r="BP40" s="135" t="str">
        <f t="shared" si="125"/>
        <v/>
      </c>
      <c r="BQ40" s="134" t="str">
        <f t="shared" si="126"/>
        <v/>
      </c>
      <c r="BR40" s="134" t="str">
        <f t="shared" si="127"/>
        <v/>
      </c>
      <c r="BS40" s="134" t="str">
        <f>IF(MATHS!O40="","",MATHS!O40)</f>
        <v/>
      </c>
      <c r="BT40" s="134" t="str">
        <f t="shared" si="128"/>
        <v/>
      </c>
      <c r="BU40" s="134" t="str">
        <f t="shared" si="129"/>
        <v/>
      </c>
      <c r="BV40" s="134"/>
      <c r="BW40" s="137" t="str">
        <f>IF(SCIENCE!E40="","",SCIENCE!E40)</f>
        <v/>
      </c>
      <c r="BX40" s="138" t="str">
        <f t="shared" si="130"/>
        <v/>
      </c>
      <c r="BY40" s="137" t="str">
        <f>IF(SCIENCE!F40="","",SCIENCE!F40)</f>
        <v/>
      </c>
      <c r="BZ40" s="138" t="str">
        <f t="shared" si="131"/>
        <v/>
      </c>
      <c r="CA40" s="137" t="str">
        <f>IF(SCIENCE!G40="","",SCIENCE!G40)</f>
        <v/>
      </c>
      <c r="CB40" s="137" t="str">
        <f t="shared" si="132"/>
        <v/>
      </c>
      <c r="CC40" s="138" t="str">
        <f>IFERROR(LARGE((BX40,BZ40,CB40),1),"")</f>
        <v/>
      </c>
      <c r="CD40" s="138" t="str">
        <f>IFERROR(LARGE((BX40,BZ40,CB40),2),"")</f>
        <v/>
      </c>
      <c r="CE40" s="137" t="str">
        <f t="shared" si="133"/>
        <v/>
      </c>
      <c r="CF40" s="138" t="str">
        <f>IF(SCIENCE!H40="","",SCIENCE!H40)</f>
        <v/>
      </c>
      <c r="CG40" s="138" t="str">
        <f>IF(SCIENCE!I40="","",SCIENCE!I40)</f>
        <v/>
      </c>
      <c r="CH40" s="138" t="str">
        <f>IF(SCIENCE!J40="","",SCIENCE!J40)</f>
        <v/>
      </c>
      <c r="CI40" s="138" t="str">
        <f t="shared" si="134"/>
        <v/>
      </c>
      <c r="CJ40" s="138" t="str">
        <f>IF(SCIENCE!K40="","",SCIENCE!K40)</f>
        <v/>
      </c>
      <c r="CK40" s="138" t="str">
        <f t="shared" si="135"/>
        <v/>
      </c>
      <c r="CL40" s="137" t="str">
        <f t="shared" si="136"/>
        <v/>
      </c>
      <c r="CM40" s="137" t="str">
        <f t="shared" si="137"/>
        <v/>
      </c>
      <c r="CN40" s="137" t="str">
        <f>IF(SCIENCE!O40="","",SCIENCE!O40)</f>
        <v/>
      </c>
      <c r="CO40" s="137" t="str">
        <f t="shared" si="138"/>
        <v/>
      </c>
      <c r="CP40" s="137" t="str">
        <f t="shared" si="139"/>
        <v/>
      </c>
      <c r="CQ40" s="137" t="str">
        <f t="shared" si="140"/>
        <v/>
      </c>
      <c r="CR40" s="134" t="str">
        <f>IF(SST!E40="","",SST!E40)</f>
        <v/>
      </c>
      <c r="CS40" s="135" t="str">
        <f t="shared" si="141"/>
        <v/>
      </c>
      <c r="CT40" s="134" t="str">
        <f>IF(SST!F40="","",SST!F40)</f>
        <v/>
      </c>
      <c r="CU40" s="135" t="str">
        <f t="shared" si="142"/>
        <v/>
      </c>
      <c r="CV40" s="134" t="str">
        <f>IF(SST!G40="","",SST!G40)</f>
        <v/>
      </c>
      <c r="CW40" s="134" t="str">
        <f t="shared" si="143"/>
        <v/>
      </c>
      <c r="CX40" s="135" t="str">
        <f>IFERROR(LARGE((CS40,CU40,CW40),1),"")</f>
        <v/>
      </c>
      <c r="CY40" s="135" t="str">
        <f>IFERROR(LARGE((CS40,CU40,CW40),2),"")</f>
        <v/>
      </c>
      <c r="CZ40" s="134" t="str">
        <f t="shared" si="144"/>
        <v/>
      </c>
      <c r="DA40" s="135" t="str">
        <f>IF(SST!H40="","",SST!H40)</f>
        <v/>
      </c>
      <c r="DB40" s="135" t="str">
        <f>IF(SST!I40="","",SST!I40)</f>
        <v/>
      </c>
      <c r="DC40" s="135" t="str">
        <f>IF(SST!J40="","",SST!J40)</f>
        <v/>
      </c>
      <c r="DD40" s="135" t="str">
        <f t="shared" si="145"/>
        <v/>
      </c>
      <c r="DE40" s="135" t="str">
        <f>IF(SST!K40="","",SST!K40)</f>
        <v/>
      </c>
      <c r="DF40" s="135" t="str">
        <f t="shared" si="146"/>
        <v/>
      </c>
      <c r="DG40" s="134" t="str">
        <f t="shared" si="147"/>
        <v/>
      </c>
      <c r="DH40" s="134" t="str">
        <f t="shared" si="148"/>
        <v/>
      </c>
      <c r="DI40" s="134" t="str">
        <f>IF(SST!O40="","",SST!O40)</f>
        <v/>
      </c>
      <c r="DJ40" s="134" t="str">
        <f t="shared" si="149"/>
        <v/>
      </c>
      <c r="DK40" s="134" t="str">
        <f t="shared" si="150"/>
        <v/>
      </c>
      <c r="DL40" s="134" t="str">
        <f t="shared" si="151"/>
        <v/>
      </c>
      <c r="DM40" s="139" t="str">
        <f t="shared" si="152"/>
        <v/>
      </c>
      <c r="DN40" s="139" t="str">
        <f t="shared" si="153"/>
        <v/>
      </c>
      <c r="DO40" s="139" t="str">
        <f t="shared" si="154"/>
        <v/>
      </c>
      <c r="DP40" s="139" t="str">
        <f t="shared" si="155"/>
        <v/>
      </c>
      <c r="DQ40" s="139" t="str">
        <f t="shared" si="156"/>
        <v/>
      </c>
      <c r="DR40" s="139" t="str">
        <f t="shared" si="157"/>
        <v/>
      </c>
      <c r="DS40" s="139" t="str">
        <f t="shared" si="158"/>
        <v/>
      </c>
      <c r="DT40" s="139" t="str">
        <f t="shared" si="159"/>
        <v/>
      </c>
      <c r="DU40" s="139" t="str">
        <f t="shared" si="160"/>
        <v/>
      </c>
      <c r="DV40" s="139" t="str">
        <f t="shared" si="161"/>
        <v/>
      </c>
      <c r="DW40" s="140" t="str">
        <f t="shared" si="162"/>
        <v/>
      </c>
      <c r="DX40" s="140" t="str">
        <f t="shared" si="163"/>
        <v/>
      </c>
      <c r="DY40" s="140" t="str">
        <f t="shared" si="164"/>
        <v/>
      </c>
      <c r="DZ40" s="140" t="str">
        <f t="shared" si="165"/>
        <v/>
      </c>
      <c r="EA40" s="140" t="str">
        <f t="shared" si="166"/>
        <v/>
      </c>
      <c r="EB40" s="141" t="str">
        <f t="shared" si="167"/>
        <v/>
      </c>
      <c r="EC40" s="141" t="str">
        <f t="shared" si="168"/>
        <v/>
      </c>
      <c r="ED40" s="141" t="str">
        <f t="shared" si="169"/>
        <v/>
      </c>
      <c r="EE40" s="141" t="str">
        <f t="shared" si="170"/>
        <v/>
      </c>
      <c r="EF40" s="141" t="str">
        <f t="shared" si="171"/>
        <v/>
      </c>
      <c r="EG40" s="127" t="str">
        <f t="shared" si="172"/>
        <v/>
      </c>
      <c r="EH40" s="127" t="str">
        <f t="shared" si="173"/>
        <v/>
      </c>
      <c r="EI40" s="127" t="str">
        <f t="shared" si="174"/>
        <v/>
      </c>
      <c r="EJ40" s="127" t="str">
        <f t="shared" si="175"/>
        <v/>
      </c>
      <c r="EK40" s="127" t="str">
        <f t="shared" si="176"/>
        <v/>
      </c>
      <c r="EL40" s="128" t="str">
        <f t="shared" si="177"/>
        <v/>
      </c>
      <c r="EM40" s="128" t="str">
        <f t="shared" si="178"/>
        <v/>
      </c>
      <c r="EN40" s="128" t="str">
        <f t="shared" si="179"/>
        <v/>
      </c>
      <c r="EO40" s="128" t="str">
        <f t="shared" si="180"/>
        <v/>
      </c>
      <c r="EP40" s="128" t="str">
        <f t="shared" si="181"/>
        <v/>
      </c>
      <c r="EQ40" s="142" t="str">
        <f t="shared" si="182"/>
        <v/>
      </c>
      <c r="ER40" s="142" t="str">
        <f t="shared" si="183"/>
        <v/>
      </c>
      <c r="ES40" s="359" t="str">
        <f t="shared" si="184"/>
        <v/>
      </c>
      <c r="ET40" s="359" t="str">
        <f t="shared" si="185"/>
        <v/>
      </c>
      <c r="EU40" s="359" t="str">
        <f t="shared" si="186"/>
        <v/>
      </c>
      <c r="EV40" s="359" t="str">
        <f t="shared" si="187"/>
        <v/>
      </c>
      <c r="EW40" s="359" t="str">
        <f t="shared" si="188"/>
        <v/>
      </c>
      <c r="EX40" s="359" t="str">
        <f t="shared" si="189"/>
        <v/>
      </c>
      <c r="EY40" s="359" t="str">
        <f t="shared" si="190"/>
        <v/>
      </c>
      <c r="EZ40" s="359" t="str">
        <f t="shared" si="191"/>
        <v/>
      </c>
      <c r="FA40" s="359" t="str">
        <f t="shared" si="192"/>
        <v/>
      </c>
      <c r="FB40" s="359" t="str">
        <f t="shared" si="193"/>
        <v/>
      </c>
      <c r="FC40" s="144" t="str">
        <f t="shared" si="194"/>
        <v/>
      </c>
      <c r="FD40" s="359" t="str">
        <f t="shared" si="195"/>
        <v/>
      </c>
      <c r="FE40" s="145" t="str">
        <f>IF(ATTENDANCE!Q41="","",ATTENDANCE!Q41)</f>
        <v/>
      </c>
      <c r="FF40" s="146" t="str">
        <f t="shared" si="196"/>
        <v/>
      </c>
      <c r="FG40" s="359" t="str">
        <f t="shared" si="197"/>
        <v/>
      </c>
      <c r="FH40" s="144" t="str">
        <f t="shared" si="198"/>
        <v/>
      </c>
      <c r="FI40" s="359"/>
      <c r="FJ40" s="144"/>
      <c r="FK40" s="144"/>
      <c r="FL40" s="103"/>
    </row>
    <row r="41" spans="1:168" ht="25.5" customHeight="1" x14ac:dyDescent="0.25">
      <c r="A41" s="103"/>
      <c r="B41" s="131">
        <f>IF(DATA!B39="","",DATA!B39)</f>
        <v>35</v>
      </c>
      <c r="C41" s="131" t="str">
        <f>IF(DATA!C39="","",DATA!C39)</f>
        <v/>
      </c>
      <c r="D41" s="131" t="str">
        <f>IF(DATA!D39="","",DATA!D39)</f>
        <v/>
      </c>
      <c r="E41" s="447" t="str">
        <f>IF(DATA!E39="","",DATA!E39)</f>
        <v/>
      </c>
      <c r="F41" s="447" t="str">
        <f>IF(DATA!F39="","",DATA!F39)</f>
        <v/>
      </c>
      <c r="G41" s="132" t="str">
        <f>IF(DATA!G39="","",DATA!G39)</f>
        <v/>
      </c>
      <c r="H41" s="133" t="str">
        <f>IF(DATA!H39="","",DATA!H39)</f>
        <v/>
      </c>
      <c r="I41" s="132" t="str">
        <f>IF(DATA!I39="","",DATA!I39)</f>
        <v/>
      </c>
      <c r="J41" s="132" t="str">
        <f>IF(DATA!J39="","",DATA!J39)</f>
        <v/>
      </c>
      <c r="K41" s="132" t="str">
        <f>IF(DATA!K39="","",DATA!K39)</f>
        <v/>
      </c>
      <c r="L41" s="134" t="str">
        <f>IF(ENGLISH!E41="","",ENGLISH!E41)</f>
        <v/>
      </c>
      <c r="M41" s="135" t="str">
        <f t="shared" si="98"/>
        <v/>
      </c>
      <c r="N41" s="134" t="str">
        <f>IF(ENGLISH!F41="","",ENGLISH!F41)</f>
        <v/>
      </c>
      <c r="O41" s="135" t="str">
        <f t="shared" si="99"/>
        <v/>
      </c>
      <c r="P41" s="134" t="str">
        <f>IF(ENGLISH!G41="","",ENGLISH!G41)</f>
        <v/>
      </c>
      <c r="Q41" s="134" t="str">
        <f t="shared" si="100"/>
        <v/>
      </c>
      <c r="R41" s="135" t="str">
        <f>IFERROR(LARGE((M41,O41,Q41),1),"")</f>
        <v/>
      </c>
      <c r="S41" s="135" t="str">
        <f>IFERROR(LARGE((M41,O41,Q41),2),"")</f>
        <v/>
      </c>
      <c r="T41" s="134" t="str">
        <f t="shared" si="101"/>
        <v/>
      </c>
      <c r="U41" s="135" t="str">
        <f>IF(ENGLISH!H41="","",ENGLISH!H41)</f>
        <v/>
      </c>
      <c r="V41" s="134" t="str">
        <f>IF(ENGLISH!I41="","",ENGLISH!I41)</f>
        <v/>
      </c>
      <c r="W41" s="134" t="str">
        <f>IF(ENGLISH!J41="","",ENGLISH!J41)</f>
        <v/>
      </c>
      <c r="X41" s="134" t="str">
        <f t="shared" si="102"/>
        <v/>
      </c>
      <c r="Y41" s="135" t="str">
        <f>IF(ENGLISH!K41="","",ENGLISH!K41)</f>
        <v/>
      </c>
      <c r="Z41" s="135" t="str">
        <f t="shared" si="103"/>
        <v/>
      </c>
      <c r="AA41" s="136" t="str">
        <f t="shared" si="104"/>
        <v/>
      </c>
      <c r="AB41" s="134" t="str">
        <f t="shared" si="105"/>
        <v/>
      </c>
      <c r="AC41" s="134" t="str">
        <f>IF(ENGLISH!O41="","",ENGLISH!O41)</f>
        <v/>
      </c>
      <c r="AD41" s="134" t="str">
        <f t="shared" si="106"/>
        <v/>
      </c>
      <c r="AE41" s="134" t="str">
        <f t="shared" si="107"/>
        <v/>
      </c>
      <c r="AF41" s="134" t="str">
        <f t="shared" si="108"/>
        <v/>
      </c>
      <c r="AG41" s="137" t="str">
        <f>IF('HINDI-SKT'!E41="","",'HINDI-SKT'!E41)</f>
        <v/>
      </c>
      <c r="AH41" s="138" t="str">
        <f t="shared" si="109"/>
        <v/>
      </c>
      <c r="AI41" s="137" t="str">
        <f>IF('HINDI-SKT'!F41="","",'HINDI-SKT'!F41)</f>
        <v/>
      </c>
      <c r="AJ41" s="138" t="str">
        <f t="shared" si="110"/>
        <v/>
      </c>
      <c r="AK41" s="137" t="str">
        <f>IF('HINDI-SKT'!G41="","",'HINDI-SKT'!G41)</f>
        <v/>
      </c>
      <c r="AL41" s="137" t="str">
        <f t="shared" si="111"/>
        <v/>
      </c>
      <c r="AM41" s="138" t="str">
        <f>IFERROR(LARGE((AH41,AJ41,AL41),1),"")</f>
        <v/>
      </c>
      <c r="AN41" s="138" t="str">
        <f>IFERROR(LARGE((AH41,AJ41,AL41),2),"")</f>
        <v/>
      </c>
      <c r="AO41" s="137" t="str">
        <f t="shared" si="112"/>
        <v/>
      </c>
      <c r="AP41" s="138" t="str">
        <f>IF('HINDI-SKT'!H41="","",'HINDI-SKT'!H41)</f>
        <v/>
      </c>
      <c r="AQ41" s="137" t="str">
        <f>IF('HINDI-SKT'!I41="","",'HINDI-SKT'!I41)</f>
        <v/>
      </c>
      <c r="AR41" s="137" t="str">
        <f>IF('HINDI-SKT'!J41="","",'HINDI-SKT'!J41)</f>
        <v/>
      </c>
      <c r="AS41" s="137" t="str">
        <f t="shared" si="113"/>
        <v/>
      </c>
      <c r="AT41" s="137" t="str">
        <f>IF('HINDI-SKT'!K41="","",'HINDI-SKT'!K41)</f>
        <v/>
      </c>
      <c r="AU41" s="138" t="str">
        <f t="shared" si="114"/>
        <v/>
      </c>
      <c r="AV41" s="137" t="str">
        <f t="shared" si="115"/>
        <v/>
      </c>
      <c r="AW41" s="137" t="str">
        <f t="shared" si="116"/>
        <v/>
      </c>
      <c r="AX41" s="137" t="str">
        <f>IF('HINDI-SKT'!O41="","",'HINDI-SKT'!O41)</f>
        <v/>
      </c>
      <c r="AY41" s="137" t="str">
        <f t="shared" si="117"/>
        <v/>
      </c>
      <c r="AZ41" s="137" t="str">
        <f t="shared" si="118"/>
        <v/>
      </c>
      <c r="BA41" s="137" t="str">
        <f t="shared" si="119"/>
        <v/>
      </c>
      <c r="BB41" s="134" t="str">
        <f>IF(MATHS!E41="","",MATHS!E41)</f>
        <v/>
      </c>
      <c r="BC41" s="135" t="str">
        <f t="shared" si="120"/>
        <v/>
      </c>
      <c r="BD41" s="134" t="str">
        <f>IF(MATHS!F41="","",MATHS!F41)</f>
        <v/>
      </c>
      <c r="BE41" s="135" t="str">
        <f t="shared" si="121"/>
        <v/>
      </c>
      <c r="BF41" s="134" t="str">
        <f>IF(MATHS!G41="","",MATHS!G41)</f>
        <v/>
      </c>
      <c r="BG41" s="134" t="str">
        <f t="shared" si="122"/>
        <v/>
      </c>
      <c r="BH41" s="135" t="str">
        <f>IFERROR(LARGE((BC41,BE41,BG41),1),"")</f>
        <v/>
      </c>
      <c r="BI41" s="135" t="str">
        <f>IFERROR(LARGE((BC41,BE41,BG41),2),"")</f>
        <v/>
      </c>
      <c r="BJ41" s="134" t="str">
        <f t="shared" si="123"/>
        <v/>
      </c>
      <c r="BK41" s="135" t="str">
        <f>IF(MATHS!H41="","",MATHS!H41)</f>
        <v/>
      </c>
      <c r="BL41" s="134" t="str">
        <f>IF(MATHS!I41="","",MATHS!I41)</f>
        <v/>
      </c>
      <c r="BM41" s="134" t="str">
        <f>IF(MATHS!J41="","",MATHS!J41)</f>
        <v/>
      </c>
      <c r="BN41" s="134" t="str">
        <f t="shared" si="124"/>
        <v/>
      </c>
      <c r="BO41" s="134" t="str">
        <f>IF(MATHS!K41="","",MATHS!K41)</f>
        <v/>
      </c>
      <c r="BP41" s="135" t="str">
        <f t="shared" si="125"/>
        <v/>
      </c>
      <c r="BQ41" s="134" t="str">
        <f t="shared" si="126"/>
        <v/>
      </c>
      <c r="BR41" s="134" t="str">
        <f t="shared" si="127"/>
        <v/>
      </c>
      <c r="BS41" s="134" t="str">
        <f>IF(MATHS!O41="","",MATHS!O41)</f>
        <v/>
      </c>
      <c r="BT41" s="134" t="str">
        <f t="shared" si="128"/>
        <v/>
      </c>
      <c r="BU41" s="134" t="str">
        <f t="shared" si="129"/>
        <v/>
      </c>
      <c r="BV41" s="134"/>
      <c r="BW41" s="137" t="str">
        <f>IF(SCIENCE!E41="","",SCIENCE!E41)</f>
        <v/>
      </c>
      <c r="BX41" s="138" t="str">
        <f t="shared" si="130"/>
        <v/>
      </c>
      <c r="BY41" s="137" t="str">
        <f>IF(SCIENCE!F41="","",SCIENCE!F41)</f>
        <v/>
      </c>
      <c r="BZ41" s="138" t="str">
        <f t="shared" si="131"/>
        <v/>
      </c>
      <c r="CA41" s="137" t="str">
        <f>IF(SCIENCE!G41="","",SCIENCE!G41)</f>
        <v/>
      </c>
      <c r="CB41" s="137" t="str">
        <f t="shared" si="132"/>
        <v/>
      </c>
      <c r="CC41" s="138" t="str">
        <f>IFERROR(LARGE((BX41,BZ41,CB41),1),"")</f>
        <v/>
      </c>
      <c r="CD41" s="138" t="str">
        <f>IFERROR(LARGE((BX41,BZ41,CB41),2),"")</f>
        <v/>
      </c>
      <c r="CE41" s="137" t="str">
        <f t="shared" si="133"/>
        <v/>
      </c>
      <c r="CF41" s="138" t="str">
        <f>IF(SCIENCE!H41="","",SCIENCE!H41)</f>
        <v/>
      </c>
      <c r="CG41" s="138" t="str">
        <f>IF(SCIENCE!I41="","",SCIENCE!I41)</f>
        <v/>
      </c>
      <c r="CH41" s="138" t="str">
        <f>IF(SCIENCE!J41="","",SCIENCE!J41)</f>
        <v/>
      </c>
      <c r="CI41" s="138" t="str">
        <f t="shared" si="134"/>
        <v/>
      </c>
      <c r="CJ41" s="138" t="str">
        <f>IF(SCIENCE!K41="","",SCIENCE!K41)</f>
        <v/>
      </c>
      <c r="CK41" s="138" t="str">
        <f t="shared" si="135"/>
        <v/>
      </c>
      <c r="CL41" s="137" t="str">
        <f t="shared" si="136"/>
        <v/>
      </c>
      <c r="CM41" s="137" t="str">
        <f t="shared" si="137"/>
        <v/>
      </c>
      <c r="CN41" s="137" t="str">
        <f>IF(SCIENCE!O41="","",SCIENCE!O41)</f>
        <v/>
      </c>
      <c r="CO41" s="137" t="str">
        <f t="shared" si="138"/>
        <v/>
      </c>
      <c r="CP41" s="137" t="str">
        <f t="shared" si="139"/>
        <v/>
      </c>
      <c r="CQ41" s="137" t="str">
        <f t="shared" si="140"/>
        <v/>
      </c>
      <c r="CR41" s="134" t="str">
        <f>IF(SST!E41="","",SST!E41)</f>
        <v/>
      </c>
      <c r="CS41" s="135" t="str">
        <f t="shared" si="141"/>
        <v/>
      </c>
      <c r="CT41" s="134" t="str">
        <f>IF(SST!F41="","",SST!F41)</f>
        <v/>
      </c>
      <c r="CU41" s="135" t="str">
        <f t="shared" si="142"/>
        <v/>
      </c>
      <c r="CV41" s="134" t="str">
        <f>IF(SST!G41="","",SST!G41)</f>
        <v/>
      </c>
      <c r="CW41" s="134" t="str">
        <f t="shared" si="143"/>
        <v/>
      </c>
      <c r="CX41" s="135" t="str">
        <f>IFERROR(LARGE((CS41,CU41,CW41),1),"")</f>
        <v/>
      </c>
      <c r="CY41" s="135" t="str">
        <f>IFERROR(LARGE((CS41,CU41,CW41),2),"")</f>
        <v/>
      </c>
      <c r="CZ41" s="134" t="str">
        <f t="shared" si="144"/>
        <v/>
      </c>
      <c r="DA41" s="135" t="str">
        <f>IF(SST!H41="","",SST!H41)</f>
        <v/>
      </c>
      <c r="DB41" s="135" t="str">
        <f>IF(SST!I41="","",SST!I41)</f>
        <v/>
      </c>
      <c r="DC41" s="135" t="str">
        <f>IF(SST!J41="","",SST!J41)</f>
        <v/>
      </c>
      <c r="DD41" s="135" t="str">
        <f t="shared" si="145"/>
        <v/>
      </c>
      <c r="DE41" s="135" t="str">
        <f>IF(SST!K41="","",SST!K41)</f>
        <v/>
      </c>
      <c r="DF41" s="135" t="str">
        <f t="shared" si="146"/>
        <v/>
      </c>
      <c r="DG41" s="134" t="str">
        <f t="shared" si="147"/>
        <v/>
      </c>
      <c r="DH41" s="134" t="str">
        <f t="shared" si="148"/>
        <v/>
      </c>
      <c r="DI41" s="134" t="str">
        <f>IF(SST!O41="","",SST!O41)</f>
        <v/>
      </c>
      <c r="DJ41" s="134" t="str">
        <f t="shared" si="149"/>
        <v/>
      </c>
      <c r="DK41" s="134" t="str">
        <f t="shared" si="150"/>
        <v/>
      </c>
      <c r="DL41" s="134" t="str">
        <f t="shared" si="151"/>
        <v/>
      </c>
      <c r="DM41" s="139" t="str">
        <f t="shared" si="152"/>
        <v/>
      </c>
      <c r="DN41" s="139" t="str">
        <f t="shared" si="153"/>
        <v/>
      </c>
      <c r="DO41" s="139" t="str">
        <f t="shared" si="154"/>
        <v/>
      </c>
      <c r="DP41" s="139" t="str">
        <f t="shared" si="155"/>
        <v/>
      </c>
      <c r="DQ41" s="139" t="str">
        <f t="shared" si="156"/>
        <v/>
      </c>
      <c r="DR41" s="139" t="str">
        <f t="shared" si="157"/>
        <v/>
      </c>
      <c r="DS41" s="139" t="str">
        <f t="shared" si="158"/>
        <v/>
      </c>
      <c r="DT41" s="139" t="str">
        <f t="shared" si="159"/>
        <v/>
      </c>
      <c r="DU41" s="139" t="str">
        <f t="shared" si="160"/>
        <v/>
      </c>
      <c r="DV41" s="139" t="str">
        <f t="shared" si="161"/>
        <v/>
      </c>
      <c r="DW41" s="140" t="str">
        <f t="shared" si="162"/>
        <v/>
      </c>
      <c r="DX41" s="140" t="str">
        <f t="shared" si="163"/>
        <v/>
      </c>
      <c r="DY41" s="140" t="str">
        <f t="shared" si="164"/>
        <v/>
      </c>
      <c r="DZ41" s="140" t="str">
        <f t="shared" si="165"/>
        <v/>
      </c>
      <c r="EA41" s="140" t="str">
        <f t="shared" si="166"/>
        <v/>
      </c>
      <c r="EB41" s="141" t="str">
        <f t="shared" si="167"/>
        <v/>
      </c>
      <c r="EC41" s="141" t="str">
        <f t="shared" si="168"/>
        <v/>
      </c>
      <c r="ED41" s="141" t="str">
        <f t="shared" si="169"/>
        <v/>
      </c>
      <c r="EE41" s="141" t="str">
        <f t="shared" si="170"/>
        <v/>
      </c>
      <c r="EF41" s="141" t="str">
        <f t="shared" si="171"/>
        <v/>
      </c>
      <c r="EG41" s="127" t="str">
        <f t="shared" si="172"/>
        <v/>
      </c>
      <c r="EH41" s="127" t="str">
        <f t="shared" si="173"/>
        <v/>
      </c>
      <c r="EI41" s="127" t="str">
        <f t="shared" si="174"/>
        <v/>
      </c>
      <c r="EJ41" s="127" t="str">
        <f t="shared" si="175"/>
        <v/>
      </c>
      <c r="EK41" s="127" t="str">
        <f t="shared" si="176"/>
        <v/>
      </c>
      <c r="EL41" s="128" t="str">
        <f t="shared" si="177"/>
        <v/>
      </c>
      <c r="EM41" s="128" t="str">
        <f t="shared" si="178"/>
        <v/>
      </c>
      <c r="EN41" s="128" t="str">
        <f t="shared" si="179"/>
        <v/>
      </c>
      <c r="EO41" s="128" t="str">
        <f t="shared" si="180"/>
        <v/>
      </c>
      <c r="EP41" s="128" t="str">
        <f t="shared" si="181"/>
        <v/>
      </c>
      <c r="EQ41" s="142" t="str">
        <f t="shared" si="182"/>
        <v/>
      </c>
      <c r="ER41" s="142" t="str">
        <f t="shared" si="183"/>
        <v/>
      </c>
      <c r="ES41" s="359" t="str">
        <f t="shared" si="184"/>
        <v/>
      </c>
      <c r="ET41" s="359" t="str">
        <f t="shared" si="185"/>
        <v/>
      </c>
      <c r="EU41" s="359" t="str">
        <f t="shared" si="186"/>
        <v/>
      </c>
      <c r="EV41" s="359" t="str">
        <f t="shared" si="187"/>
        <v/>
      </c>
      <c r="EW41" s="359" t="str">
        <f t="shared" si="188"/>
        <v/>
      </c>
      <c r="EX41" s="359" t="str">
        <f t="shared" si="189"/>
        <v/>
      </c>
      <c r="EY41" s="359" t="str">
        <f t="shared" si="190"/>
        <v/>
      </c>
      <c r="EZ41" s="359" t="str">
        <f t="shared" si="191"/>
        <v/>
      </c>
      <c r="FA41" s="359" t="str">
        <f t="shared" si="192"/>
        <v/>
      </c>
      <c r="FB41" s="359" t="str">
        <f t="shared" si="193"/>
        <v/>
      </c>
      <c r="FC41" s="144" t="str">
        <f t="shared" si="194"/>
        <v/>
      </c>
      <c r="FD41" s="359" t="str">
        <f t="shared" si="195"/>
        <v/>
      </c>
      <c r="FE41" s="145" t="str">
        <f>IF(ATTENDANCE!Q42="","",ATTENDANCE!Q42)</f>
        <v/>
      </c>
      <c r="FF41" s="146" t="str">
        <f t="shared" si="196"/>
        <v/>
      </c>
      <c r="FG41" s="359" t="str">
        <f t="shared" si="197"/>
        <v/>
      </c>
      <c r="FH41" s="144" t="str">
        <f t="shared" si="198"/>
        <v/>
      </c>
      <c r="FI41" s="359"/>
      <c r="FJ41" s="144"/>
      <c r="FK41" s="144"/>
      <c r="FL41" s="103"/>
    </row>
    <row r="42" spans="1:168" ht="25.5" customHeight="1" x14ac:dyDescent="0.25">
      <c r="A42" s="103"/>
      <c r="B42" s="131">
        <f>IF(DATA!B40="","",DATA!B40)</f>
        <v>36</v>
      </c>
      <c r="C42" s="131" t="str">
        <f>IF(DATA!C40="","",DATA!C40)</f>
        <v/>
      </c>
      <c r="D42" s="131" t="str">
        <f>IF(DATA!D40="","",DATA!D40)</f>
        <v/>
      </c>
      <c r="E42" s="447" t="str">
        <f>IF(DATA!E40="","",DATA!E40)</f>
        <v/>
      </c>
      <c r="F42" s="447" t="str">
        <f>IF(DATA!F40="","",DATA!F40)</f>
        <v/>
      </c>
      <c r="G42" s="132" t="str">
        <f>IF(DATA!G40="","",DATA!G40)</f>
        <v/>
      </c>
      <c r="H42" s="133" t="str">
        <f>IF(DATA!H40="","",DATA!H40)</f>
        <v/>
      </c>
      <c r="I42" s="132" t="str">
        <f>IF(DATA!I40="","",DATA!I40)</f>
        <v/>
      </c>
      <c r="J42" s="132" t="str">
        <f>IF(DATA!J40="","",DATA!J40)</f>
        <v/>
      </c>
      <c r="K42" s="132" t="str">
        <f>IF(DATA!K40="","",DATA!K40)</f>
        <v/>
      </c>
      <c r="L42" s="134" t="str">
        <f>IF(ENGLISH!E42="","",ENGLISH!E42)</f>
        <v/>
      </c>
      <c r="M42" s="135" t="str">
        <f t="shared" si="98"/>
        <v/>
      </c>
      <c r="N42" s="134" t="str">
        <f>IF(ENGLISH!F42="","",ENGLISH!F42)</f>
        <v/>
      </c>
      <c r="O42" s="135" t="str">
        <f t="shared" si="99"/>
        <v/>
      </c>
      <c r="P42" s="134" t="str">
        <f>IF(ENGLISH!G42="","",ENGLISH!G42)</f>
        <v/>
      </c>
      <c r="Q42" s="134" t="str">
        <f t="shared" si="100"/>
        <v/>
      </c>
      <c r="R42" s="135" t="str">
        <f>IFERROR(LARGE((M42,O42,Q42),1),"")</f>
        <v/>
      </c>
      <c r="S42" s="135" t="str">
        <f>IFERROR(LARGE((M42,O42,Q42),2),"")</f>
        <v/>
      </c>
      <c r="T42" s="134" t="str">
        <f t="shared" si="101"/>
        <v/>
      </c>
      <c r="U42" s="135" t="str">
        <f>IF(ENGLISH!H42="","",ENGLISH!H42)</f>
        <v/>
      </c>
      <c r="V42" s="134" t="str">
        <f>IF(ENGLISH!I42="","",ENGLISH!I42)</f>
        <v/>
      </c>
      <c r="W42" s="134" t="str">
        <f>IF(ENGLISH!J42="","",ENGLISH!J42)</f>
        <v/>
      </c>
      <c r="X42" s="134" t="str">
        <f t="shared" si="102"/>
        <v/>
      </c>
      <c r="Y42" s="135" t="str">
        <f>IF(ENGLISH!K42="","",ENGLISH!K42)</f>
        <v/>
      </c>
      <c r="Z42" s="135" t="str">
        <f t="shared" si="103"/>
        <v/>
      </c>
      <c r="AA42" s="136" t="str">
        <f t="shared" si="104"/>
        <v/>
      </c>
      <c r="AB42" s="134" t="str">
        <f t="shared" si="105"/>
        <v/>
      </c>
      <c r="AC42" s="134" t="str">
        <f>IF(ENGLISH!O42="","",ENGLISH!O42)</f>
        <v/>
      </c>
      <c r="AD42" s="134" t="str">
        <f t="shared" si="106"/>
        <v/>
      </c>
      <c r="AE42" s="134" t="str">
        <f t="shared" si="107"/>
        <v/>
      </c>
      <c r="AF42" s="134" t="str">
        <f t="shared" si="108"/>
        <v/>
      </c>
      <c r="AG42" s="137" t="str">
        <f>IF('HINDI-SKT'!E42="","",'HINDI-SKT'!E42)</f>
        <v/>
      </c>
      <c r="AH42" s="138" t="str">
        <f t="shared" si="109"/>
        <v/>
      </c>
      <c r="AI42" s="137" t="str">
        <f>IF('HINDI-SKT'!F42="","",'HINDI-SKT'!F42)</f>
        <v/>
      </c>
      <c r="AJ42" s="138" t="str">
        <f t="shared" si="110"/>
        <v/>
      </c>
      <c r="AK42" s="137" t="str">
        <f>IF('HINDI-SKT'!G42="","",'HINDI-SKT'!G42)</f>
        <v/>
      </c>
      <c r="AL42" s="137" t="str">
        <f t="shared" si="111"/>
        <v/>
      </c>
      <c r="AM42" s="138" t="str">
        <f>IFERROR(LARGE((AH42,AJ42,AL42),1),"")</f>
        <v/>
      </c>
      <c r="AN42" s="138" t="str">
        <f>IFERROR(LARGE((AH42,AJ42,AL42),2),"")</f>
        <v/>
      </c>
      <c r="AO42" s="137" t="str">
        <f t="shared" si="112"/>
        <v/>
      </c>
      <c r="AP42" s="138" t="str">
        <f>IF('HINDI-SKT'!H42="","",'HINDI-SKT'!H42)</f>
        <v/>
      </c>
      <c r="AQ42" s="137" t="str">
        <f>IF('HINDI-SKT'!I42="","",'HINDI-SKT'!I42)</f>
        <v/>
      </c>
      <c r="AR42" s="137" t="str">
        <f>IF('HINDI-SKT'!J42="","",'HINDI-SKT'!J42)</f>
        <v/>
      </c>
      <c r="AS42" s="137" t="str">
        <f t="shared" si="113"/>
        <v/>
      </c>
      <c r="AT42" s="137" t="str">
        <f>IF('HINDI-SKT'!K42="","",'HINDI-SKT'!K42)</f>
        <v/>
      </c>
      <c r="AU42" s="138" t="str">
        <f t="shared" si="114"/>
        <v/>
      </c>
      <c r="AV42" s="137" t="str">
        <f t="shared" si="115"/>
        <v/>
      </c>
      <c r="AW42" s="137" t="str">
        <f t="shared" si="116"/>
        <v/>
      </c>
      <c r="AX42" s="137" t="str">
        <f>IF('HINDI-SKT'!O42="","",'HINDI-SKT'!O42)</f>
        <v/>
      </c>
      <c r="AY42" s="137" t="str">
        <f t="shared" si="117"/>
        <v/>
      </c>
      <c r="AZ42" s="137" t="str">
        <f t="shared" si="118"/>
        <v/>
      </c>
      <c r="BA42" s="137" t="str">
        <f t="shared" si="119"/>
        <v/>
      </c>
      <c r="BB42" s="134" t="str">
        <f>IF(MATHS!E42="","",MATHS!E42)</f>
        <v/>
      </c>
      <c r="BC42" s="135" t="str">
        <f t="shared" si="120"/>
        <v/>
      </c>
      <c r="BD42" s="134" t="str">
        <f>IF(MATHS!F42="","",MATHS!F42)</f>
        <v/>
      </c>
      <c r="BE42" s="135" t="str">
        <f t="shared" si="121"/>
        <v/>
      </c>
      <c r="BF42" s="134" t="str">
        <f>IF(MATHS!G42="","",MATHS!G42)</f>
        <v/>
      </c>
      <c r="BG42" s="134" t="str">
        <f t="shared" si="122"/>
        <v/>
      </c>
      <c r="BH42" s="135" t="str">
        <f>IFERROR(LARGE((BC42,BE42,BG42),1),"")</f>
        <v/>
      </c>
      <c r="BI42" s="135" t="str">
        <f>IFERROR(LARGE((BC42,BE42,BG42),2),"")</f>
        <v/>
      </c>
      <c r="BJ42" s="134" t="str">
        <f t="shared" si="123"/>
        <v/>
      </c>
      <c r="BK42" s="135" t="str">
        <f>IF(MATHS!H42="","",MATHS!H42)</f>
        <v/>
      </c>
      <c r="BL42" s="134" t="str">
        <f>IF(MATHS!I42="","",MATHS!I42)</f>
        <v/>
      </c>
      <c r="BM42" s="134" t="str">
        <f>IF(MATHS!J42="","",MATHS!J42)</f>
        <v/>
      </c>
      <c r="BN42" s="134" t="str">
        <f t="shared" si="124"/>
        <v/>
      </c>
      <c r="BO42" s="134" t="str">
        <f>IF(MATHS!K42="","",MATHS!K42)</f>
        <v/>
      </c>
      <c r="BP42" s="135" t="str">
        <f t="shared" si="125"/>
        <v/>
      </c>
      <c r="BQ42" s="134" t="str">
        <f t="shared" si="126"/>
        <v/>
      </c>
      <c r="BR42" s="134" t="str">
        <f t="shared" si="127"/>
        <v/>
      </c>
      <c r="BS42" s="134" t="str">
        <f>IF(MATHS!O42="","",MATHS!O42)</f>
        <v/>
      </c>
      <c r="BT42" s="134" t="str">
        <f t="shared" si="128"/>
        <v/>
      </c>
      <c r="BU42" s="134" t="str">
        <f t="shared" si="129"/>
        <v/>
      </c>
      <c r="BV42" s="134"/>
      <c r="BW42" s="137" t="str">
        <f>IF(SCIENCE!E42="","",SCIENCE!E42)</f>
        <v/>
      </c>
      <c r="BX42" s="138" t="str">
        <f t="shared" si="130"/>
        <v/>
      </c>
      <c r="BY42" s="137" t="str">
        <f>IF(SCIENCE!F42="","",SCIENCE!F42)</f>
        <v/>
      </c>
      <c r="BZ42" s="138" t="str">
        <f t="shared" si="131"/>
        <v/>
      </c>
      <c r="CA42" s="137" t="str">
        <f>IF(SCIENCE!G42="","",SCIENCE!G42)</f>
        <v/>
      </c>
      <c r="CB42" s="137" t="str">
        <f t="shared" si="132"/>
        <v/>
      </c>
      <c r="CC42" s="138" t="str">
        <f>IFERROR(LARGE((BX42,BZ42,CB42),1),"")</f>
        <v/>
      </c>
      <c r="CD42" s="138" t="str">
        <f>IFERROR(LARGE((BX42,BZ42,CB42),2),"")</f>
        <v/>
      </c>
      <c r="CE42" s="137" t="str">
        <f t="shared" si="133"/>
        <v/>
      </c>
      <c r="CF42" s="138" t="str">
        <f>IF(SCIENCE!H42="","",SCIENCE!H42)</f>
        <v/>
      </c>
      <c r="CG42" s="138" t="str">
        <f>IF(SCIENCE!I42="","",SCIENCE!I42)</f>
        <v/>
      </c>
      <c r="CH42" s="138" t="str">
        <f>IF(SCIENCE!J42="","",SCIENCE!J42)</f>
        <v/>
      </c>
      <c r="CI42" s="138" t="str">
        <f t="shared" si="134"/>
        <v/>
      </c>
      <c r="CJ42" s="138" t="str">
        <f>IF(SCIENCE!K42="","",SCIENCE!K42)</f>
        <v/>
      </c>
      <c r="CK42" s="138" t="str">
        <f t="shared" si="135"/>
        <v/>
      </c>
      <c r="CL42" s="137" t="str">
        <f t="shared" si="136"/>
        <v/>
      </c>
      <c r="CM42" s="137" t="str">
        <f t="shared" si="137"/>
        <v/>
      </c>
      <c r="CN42" s="137" t="str">
        <f>IF(SCIENCE!O42="","",SCIENCE!O42)</f>
        <v/>
      </c>
      <c r="CO42" s="137" t="str">
        <f t="shared" si="138"/>
        <v/>
      </c>
      <c r="CP42" s="137" t="str">
        <f t="shared" si="139"/>
        <v/>
      </c>
      <c r="CQ42" s="137" t="str">
        <f t="shared" si="140"/>
        <v/>
      </c>
      <c r="CR42" s="134" t="str">
        <f>IF(SST!E42="","",SST!E42)</f>
        <v/>
      </c>
      <c r="CS42" s="135" t="str">
        <f t="shared" si="141"/>
        <v/>
      </c>
      <c r="CT42" s="134" t="str">
        <f>IF(SST!F42="","",SST!F42)</f>
        <v/>
      </c>
      <c r="CU42" s="135" t="str">
        <f t="shared" si="142"/>
        <v/>
      </c>
      <c r="CV42" s="134" t="str">
        <f>IF(SST!G42="","",SST!G42)</f>
        <v/>
      </c>
      <c r="CW42" s="134" t="str">
        <f t="shared" si="143"/>
        <v/>
      </c>
      <c r="CX42" s="135" t="str">
        <f>IFERROR(LARGE((CS42,CU42,CW42),1),"")</f>
        <v/>
      </c>
      <c r="CY42" s="135" t="str">
        <f>IFERROR(LARGE((CS42,CU42,CW42),2),"")</f>
        <v/>
      </c>
      <c r="CZ42" s="134" t="str">
        <f t="shared" si="144"/>
        <v/>
      </c>
      <c r="DA42" s="135" t="str">
        <f>IF(SST!H42="","",SST!H42)</f>
        <v/>
      </c>
      <c r="DB42" s="135" t="str">
        <f>IF(SST!I42="","",SST!I42)</f>
        <v/>
      </c>
      <c r="DC42" s="135" t="str">
        <f>IF(SST!J42="","",SST!J42)</f>
        <v/>
      </c>
      <c r="DD42" s="135" t="str">
        <f t="shared" si="145"/>
        <v/>
      </c>
      <c r="DE42" s="135" t="str">
        <f>IF(SST!K42="","",SST!K42)</f>
        <v/>
      </c>
      <c r="DF42" s="135" t="str">
        <f t="shared" si="146"/>
        <v/>
      </c>
      <c r="DG42" s="134" t="str">
        <f t="shared" si="147"/>
        <v/>
      </c>
      <c r="DH42" s="134" t="str">
        <f t="shared" si="148"/>
        <v/>
      </c>
      <c r="DI42" s="134" t="str">
        <f>IF(SST!O42="","",SST!O42)</f>
        <v/>
      </c>
      <c r="DJ42" s="134" t="str">
        <f t="shared" si="149"/>
        <v/>
      </c>
      <c r="DK42" s="134" t="str">
        <f t="shared" si="150"/>
        <v/>
      </c>
      <c r="DL42" s="134" t="str">
        <f t="shared" si="151"/>
        <v/>
      </c>
      <c r="DM42" s="139" t="str">
        <f t="shared" si="152"/>
        <v/>
      </c>
      <c r="DN42" s="139" t="str">
        <f t="shared" si="153"/>
        <v/>
      </c>
      <c r="DO42" s="139" t="str">
        <f t="shared" si="154"/>
        <v/>
      </c>
      <c r="DP42" s="139" t="str">
        <f t="shared" si="155"/>
        <v/>
      </c>
      <c r="DQ42" s="139" t="str">
        <f t="shared" si="156"/>
        <v/>
      </c>
      <c r="DR42" s="139" t="str">
        <f t="shared" si="157"/>
        <v/>
      </c>
      <c r="DS42" s="139" t="str">
        <f t="shared" si="158"/>
        <v/>
      </c>
      <c r="DT42" s="139" t="str">
        <f t="shared" si="159"/>
        <v/>
      </c>
      <c r="DU42" s="139" t="str">
        <f t="shared" si="160"/>
        <v/>
      </c>
      <c r="DV42" s="139" t="str">
        <f t="shared" si="161"/>
        <v/>
      </c>
      <c r="DW42" s="140" t="str">
        <f t="shared" si="162"/>
        <v/>
      </c>
      <c r="DX42" s="140" t="str">
        <f t="shared" si="163"/>
        <v/>
      </c>
      <c r="DY42" s="140" t="str">
        <f t="shared" si="164"/>
        <v/>
      </c>
      <c r="DZ42" s="140" t="str">
        <f t="shared" si="165"/>
        <v/>
      </c>
      <c r="EA42" s="140" t="str">
        <f t="shared" si="166"/>
        <v/>
      </c>
      <c r="EB42" s="141" t="str">
        <f t="shared" si="167"/>
        <v/>
      </c>
      <c r="EC42" s="141" t="str">
        <f t="shared" si="168"/>
        <v/>
      </c>
      <c r="ED42" s="141" t="str">
        <f t="shared" si="169"/>
        <v/>
      </c>
      <c r="EE42" s="141" t="str">
        <f t="shared" si="170"/>
        <v/>
      </c>
      <c r="EF42" s="141" t="str">
        <f t="shared" si="171"/>
        <v/>
      </c>
      <c r="EG42" s="127" t="str">
        <f t="shared" si="172"/>
        <v/>
      </c>
      <c r="EH42" s="127" t="str">
        <f t="shared" si="173"/>
        <v/>
      </c>
      <c r="EI42" s="127" t="str">
        <f t="shared" si="174"/>
        <v/>
      </c>
      <c r="EJ42" s="127" t="str">
        <f t="shared" si="175"/>
        <v/>
      </c>
      <c r="EK42" s="127" t="str">
        <f t="shared" si="176"/>
        <v/>
      </c>
      <c r="EL42" s="128" t="str">
        <f t="shared" si="177"/>
        <v/>
      </c>
      <c r="EM42" s="128" t="str">
        <f t="shared" si="178"/>
        <v/>
      </c>
      <c r="EN42" s="128" t="str">
        <f t="shared" si="179"/>
        <v/>
      </c>
      <c r="EO42" s="128" t="str">
        <f t="shared" si="180"/>
        <v/>
      </c>
      <c r="EP42" s="128" t="str">
        <f t="shared" si="181"/>
        <v/>
      </c>
      <c r="EQ42" s="142" t="str">
        <f t="shared" si="182"/>
        <v/>
      </c>
      <c r="ER42" s="142" t="str">
        <f t="shared" si="183"/>
        <v/>
      </c>
      <c r="ES42" s="359" t="str">
        <f t="shared" si="184"/>
        <v/>
      </c>
      <c r="ET42" s="359" t="str">
        <f t="shared" si="185"/>
        <v/>
      </c>
      <c r="EU42" s="359" t="str">
        <f t="shared" si="186"/>
        <v/>
      </c>
      <c r="EV42" s="359" t="str">
        <f t="shared" si="187"/>
        <v/>
      </c>
      <c r="EW42" s="359" t="str">
        <f t="shared" si="188"/>
        <v/>
      </c>
      <c r="EX42" s="359" t="str">
        <f t="shared" si="189"/>
        <v/>
      </c>
      <c r="EY42" s="359" t="str">
        <f t="shared" si="190"/>
        <v/>
      </c>
      <c r="EZ42" s="359" t="str">
        <f t="shared" si="191"/>
        <v/>
      </c>
      <c r="FA42" s="359" t="str">
        <f t="shared" si="192"/>
        <v/>
      </c>
      <c r="FB42" s="359" t="str">
        <f t="shared" si="193"/>
        <v/>
      </c>
      <c r="FC42" s="144" t="str">
        <f t="shared" si="194"/>
        <v/>
      </c>
      <c r="FD42" s="359" t="str">
        <f t="shared" si="195"/>
        <v/>
      </c>
      <c r="FE42" s="145" t="str">
        <f>IF(ATTENDANCE!Q43="","",ATTENDANCE!Q43)</f>
        <v/>
      </c>
      <c r="FF42" s="146" t="str">
        <f t="shared" si="196"/>
        <v/>
      </c>
      <c r="FG42" s="359" t="str">
        <f t="shared" si="197"/>
        <v/>
      </c>
      <c r="FH42" s="144" t="str">
        <f t="shared" si="198"/>
        <v/>
      </c>
      <c r="FI42" s="359"/>
      <c r="FJ42" s="144"/>
      <c r="FK42" s="144"/>
      <c r="FL42" s="103"/>
    </row>
    <row r="43" spans="1:168" ht="25.5" customHeight="1" x14ac:dyDescent="0.25">
      <c r="A43" s="103"/>
      <c r="B43" s="131">
        <f>IF(DATA!B41="","",DATA!B41)</f>
        <v>37</v>
      </c>
      <c r="C43" s="131" t="str">
        <f>IF(DATA!C41="","",DATA!C41)</f>
        <v/>
      </c>
      <c r="D43" s="131" t="str">
        <f>IF(DATA!D41="","",DATA!D41)</f>
        <v/>
      </c>
      <c r="E43" s="447" t="str">
        <f>IF(DATA!E41="","",DATA!E41)</f>
        <v/>
      </c>
      <c r="F43" s="447" t="str">
        <f>IF(DATA!F41="","",DATA!F41)</f>
        <v/>
      </c>
      <c r="G43" s="132" t="str">
        <f>IF(DATA!G41="","",DATA!G41)</f>
        <v/>
      </c>
      <c r="H43" s="133" t="str">
        <f>IF(DATA!H41="","",DATA!H41)</f>
        <v/>
      </c>
      <c r="I43" s="132" t="str">
        <f>IF(DATA!I41="","",DATA!I41)</f>
        <v/>
      </c>
      <c r="J43" s="132" t="str">
        <f>IF(DATA!J41="","",DATA!J41)</f>
        <v/>
      </c>
      <c r="K43" s="132" t="str">
        <f>IF(DATA!K41="","",DATA!K41)</f>
        <v/>
      </c>
      <c r="L43" s="134" t="str">
        <f>IF(ENGLISH!E43="","",ENGLISH!E43)</f>
        <v/>
      </c>
      <c r="M43" s="135" t="str">
        <f t="shared" si="98"/>
        <v/>
      </c>
      <c r="N43" s="134" t="str">
        <f>IF(ENGLISH!F43="","",ENGLISH!F43)</f>
        <v/>
      </c>
      <c r="O43" s="135" t="str">
        <f t="shared" si="99"/>
        <v/>
      </c>
      <c r="P43" s="134" t="str">
        <f>IF(ENGLISH!G43="","",ENGLISH!G43)</f>
        <v/>
      </c>
      <c r="Q43" s="134" t="str">
        <f t="shared" si="100"/>
        <v/>
      </c>
      <c r="R43" s="135" t="str">
        <f>IFERROR(LARGE((M43,O43,Q43),1),"")</f>
        <v/>
      </c>
      <c r="S43" s="135" t="str">
        <f>IFERROR(LARGE((M43,O43,Q43),2),"")</f>
        <v/>
      </c>
      <c r="T43" s="134" t="str">
        <f t="shared" si="101"/>
        <v/>
      </c>
      <c r="U43" s="135" t="str">
        <f>IF(ENGLISH!H43="","",ENGLISH!H43)</f>
        <v/>
      </c>
      <c r="V43" s="134" t="str">
        <f>IF(ENGLISH!I43="","",ENGLISH!I43)</f>
        <v/>
      </c>
      <c r="W43" s="134" t="str">
        <f>IF(ENGLISH!J43="","",ENGLISH!J43)</f>
        <v/>
      </c>
      <c r="X43" s="134" t="str">
        <f t="shared" si="102"/>
        <v/>
      </c>
      <c r="Y43" s="135" t="str">
        <f>IF(ENGLISH!K43="","",ENGLISH!K43)</f>
        <v/>
      </c>
      <c r="Z43" s="135" t="str">
        <f t="shared" si="103"/>
        <v/>
      </c>
      <c r="AA43" s="136" t="str">
        <f t="shared" si="104"/>
        <v/>
      </c>
      <c r="AB43" s="134" t="str">
        <f t="shared" si="105"/>
        <v/>
      </c>
      <c r="AC43" s="134" t="str">
        <f>IF(ENGLISH!O43="","",ENGLISH!O43)</f>
        <v/>
      </c>
      <c r="AD43" s="134" t="str">
        <f t="shared" si="106"/>
        <v/>
      </c>
      <c r="AE43" s="134" t="str">
        <f t="shared" si="107"/>
        <v/>
      </c>
      <c r="AF43" s="134" t="str">
        <f t="shared" si="108"/>
        <v/>
      </c>
      <c r="AG43" s="137" t="str">
        <f>IF('HINDI-SKT'!E43="","",'HINDI-SKT'!E43)</f>
        <v/>
      </c>
      <c r="AH43" s="138" t="str">
        <f t="shared" si="109"/>
        <v/>
      </c>
      <c r="AI43" s="137" t="str">
        <f>IF('HINDI-SKT'!F43="","",'HINDI-SKT'!F43)</f>
        <v/>
      </c>
      <c r="AJ43" s="138" t="str">
        <f t="shared" si="110"/>
        <v/>
      </c>
      <c r="AK43" s="137" t="str">
        <f>IF('HINDI-SKT'!G43="","",'HINDI-SKT'!G43)</f>
        <v/>
      </c>
      <c r="AL43" s="137" t="str">
        <f t="shared" si="111"/>
        <v/>
      </c>
      <c r="AM43" s="138" t="str">
        <f>IFERROR(LARGE((AH43,AJ43,AL43),1),"")</f>
        <v/>
      </c>
      <c r="AN43" s="138" t="str">
        <f>IFERROR(LARGE((AH43,AJ43,AL43),2),"")</f>
        <v/>
      </c>
      <c r="AO43" s="137" t="str">
        <f t="shared" si="112"/>
        <v/>
      </c>
      <c r="AP43" s="138" t="str">
        <f>IF('HINDI-SKT'!H43="","",'HINDI-SKT'!H43)</f>
        <v/>
      </c>
      <c r="AQ43" s="137" t="str">
        <f>IF('HINDI-SKT'!I43="","",'HINDI-SKT'!I43)</f>
        <v/>
      </c>
      <c r="AR43" s="137" t="str">
        <f>IF('HINDI-SKT'!J43="","",'HINDI-SKT'!J43)</f>
        <v/>
      </c>
      <c r="AS43" s="137" t="str">
        <f t="shared" si="113"/>
        <v/>
      </c>
      <c r="AT43" s="137" t="str">
        <f>IF('HINDI-SKT'!K43="","",'HINDI-SKT'!K43)</f>
        <v/>
      </c>
      <c r="AU43" s="138" t="str">
        <f t="shared" si="114"/>
        <v/>
      </c>
      <c r="AV43" s="137" t="str">
        <f t="shared" si="115"/>
        <v/>
      </c>
      <c r="AW43" s="137" t="str">
        <f t="shared" si="116"/>
        <v/>
      </c>
      <c r="AX43" s="137" t="str">
        <f>IF('HINDI-SKT'!O43="","",'HINDI-SKT'!O43)</f>
        <v/>
      </c>
      <c r="AY43" s="137" t="str">
        <f t="shared" si="117"/>
        <v/>
      </c>
      <c r="AZ43" s="137" t="str">
        <f t="shared" si="118"/>
        <v/>
      </c>
      <c r="BA43" s="137" t="str">
        <f t="shared" si="119"/>
        <v/>
      </c>
      <c r="BB43" s="134" t="str">
        <f>IF(MATHS!E43="","",MATHS!E43)</f>
        <v/>
      </c>
      <c r="BC43" s="135" t="str">
        <f t="shared" si="120"/>
        <v/>
      </c>
      <c r="BD43" s="134" t="str">
        <f>IF(MATHS!F43="","",MATHS!F43)</f>
        <v/>
      </c>
      <c r="BE43" s="135" t="str">
        <f t="shared" si="121"/>
        <v/>
      </c>
      <c r="BF43" s="134" t="str">
        <f>IF(MATHS!G43="","",MATHS!G43)</f>
        <v/>
      </c>
      <c r="BG43" s="134" t="str">
        <f t="shared" si="122"/>
        <v/>
      </c>
      <c r="BH43" s="135" t="str">
        <f>IFERROR(LARGE((BC43,BE43,BG43),1),"")</f>
        <v/>
      </c>
      <c r="BI43" s="135" t="str">
        <f>IFERROR(LARGE((BC43,BE43,BG43),2),"")</f>
        <v/>
      </c>
      <c r="BJ43" s="134" t="str">
        <f t="shared" si="123"/>
        <v/>
      </c>
      <c r="BK43" s="135" t="str">
        <f>IF(MATHS!H43="","",MATHS!H43)</f>
        <v/>
      </c>
      <c r="BL43" s="134" t="str">
        <f>IF(MATHS!I43="","",MATHS!I43)</f>
        <v/>
      </c>
      <c r="BM43" s="134" t="str">
        <f>IF(MATHS!J43="","",MATHS!J43)</f>
        <v/>
      </c>
      <c r="BN43" s="134" t="str">
        <f t="shared" si="124"/>
        <v/>
      </c>
      <c r="BO43" s="134" t="str">
        <f>IF(MATHS!K43="","",MATHS!K43)</f>
        <v/>
      </c>
      <c r="BP43" s="135" t="str">
        <f t="shared" si="125"/>
        <v/>
      </c>
      <c r="BQ43" s="134" t="str">
        <f t="shared" si="126"/>
        <v/>
      </c>
      <c r="BR43" s="134" t="str">
        <f t="shared" si="127"/>
        <v/>
      </c>
      <c r="BS43" s="134" t="str">
        <f>IF(MATHS!O43="","",MATHS!O43)</f>
        <v/>
      </c>
      <c r="BT43" s="134" t="str">
        <f t="shared" si="128"/>
        <v/>
      </c>
      <c r="BU43" s="134" t="str">
        <f t="shared" si="129"/>
        <v/>
      </c>
      <c r="BV43" s="134"/>
      <c r="BW43" s="137" t="str">
        <f>IF(SCIENCE!E43="","",SCIENCE!E43)</f>
        <v/>
      </c>
      <c r="BX43" s="138" t="str">
        <f t="shared" si="130"/>
        <v/>
      </c>
      <c r="BY43" s="137" t="str">
        <f>IF(SCIENCE!F43="","",SCIENCE!F43)</f>
        <v/>
      </c>
      <c r="BZ43" s="138" t="str">
        <f t="shared" si="131"/>
        <v/>
      </c>
      <c r="CA43" s="137" t="str">
        <f>IF(SCIENCE!G43="","",SCIENCE!G43)</f>
        <v/>
      </c>
      <c r="CB43" s="137" t="str">
        <f t="shared" si="132"/>
        <v/>
      </c>
      <c r="CC43" s="138" t="str">
        <f>IFERROR(LARGE((BX43,BZ43,CB43),1),"")</f>
        <v/>
      </c>
      <c r="CD43" s="138" t="str">
        <f>IFERROR(LARGE((BX43,BZ43,CB43),2),"")</f>
        <v/>
      </c>
      <c r="CE43" s="137" t="str">
        <f t="shared" si="133"/>
        <v/>
      </c>
      <c r="CF43" s="138" t="str">
        <f>IF(SCIENCE!H43="","",SCIENCE!H43)</f>
        <v/>
      </c>
      <c r="CG43" s="138" t="str">
        <f>IF(SCIENCE!I43="","",SCIENCE!I43)</f>
        <v/>
      </c>
      <c r="CH43" s="138" t="str">
        <f>IF(SCIENCE!J43="","",SCIENCE!J43)</f>
        <v/>
      </c>
      <c r="CI43" s="138" t="str">
        <f t="shared" si="134"/>
        <v/>
      </c>
      <c r="CJ43" s="138" t="str">
        <f>IF(SCIENCE!K43="","",SCIENCE!K43)</f>
        <v/>
      </c>
      <c r="CK43" s="138" t="str">
        <f t="shared" si="135"/>
        <v/>
      </c>
      <c r="CL43" s="137" t="str">
        <f t="shared" si="136"/>
        <v/>
      </c>
      <c r="CM43" s="137" t="str">
        <f t="shared" si="137"/>
        <v/>
      </c>
      <c r="CN43" s="137" t="str">
        <f>IF(SCIENCE!O43="","",SCIENCE!O43)</f>
        <v/>
      </c>
      <c r="CO43" s="137" t="str">
        <f t="shared" si="138"/>
        <v/>
      </c>
      <c r="CP43" s="137" t="str">
        <f t="shared" si="139"/>
        <v/>
      </c>
      <c r="CQ43" s="137" t="str">
        <f t="shared" si="140"/>
        <v/>
      </c>
      <c r="CR43" s="134" t="str">
        <f>IF(SST!E43="","",SST!E43)</f>
        <v/>
      </c>
      <c r="CS43" s="135" t="str">
        <f t="shared" si="141"/>
        <v/>
      </c>
      <c r="CT43" s="134" t="str">
        <f>IF(SST!F43="","",SST!F43)</f>
        <v/>
      </c>
      <c r="CU43" s="135" t="str">
        <f t="shared" si="142"/>
        <v/>
      </c>
      <c r="CV43" s="134" t="str">
        <f>IF(SST!G43="","",SST!G43)</f>
        <v/>
      </c>
      <c r="CW43" s="134" t="str">
        <f t="shared" si="143"/>
        <v/>
      </c>
      <c r="CX43" s="135" t="str">
        <f>IFERROR(LARGE((CS43,CU43,CW43),1),"")</f>
        <v/>
      </c>
      <c r="CY43" s="135" t="str">
        <f>IFERROR(LARGE((CS43,CU43,CW43),2),"")</f>
        <v/>
      </c>
      <c r="CZ43" s="134" t="str">
        <f t="shared" si="144"/>
        <v/>
      </c>
      <c r="DA43" s="135" t="str">
        <f>IF(SST!H43="","",SST!H43)</f>
        <v/>
      </c>
      <c r="DB43" s="135" t="str">
        <f>IF(SST!I43="","",SST!I43)</f>
        <v/>
      </c>
      <c r="DC43" s="135" t="str">
        <f>IF(SST!J43="","",SST!J43)</f>
        <v/>
      </c>
      <c r="DD43" s="135" t="str">
        <f t="shared" si="145"/>
        <v/>
      </c>
      <c r="DE43" s="135" t="str">
        <f>IF(SST!K43="","",SST!K43)</f>
        <v/>
      </c>
      <c r="DF43" s="135" t="str">
        <f t="shared" si="146"/>
        <v/>
      </c>
      <c r="DG43" s="134" t="str">
        <f t="shared" si="147"/>
        <v/>
      </c>
      <c r="DH43" s="134" t="str">
        <f t="shared" si="148"/>
        <v/>
      </c>
      <c r="DI43" s="134" t="str">
        <f>IF(SST!O43="","",SST!O43)</f>
        <v/>
      </c>
      <c r="DJ43" s="134" t="str">
        <f t="shared" si="149"/>
        <v/>
      </c>
      <c r="DK43" s="134" t="str">
        <f t="shared" si="150"/>
        <v/>
      </c>
      <c r="DL43" s="134" t="str">
        <f t="shared" si="151"/>
        <v/>
      </c>
      <c r="DM43" s="139" t="str">
        <f t="shared" si="152"/>
        <v/>
      </c>
      <c r="DN43" s="139" t="str">
        <f t="shared" si="153"/>
        <v/>
      </c>
      <c r="DO43" s="139" t="str">
        <f t="shared" si="154"/>
        <v/>
      </c>
      <c r="DP43" s="139" t="str">
        <f t="shared" si="155"/>
        <v/>
      </c>
      <c r="DQ43" s="139" t="str">
        <f t="shared" si="156"/>
        <v/>
      </c>
      <c r="DR43" s="139" t="str">
        <f t="shared" si="157"/>
        <v/>
      </c>
      <c r="DS43" s="139" t="str">
        <f t="shared" si="158"/>
        <v/>
      </c>
      <c r="DT43" s="139" t="str">
        <f t="shared" si="159"/>
        <v/>
      </c>
      <c r="DU43" s="139" t="str">
        <f t="shared" si="160"/>
        <v/>
      </c>
      <c r="DV43" s="139" t="str">
        <f t="shared" si="161"/>
        <v/>
      </c>
      <c r="DW43" s="140" t="str">
        <f t="shared" si="162"/>
        <v/>
      </c>
      <c r="DX43" s="140" t="str">
        <f t="shared" si="163"/>
        <v/>
      </c>
      <c r="DY43" s="140" t="str">
        <f t="shared" si="164"/>
        <v/>
      </c>
      <c r="DZ43" s="140" t="str">
        <f t="shared" si="165"/>
        <v/>
      </c>
      <c r="EA43" s="140" t="str">
        <f t="shared" si="166"/>
        <v/>
      </c>
      <c r="EB43" s="141" t="str">
        <f t="shared" si="167"/>
        <v/>
      </c>
      <c r="EC43" s="141" t="str">
        <f t="shared" si="168"/>
        <v/>
      </c>
      <c r="ED43" s="141" t="str">
        <f t="shared" si="169"/>
        <v/>
      </c>
      <c r="EE43" s="141" t="str">
        <f t="shared" si="170"/>
        <v/>
      </c>
      <c r="EF43" s="141" t="str">
        <f t="shared" si="171"/>
        <v/>
      </c>
      <c r="EG43" s="127" t="str">
        <f t="shared" si="172"/>
        <v/>
      </c>
      <c r="EH43" s="127" t="str">
        <f t="shared" si="173"/>
        <v/>
      </c>
      <c r="EI43" s="127" t="str">
        <f t="shared" si="174"/>
        <v/>
      </c>
      <c r="EJ43" s="127" t="str">
        <f t="shared" si="175"/>
        <v/>
      </c>
      <c r="EK43" s="127" t="str">
        <f t="shared" si="176"/>
        <v/>
      </c>
      <c r="EL43" s="128" t="str">
        <f t="shared" si="177"/>
        <v/>
      </c>
      <c r="EM43" s="128" t="str">
        <f t="shared" si="178"/>
        <v/>
      </c>
      <c r="EN43" s="128" t="str">
        <f t="shared" si="179"/>
        <v/>
      </c>
      <c r="EO43" s="128" t="str">
        <f t="shared" si="180"/>
        <v/>
      </c>
      <c r="EP43" s="128" t="str">
        <f t="shared" si="181"/>
        <v/>
      </c>
      <c r="EQ43" s="142" t="str">
        <f t="shared" si="182"/>
        <v/>
      </c>
      <c r="ER43" s="142" t="str">
        <f t="shared" si="183"/>
        <v/>
      </c>
      <c r="ES43" s="359" t="str">
        <f t="shared" si="184"/>
        <v/>
      </c>
      <c r="ET43" s="359" t="str">
        <f t="shared" si="185"/>
        <v/>
      </c>
      <c r="EU43" s="359" t="str">
        <f t="shared" si="186"/>
        <v/>
      </c>
      <c r="EV43" s="359" t="str">
        <f t="shared" si="187"/>
        <v/>
      </c>
      <c r="EW43" s="359" t="str">
        <f t="shared" si="188"/>
        <v/>
      </c>
      <c r="EX43" s="359" t="str">
        <f t="shared" si="189"/>
        <v/>
      </c>
      <c r="EY43" s="359" t="str">
        <f t="shared" si="190"/>
        <v/>
      </c>
      <c r="EZ43" s="359" t="str">
        <f t="shared" si="191"/>
        <v/>
      </c>
      <c r="FA43" s="359" t="str">
        <f t="shared" si="192"/>
        <v/>
      </c>
      <c r="FB43" s="359" t="str">
        <f t="shared" si="193"/>
        <v/>
      </c>
      <c r="FC43" s="144" t="str">
        <f t="shared" si="194"/>
        <v/>
      </c>
      <c r="FD43" s="359" t="str">
        <f t="shared" si="195"/>
        <v/>
      </c>
      <c r="FE43" s="145" t="str">
        <f>IF(ATTENDANCE!Q44="","",ATTENDANCE!Q44)</f>
        <v/>
      </c>
      <c r="FF43" s="146" t="str">
        <f t="shared" si="196"/>
        <v/>
      </c>
      <c r="FG43" s="359" t="str">
        <f t="shared" si="197"/>
        <v/>
      </c>
      <c r="FH43" s="144" t="str">
        <f t="shared" si="198"/>
        <v/>
      </c>
      <c r="FI43" s="359"/>
      <c r="FJ43" s="144"/>
      <c r="FK43" s="144"/>
      <c r="FL43" s="103"/>
    </row>
    <row r="44" spans="1:168" ht="25.5" customHeight="1" x14ac:dyDescent="0.25">
      <c r="A44" s="103"/>
      <c r="B44" s="131">
        <f>IF(DATA!B42="","",DATA!B42)</f>
        <v>38</v>
      </c>
      <c r="C44" s="131" t="str">
        <f>IF(DATA!C42="","",DATA!C42)</f>
        <v/>
      </c>
      <c r="D44" s="131" t="str">
        <f>IF(DATA!D42="","",DATA!D42)</f>
        <v/>
      </c>
      <c r="E44" s="447" t="str">
        <f>IF(DATA!E42="","",DATA!E42)</f>
        <v/>
      </c>
      <c r="F44" s="447" t="str">
        <f>IF(DATA!F42="","",DATA!F42)</f>
        <v/>
      </c>
      <c r="G44" s="132" t="str">
        <f>IF(DATA!G42="","",DATA!G42)</f>
        <v/>
      </c>
      <c r="H44" s="133" t="str">
        <f>IF(DATA!H42="","",DATA!H42)</f>
        <v/>
      </c>
      <c r="I44" s="132" t="str">
        <f>IF(DATA!I42="","",DATA!I42)</f>
        <v/>
      </c>
      <c r="J44" s="132" t="str">
        <f>IF(DATA!J42="","",DATA!J42)</f>
        <v/>
      </c>
      <c r="K44" s="132" t="str">
        <f>IF(DATA!K42="","",DATA!K42)</f>
        <v/>
      </c>
      <c r="L44" s="134" t="str">
        <f>IF(ENGLISH!E44="","",ENGLISH!E44)</f>
        <v/>
      </c>
      <c r="M44" s="135" t="str">
        <f t="shared" si="98"/>
        <v/>
      </c>
      <c r="N44" s="134" t="str">
        <f>IF(ENGLISH!F44="","",ENGLISH!F44)</f>
        <v/>
      </c>
      <c r="O44" s="135" t="str">
        <f t="shared" si="99"/>
        <v/>
      </c>
      <c r="P44" s="134" t="str">
        <f>IF(ENGLISH!G44="","",ENGLISH!G44)</f>
        <v/>
      </c>
      <c r="Q44" s="134" t="str">
        <f t="shared" si="100"/>
        <v/>
      </c>
      <c r="R44" s="135" t="str">
        <f>IFERROR(LARGE((M44,O44,Q44),1),"")</f>
        <v/>
      </c>
      <c r="S44" s="135" t="str">
        <f>IFERROR(LARGE((M44,O44,Q44),2),"")</f>
        <v/>
      </c>
      <c r="T44" s="134" t="str">
        <f t="shared" si="101"/>
        <v/>
      </c>
      <c r="U44" s="135" t="str">
        <f>IF(ENGLISH!H44="","",ENGLISH!H44)</f>
        <v/>
      </c>
      <c r="V44" s="134" t="str">
        <f>IF(ENGLISH!I44="","",ENGLISH!I44)</f>
        <v/>
      </c>
      <c r="W44" s="134" t="str">
        <f>IF(ENGLISH!J44="","",ENGLISH!J44)</f>
        <v/>
      </c>
      <c r="X44" s="134" t="str">
        <f t="shared" si="102"/>
        <v/>
      </c>
      <c r="Y44" s="135" t="str">
        <f>IF(ENGLISH!K44="","",ENGLISH!K44)</f>
        <v/>
      </c>
      <c r="Z44" s="135" t="str">
        <f t="shared" si="103"/>
        <v/>
      </c>
      <c r="AA44" s="136" t="str">
        <f t="shared" si="104"/>
        <v/>
      </c>
      <c r="AB44" s="134" t="str">
        <f t="shared" si="105"/>
        <v/>
      </c>
      <c r="AC44" s="134" t="str">
        <f>IF(ENGLISH!O44="","",ENGLISH!O44)</f>
        <v/>
      </c>
      <c r="AD44" s="134" t="str">
        <f t="shared" si="106"/>
        <v/>
      </c>
      <c r="AE44" s="134" t="str">
        <f t="shared" si="107"/>
        <v/>
      </c>
      <c r="AF44" s="134" t="str">
        <f t="shared" si="108"/>
        <v/>
      </c>
      <c r="AG44" s="137" t="str">
        <f>IF('HINDI-SKT'!E44="","",'HINDI-SKT'!E44)</f>
        <v/>
      </c>
      <c r="AH44" s="138" t="str">
        <f t="shared" si="109"/>
        <v/>
      </c>
      <c r="AI44" s="137" t="str">
        <f>IF('HINDI-SKT'!F44="","",'HINDI-SKT'!F44)</f>
        <v/>
      </c>
      <c r="AJ44" s="138" t="str">
        <f t="shared" si="110"/>
        <v/>
      </c>
      <c r="AK44" s="137" t="str">
        <f>IF('HINDI-SKT'!G44="","",'HINDI-SKT'!G44)</f>
        <v/>
      </c>
      <c r="AL44" s="137" t="str">
        <f t="shared" si="111"/>
        <v/>
      </c>
      <c r="AM44" s="138" t="str">
        <f>IFERROR(LARGE((AH44,AJ44,AL44),1),"")</f>
        <v/>
      </c>
      <c r="AN44" s="138" t="str">
        <f>IFERROR(LARGE((AH44,AJ44,AL44),2),"")</f>
        <v/>
      </c>
      <c r="AO44" s="137" t="str">
        <f t="shared" si="112"/>
        <v/>
      </c>
      <c r="AP44" s="138" t="str">
        <f>IF('HINDI-SKT'!H44="","",'HINDI-SKT'!H44)</f>
        <v/>
      </c>
      <c r="AQ44" s="137" t="str">
        <f>IF('HINDI-SKT'!I44="","",'HINDI-SKT'!I44)</f>
        <v/>
      </c>
      <c r="AR44" s="137" t="str">
        <f>IF('HINDI-SKT'!J44="","",'HINDI-SKT'!J44)</f>
        <v/>
      </c>
      <c r="AS44" s="137" t="str">
        <f t="shared" si="113"/>
        <v/>
      </c>
      <c r="AT44" s="137" t="str">
        <f>IF('HINDI-SKT'!K44="","",'HINDI-SKT'!K44)</f>
        <v/>
      </c>
      <c r="AU44" s="138" t="str">
        <f t="shared" si="114"/>
        <v/>
      </c>
      <c r="AV44" s="137" t="str">
        <f t="shared" si="115"/>
        <v/>
      </c>
      <c r="AW44" s="137" t="str">
        <f t="shared" si="116"/>
        <v/>
      </c>
      <c r="AX44" s="137" t="str">
        <f>IF('HINDI-SKT'!O44="","",'HINDI-SKT'!O44)</f>
        <v/>
      </c>
      <c r="AY44" s="137" t="str">
        <f t="shared" si="117"/>
        <v/>
      </c>
      <c r="AZ44" s="137" t="str">
        <f t="shared" si="118"/>
        <v/>
      </c>
      <c r="BA44" s="137" t="str">
        <f t="shared" si="119"/>
        <v/>
      </c>
      <c r="BB44" s="134" t="str">
        <f>IF(MATHS!E44="","",MATHS!E44)</f>
        <v/>
      </c>
      <c r="BC44" s="135" t="str">
        <f t="shared" si="120"/>
        <v/>
      </c>
      <c r="BD44" s="134" t="str">
        <f>IF(MATHS!F44="","",MATHS!F44)</f>
        <v/>
      </c>
      <c r="BE44" s="135" t="str">
        <f t="shared" si="121"/>
        <v/>
      </c>
      <c r="BF44" s="134" t="str">
        <f>IF(MATHS!G44="","",MATHS!G44)</f>
        <v/>
      </c>
      <c r="BG44" s="134" t="str">
        <f t="shared" si="122"/>
        <v/>
      </c>
      <c r="BH44" s="135" t="str">
        <f>IFERROR(LARGE((BC44,BE44,BG44),1),"")</f>
        <v/>
      </c>
      <c r="BI44" s="135" t="str">
        <f>IFERROR(LARGE((BC44,BE44,BG44),2),"")</f>
        <v/>
      </c>
      <c r="BJ44" s="134" t="str">
        <f t="shared" si="123"/>
        <v/>
      </c>
      <c r="BK44" s="135" t="str">
        <f>IF(MATHS!H44="","",MATHS!H44)</f>
        <v/>
      </c>
      <c r="BL44" s="134" t="str">
        <f>IF(MATHS!I44="","",MATHS!I44)</f>
        <v/>
      </c>
      <c r="BM44" s="134" t="str">
        <f>IF(MATHS!J44="","",MATHS!J44)</f>
        <v/>
      </c>
      <c r="BN44" s="134" t="str">
        <f t="shared" si="124"/>
        <v/>
      </c>
      <c r="BO44" s="134" t="str">
        <f>IF(MATHS!K44="","",MATHS!K44)</f>
        <v/>
      </c>
      <c r="BP44" s="135" t="str">
        <f t="shared" si="125"/>
        <v/>
      </c>
      <c r="BQ44" s="134" t="str">
        <f t="shared" si="126"/>
        <v/>
      </c>
      <c r="BR44" s="134" t="str">
        <f t="shared" si="127"/>
        <v/>
      </c>
      <c r="BS44" s="134" t="str">
        <f>IF(MATHS!O44="","",MATHS!O44)</f>
        <v/>
      </c>
      <c r="BT44" s="134" t="str">
        <f t="shared" si="128"/>
        <v/>
      </c>
      <c r="BU44" s="134" t="str">
        <f t="shared" si="129"/>
        <v/>
      </c>
      <c r="BV44" s="134"/>
      <c r="BW44" s="137" t="str">
        <f>IF(SCIENCE!E44="","",SCIENCE!E44)</f>
        <v/>
      </c>
      <c r="BX44" s="138" t="str">
        <f t="shared" si="130"/>
        <v/>
      </c>
      <c r="BY44" s="137" t="str">
        <f>IF(SCIENCE!F44="","",SCIENCE!F44)</f>
        <v/>
      </c>
      <c r="BZ44" s="138" t="str">
        <f t="shared" si="131"/>
        <v/>
      </c>
      <c r="CA44" s="137" t="str">
        <f>IF(SCIENCE!G44="","",SCIENCE!G44)</f>
        <v/>
      </c>
      <c r="CB44" s="137" t="str">
        <f t="shared" si="132"/>
        <v/>
      </c>
      <c r="CC44" s="138" t="str">
        <f>IFERROR(LARGE((BX44,BZ44,CB44),1),"")</f>
        <v/>
      </c>
      <c r="CD44" s="138" t="str">
        <f>IFERROR(LARGE((BX44,BZ44,CB44),2),"")</f>
        <v/>
      </c>
      <c r="CE44" s="137" t="str">
        <f t="shared" si="133"/>
        <v/>
      </c>
      <c r="CF44" s="138" t="str">
        <f>IF(SCIENCE!H44="","",SCIENCE!H44)</f>
        <v/>
      </c>
      <c r="CG44" s="138" t="str">
        <f>IF(SCIENCE!I44="","",SCIENCE!I44)</f>
        <v/>
      </c>
      <c r="CH44" s="138" t="str">
        <f>IF(SCIENCE!J44="","",SCIENCE!J44)</f>
        <v/>
      </c>
      <c r="CI44" s="138" t="str">
        <f t="shared" si="134"/>
        <v/>
      </c>
      <c r="CJ44" s="138" t="str">
        <f>IF(SCIENCE!K44="","",SCIENCE!K44)</f>
        <v/>
      </c>
      <c r="CK44" s="138" t="str">
        <f t="shared" si="135"/>
        <v/>
      </c>
      <c r="CL44" s="137" t="str">
        <f t="shared" si="136"/>
        <v/>
      </c>
      <c r="CM44" s="137" t="str">
        <f t="shared" si="137"/>
        <v/>
      </c>
      <c r="CN44" s="137" t="str">
        <f>IF(SCIENCE!O44="","",SCIENCE!O44)</f>
        <v/>
      </c>
      <c r="CO44" s="137" t="str">
        <f t="shared" si="138"/>
        <v/>
      </c>
      <c r="CP44" s="137" t="str">
        <f t="shared" si="139"/>
        <v/>
      </c>
      <c r="CQ44" s="137" t="str">
        <f t="shared" si="140"/>
        <v/>
      </c>
      <c r="CR44" s="134" t="str">
        <f>IF(SST!E44="","",SST!E44)</f>
        <v/>
      </c>
      <c r="CS44" s="135" t="str">
        <f t="shared" si="141"/>
        <v/>
      </c>
      <c r="CT44" s="134" t="str">
        <f>IF(SST!F44="","",SST!F44)</f>
        <v/>
      </c>
      <c r="CU44" s="135" t="str">
        <f t="shared" si="142"/>
        <v/>
      </c>
      <c r="CV44" s="134" t="str">
        <f>IF(SST!G44="","",SST!G44)</f>
        <v/>
      </c>
      <c r="CW44" s="134" t="str">
        <f t="shared" si="143"/>
        <v/>
      </c>
      <c r="CX44" s="135" t="str">
        <f>IFERROR(LARGE((CS44,CU44,CW44),1),"")</f>
        <v/>
      </c>
      <c r="CY44" s="135" t="str">
        <f>IFERROR(LARGE((CS44,CU44,CW44),2),"")</f>
        <v/>
      </c>
      <c r="CZ44" s="134" t="str">
        <f t="shared" si="144"/>
        <v/>
      </c>
      <c r="DA44" s="135" t="str">
        <f>IF(SST!H44="","",SST!H44)</f>
        <v/>
      </c>
      <c r="DB44" s="135" t="str">
        <f>IF(SST!I44="","",SST!I44)</f>
        <v/>
      </c>
      <c r="DC44" s="135" t="str">
        <f>IF(SST!J44="","",SST!J44)</f>
        <v/>
      </c>
      <c r="DD44" s="135" t="str">
        <f t="shared" si="145"/>
        <v/>
      </c>
      <c r="DE44" s="135" t="str">
        <f>IF(SST!K44="","",SST!K44)</f>
        <v/>
      </c>
      <c r="DF44" s="135" t="str">
        <f t="shared" si="146"/>
        <v/>
      </c>
      <c r="DG44" s="134" t="str">
        <f t="shared" si="147"/>
        <v/>
      </c>
      <c r="DH44" s="134" t="str">
        <f t="shared" si="148"/>
        <v/>
      </c>
      <c r="DI44" s="134" t="str">
        <f>IF(SST!O44="","",SST!O44)</f>
        <v/>
      </c>
      <c r="DJ44" s="134" t="str">
        <f t="shared" si="149"/>
        <v/>
      </c>
      <c r="DK44" s="134" t="str">
        <f t="shared" si="150"/>
        <v/>
      </c>
      <c r="DL44" s="134" t="str">
        <f t="shared" si="151"/>
        <v/>
      </c>
      <c r="DM44" s="139" t="str">
        <f t="shared" si="152"/>
        <v/>
      </c>
      <c r="DN44" s="139" t="str">
        <f t="shared" si="153"/>
        <v/>
      </c>
      <c r="DO44" s="139" t="str">
        <f t="shared" si="154"/>
        <v/>
      </c>
      <c r="DP44" s="139" t="str">
        <f t="shared" si="155"/>
        <v/>
      </c>
      <c r="DQ44" s="139" t="str">
        <f t="shared" si="156"/>
        <v/>
      </c>
      <c r="DR44" s="139" t="str">
        <f t="shared" si="157"/>
        <v/>
      </c>
      <c r="DS44" s="139" t="str">
        <f t="shared" si="158"/>
        <v/>
      </c>
      <c r="DT44" s="139" t="str">
        <f t="shared" si="159"/>
        <v/>
      </c>
      <c r="DU44" s="139" t="str">
        <f t="shared" si="160"/>
        <v/>
      </c>
      <c r="DV44" s="139" t="str">
        <f t="shared" si="161"/>
        <v/>
      </c>
      <c r="DW44" s="140" t="str">
        <f t="shared" si="162"/>
        <v/>
      </c>
      <c r="DX44" s="140" t="str">
        <f t="shared" si="163"/>
        <v/>
      </c>
      <c r="DY44" s="140" t="str">
        <f t="shared" si="164"/>
        <v/>
      </c>
      <c r="DZ44" s="140" t="str">
        <f t="shared" si="165"/>
        <v/>
      </c>
      <c r="EA44" s="140" t="str">
        <f t="shared" si="166"/>
        <v/>
      </c>
      <c r="EB44" s="141" t="str">
        <f t="shared" si="167"/>
        <v/>
      </c>
      <c r="EC44" s="141" t="str">
        <f t="shared" si="168"/>
        <v/>
      </c>
      <c r="ED44" s="141" t="str">
        <f t="shared" si="169"/>
        <v/>
      </c>
      <c r="EE44" s="141" t="str">
        <f t="shared" si="170"/>
        <v/>
      </c>
      <c r="EF44" s="141" t="str">
        <f t="shared" si="171"/>
        <v/>
      </c>
      <c r="EG44" s="127" t="str">
        <f t="shared" si="172"/>
        <v/>
      </c>
      <c r="EH44" s="127" t="str">
        <f t="shared" si="173"/>
        <v/>
      </c>
      <c r="EI44" s="127" t="str">
        <f t="shared" si="174"/>
        <v/>
      </c>
      <c r="EJ44" s="127" t="str">
        <f t="shared" si="175"/>
        <v/>
      </c>
      <c r="EK44" s="127" t="str">
        <f t="shared" si="176"/>
        <v/>
      </c>
      <c r="EL44" s="128" t="str">
        <f t="shared" si="177"/>
        <v/>
      </c>
      <c r="EM44" s="128" t="str">
        <f t="shared" si="178"/>
        <v/>
      </c>
      <c r="EN44" s="128" t="str">
        <f t="shared" si="179"/>
        <v/>
      </c>
      <c r="EO44" s="128" t="str">
        <f t="shared" si="180"/>
        <v/>
      </c>
      <c r="EP44" s="128" t="str">
        <f t="shared" si="181"/>
        <v/>
      </c>
      <c r="EQ44" s="142" t="str">
        <f t="shared" si="182"/>
        <v/>
      </c>
      <c r="ER44" s="142" t="str">
        <f t="shared" si="183"/>
        <v/>
      </c>
      <c r="ES44" s="359" t="str">
        <f t="shared" si="184"/>
        <v/>
      </c>
      <c r="ET44" s="359" t="str">
        <f t="shared" si="185"/>
        <v/>
      </c>
      <c r="EU44" s="359" t="str">
        <f t="shared" si="186"/>
        <v/>
      </c>
      <c r="EV44" s="359" t="str">
        <f t="shared" si="187"/>
        <v/>
      </c>
      <c r="EW44" s="359" t="str">
        <f t="shared" si="188"/>
        <v/>
      </c>
      <c r="EX44" s="359" t="str">
        <f t="shared" si="189"/>
        <v/>
      </c>
      <c r="EY44" s="359" t="str">
        <f t="shared" si="190"/>
        <v/>
      </c>
      <c r="EZ44" s="359" t="str">
        <f t="shared" si="191"/>
        <v/>
      </c>
      <c r="FA44" s="359" t="str">
        <f t="shared" si="192"/>
        <v/>
      </c>
      <c r="FB44" s="359" t="str">
        <f t="shared" si="193"/>
        <v/>
      </c>
      <c r="FC44" s="144" t="str">
        <f t="shared" si="194"/>
        <v/>
      </c>
      <c r="FD44" s="359" t="str">
        <f t="shared" si="195"/>
        <v/>
      </c>
      <c r="FE44" s="145" t="str">
        <f>IF(ATTENDANCE!Q45="","",ATTENDANCE!Q45)</f>
        <v/>
      </c>
      <c r="FF44" s="146" t="str">
        <f t="shared" si="196"/>
        <v/>
      </c>
      <c r="FG44" s="359" t="str">
        <f t="shared" si="197"/>
        <v/>
      </c>
      <c r="FH44" s="144" t="str">
        <f t="shared" si="198"/>
        <v/>
      </c>
      <c r="FI44" s="359"/>
      <c r="FJ44" s="144"/>
      <c r="FK44" s="144"/>
      <c r="FL44" s="103"/>
    </row>
    <row r="45" spans="1:168" ht="25.5" customHeight="1" x14ac:dyDescent="0.25">
      <c r="A45" s="103"/>
      <c r="B45" s="131">
        <f>IF(DATA!B43="","",DATA!B43)</f>
        <v>39</v>
      </c>
      <c r="C45" s="131" t="str">
        <f>IF(DATA!C43="","",DATA!C43)</f>
        <v/>
      </c>
      <c r="D45" s="131" t="str">
        <f>IF(DATA!D43="","",DATA!D43)</f>
        <v/>
      </c>
      <c r="E45" s="447" t="str">
        <f>IF(DATA!E43="","",DATA!E43)</f>
        <v/>
      </c>
      <c r="F45" s="447" t="str">
        <f>IF(DATA!F43="","",DATA!F43)</f>
        <v/>
      </c>
      <c r="G45" s="132" t="str">
        <f>IF(DATA!G43="","",DATA!G43)</f>
        <v/>
      </c>
      <c r="H45" s="133" t="str">
        <f>IF(DATA!H43="","",DATA!H43)</f>
        <v/>
      </c>
      <c r="I45" s="132" t="str">
        <f>IF(DATA!I43="","",DATA!I43)</f>
        <v/>
      </c>
      <c r="J45" s="132" t="str">
        <f>IF(DATA!J43="","",DATA!J43)</f>
        <v/>
      </c>
      <c r="K45" s="132" t="str">
        <f>IF(DATA!K43="","",DATA!K43)</f>
        <v/>
      </c>
      <c r="L45" s="134" t="str">
        <f>IF(ENGLISH!E45="","",ENGLISH!E45)</f>
        <v/>
      </c>
      <c r="M45" s="135" t="str">
        <f t="shared" si="98"/>
        <v/>
      </c>
      <c r="N45" s="134" t="str">
        <f>IF(ENGLISH!F45="","",ENGLISH!F45)</f>
        <v/>
      </c>
      <c r="O45" s="135" t="str">
        <f t="shared" si="99"/>
        <v/>
      </c>
      <c r="P45" s="134" t="str">
        <f>IF(ENGLISH!G45="","",ENGLISH!G45)</f>
        <v/>
      </c>
      <c r="Q45" s="134" t="str">
        <f t="shared" si="100"/>
        <v/>
      </c>
      <c r="R45" s="135" t="str">
        <f>IFERROR(LARGE((M45,O45,Q45),1),"")</f>
        <v/>
      </c>
      <c r="S45" s="135" t="str">
        <f>IFERROR(LARGE((M45,O45,Q45),2),"")</f>
        <v/>
      </c>
      <c r="T45" s="134" t="str">
        <f t="shared" si="101"/>
        <v/>
      </c>
      <c r="U45" s="135" t="str">
        <f>IF(ENGLISH!H45="","",ENGLISH!H45)</f>
        <v/>
      </c>
      <c r="V45" s="134" t="str">
        <f>IF(ENGLISH!I45="","",ENGLISH!I45)</f>
        <v/>
      </c>
      <c r="W45" s="134" t="str">
        <f>IF(ENGLISH!J45="","",ENGLISH!J45)</f>
        <v/>
      </c>
      <c r="X45" s="134" t="str">
        <f t="shared" si="102"/>
        <v/>
      </c>
      <c r="Y45" s="135" t="str">
        <f>IF(ENGLISH!K45="","",ENGLISH!K45)</f>
        <v/>
      </c>
      <c r="Z45" s="135" t="str">
        <f t="shared" si="103"/>
        <v/>
      </c>
      <c r="AA45" s="136" t="str">
        <f t="shared" si="104"/>
        <v/>
      </c>
      <c r="AB45" s="134" t="str">
        <f t="shared" si="105"/>
        <v/>
      </c>
      <c r="AC45" s="134" t="str">
        <f>IF(ENGLISH!O45="","",ENGLISH!O45)</f>
        <v/>
      </c>
      <c r="AD45" s="134" t="str">
        <f t="shared" si="106"/>
        <v/>
      </c>
      <c r="AE45" s="134" t="str">
        <f t="shared" si="107"/>
        <v/>
      </c>
      <c r="AF45" s="134" t="str">
        <f t="shared" si="108"/>
        <v/>
      </c>
      <c r="AG45" s="137" t="str">
        <f>IF('HINDI-SKT'!E45="","",'HINDI-SKT'!E45)</f>
        <v/>
      </c>
      <c r="AH45" s="138" t="str">
        <f t="shared" si="109"/>
        <v/>
      </c>
      <c r="AI45" s="137" t="str">
        <f>IF('HINDI-SKT'!F45="","",'HINDI-SKT'!F45)</f>
        <v/>
      </c>
      <c r="AJ45" s="138" t="str">
        <f t="shared" si="110"/>
        <v/>
      </c>
      <c r="AK45" s="137" t="str">
        <f>IF('HINDI-SKT'!G45="","",'HINDI-SKT'!G45)</f>
        <v/>
      </c>
      <c r="AL45" s="137" t="str">
        <f t="shared" si="111"/>
        <v/>
      </c>
      <c r="AM45" s="138" t="str">
        <f>IFERROR(LARGE((AH45,AJ45,AL45),1),"")</f>
        <v/>
      </c>
      <c r="AN45" s="138" t="str">
        <f>IFERROR(LARGE((AH45,AJ45,AL45),2),"")</f>
        <v/>
      </c>
      <c r="AO45" s="137" t="str">
        <f t="shared" si="112"/>
        <v/>
      </c>
      <c r="AP45" s="138" t="str">
        <f>IF('HINDI-SKT'!H45="","",'HINDI-SKT'!H45)</f>
        <v/>
      </c>
      <c r="AQ45" s="137" t="str">
        <f>IF('HINDI-SKT'!I45="","",'HINDI-SKT'!I45)</f>
        <v/>
      </c>
      <c r="AR45" s="137" t="str">
        <f>IF('HINDI-SKT'!J45="","",'HINDI-SKT'!J45)</f>
        <v/>
      </c>
      <c r="AS45" s="137" t="str">
        <f t="shared" si="113"/>
        <v/>
      </c>
      <c r="AT45" s="137" t="str">
        <f>IF('HINDI-SKT'!K45="","",'HINDI-SKT'!K45)</f>
        <v/>
      </c>
      <c r="AU45" s="138" t="str">
        <f t="shared" si="114"/>
        <v/>
      </c>
      <c r="AV45" s="137" t="str">
        <f t="shared" si="115"/>
        <v/>
      </c>
      <c r="AW45" s="137" t="str">
        <f t="shared" si="116"/>
        <v/>
      </c>
      <c r="AX45" s="137" t="str">
        <f>IF('HINDI-SKT'!O45="","",'HINDI-SKT'!O45)</f>
        <v/>
      </c>
      <c r="AY45" s="137" t="str">
        <f t="shared" si="117"/>
        <v/>
      </c>
      <c r="AZ45" s="137" t="str">
        <f t="shared" si="118"/>
        <v/>
      </c>
      <c r="BA45" s="137" t="str">
        <f t="shared" si="119"/>
        <v/>
      </c>
      <c r="BB45" s="134" t="str">
        <f>IF(MATHS!E45="","",MATHS!E45)</f>
        <v/>
      </c>
      <c r="BC45" s="135" t="str">
        <f t="shared" si="120"/>
        <v/>
      </c>
      <c r="BD45" s="134" t="str">
        <f>IF(MATHS!F45="","",MATHS!F45)</f>
        <v/>
      </c>
      <c r="BE45" s="135" t="str">
        <f t="shared" si="121"/>
        <v/>
      </c>
      <c r="BF45" s="134" t="str">
        <f>IF(MATHS!G45="","",MATHS!G45)</f>
        <v/>
      </c>
      <c r="BG45" s="134" t="str">
        <f t="shared" si="122"/>
        <v/>
      </c>
      <c r="BH45" s="135" t="str">
        <f>IFERROR(LARGE((BC45,BE45,BG45),1),"")</f>
        <v/>
      </c>
      <c r="BI45" s="135" t="str">
        <f>IFERROR(LARGE((BC45,BE45,BG45),2),"")</f>
        <v/>
      </c>
      <c r="BJ45" s="134" t="str">
        <f t="shared" si="123"/>
        <v/>
      </c>
      <c r="BK45" s="135" t="str">
        <f>IF(MATHS!H45="","",MATHS!H45)</f>
        <v/>
      </c>
      <c r="BL45" s="134" t="str">
        <f>IF(MATHS!I45="","",MATHS!I45)</f>
        <v/>
      </c>
      <c r="BM45" s="134" t="str">
        <f>IF(MATHS!J45="","",MATHS!J45)</f>
        <v/>
      </c>
      <c r="BN45" s="134" t="str">
        <f t="shared" si="124"/>
        <v/>
      </c>
      <c r="BO45" s="134" t="str">
        <f>IF(MATHS!K45="","",MATHS!K45)</f>
        <v/>
      </c>
      <c r="BP45" s="135" t="str">
        <f t="shared" si="125"/>
        <v/>
      </c>
      <c r="BQ45" s="134" t="str">
        <f t="shared" si="126"/>
        <v/>
      </c>
      <c r="BR45" s="134" t="str">
        <f t="shared" si="127"/>
        <v/>
      </c>
      <c r="BS45" s="134" t="str">
        <f>IF(MATHS!O45="","",MATHS!O45)</f>
        <v/>
      </c>
      <c r="BT45" s="134" t="str">
        <f t="shared" si="128"/>
        <v/>
      </c>
      <c r="BU45" s="134" t="str">
        <f t="shared" si="129"/>
        <v/>
      </c>
      <c r="BV45" s="134"/>
      <c r="BW45" s="137" t="str">
        <f>IF(SCIENCE!E45="","",SCIENCE!E45)</f>
        <v/>
      </c>
      <c r="BX45" s="138" t="str">
        <f t="shared" si="130"/>
        <v/>
      </c>
      <c r="BY45" s="137" t="str">
        <f>IF(SCIENCE!F45="","",SCIENCE!F45)</f>
        <v/>
      </c>
      <c r="BZ45" s="138" t="str">
        <f t="shared" si="131"/>
        <v/>
      </c>
      <c r="CA45" s="137" t="str">
        <f>IF(SCIENCE!G45="","",SCIENCE!G45)</f>
        <v/>
      </c>
      <c r="CB45" s="137" t="str">
        <f t="shared" si="132"/>
        <v/>
      </c>
      <c r="CC45" s="138" t="str">
        <f>IFERROR(LARGE((BX45,BZ45,CB45),1),"")</f>
        <v/>
      </c>
      <c r="CD45" s="138" t="str">
        <f>IFERROR(LARGE((BX45,BZ45,CB45),2),"")</f>
        <v/>
      </c>
      <c r="CE45" s="137" t="str">
        <f t="shared" si="133"/>
        <v/>
      </c>
      <c r="CF45" s="138" t="str">
        <f>IF(SCIENCE!H45="","",SCIENCE!H45)</f>
        <v/>
      </c>
      <c r="CG45" s="138" t="str">
        <f>IF(SCIENCE!I45="","",SCIENCE!I45)</f>
        <v/>
      </c>
      <c r="CH45" s="138" t="str">
        <f>IF(SCIENCE!J45="","",SCIENCE!J45)</f>
        <v/>
      </c>
      <c r="CI45" s="138" t="str">
        <f t="shared" si="134"/>
        <v/>
      </c>
      <c r="CJ45" s="138" t="str">
        <f>IF(SCIENCE!K45="","",SCIENCE!K45)</f>
        <v/>
      </c>
      <c r="CK45" s="138" t="str">
        <f t="shared" si="135"/>
        <v/>
      </c>
      <c r="CL45" s="137" t="str">
        <f t="shared" si="136"/>
        <v/>
      </c>
      <c r="CM45" s="137" t="str">
        <f t="shared" si="137"/>
        <v/>
      </c>
      <c r="CN45" s="137" t="str">
        <f>IF(SCIENCE!O45="","",SCIENCE!O45)</f>
        <v/>
      </c>
      <c r="CO45" s="137" t="str">
        <f t="shared" si="138"/>
        <v/>
      </c>
      <c r="CP45" s="137" t="str">
        <f t="shared" si="139"/>
        <v/>
      </c>
      <c r="CQ45" s="137" t="str">
        <f t="shared" si="140"/>
        <v/>
      </c>
      <c r="CR45" s="134" t="str">
        <f>IF(SST!E45="","",SST!E45)</f>
        <v/>
      </c>
      <c r="CS45" s="135" t="str">
        <f t="shared" si="141"/>
        <v/>
      </c>
      <c r="CT45" s="134" t="str">
        <f>IF(SST!F45="","",SST!F45)</f>
        <v/>
      </c>
      <c r="CU45" s="135" t="str">
        <f t="shared" si="142"/>
        <v/>
      </c>
      <c r="CV45" s="134" t="str">
        <f>IF(SST!G45="","",SST!G45)</f>
        <v/>
      </c>
      <c r="CW45" s="134" t="str">
        <f t="shared" si="143"/>
        <v/>
      </c>
      <c r="CX45" s="135" t="str">
        <f>IFERROR(LARGE((CS45,CU45,CW45),1),"")</f>
        <v/>
      </c>
      <c r="CY45" s="135" t="str">
        <f>IFERROR(LARGE((CS45,CU45,CW45),2),"")</f>
        <v/>
      </c>
      <c r="CZ45" s="134" t="str">
        <f t="shared" si="144"/>
        <v/>
      </c>
      <c r="DA45" s="135" t="str">
        <f>IF(SST!H45="","",SST!H45)</f>
        <v/>
      </c>
      <c r="DB45" s="135" t="str">
        <f>IF(SST!I45="","",SST!I45)</f>
        <v/>
      </c>
      <c r="DC45" s="135" t="str">
        <f>IF(SST!J45="","",SST!J45)</f>
        <v/>
      </c>
      <c r="DD45" s="135" t="str">
        <f t="shared" si="145"/>
        <v/>
      </c>
      <c r="DE45" s="135" t="str">
        <f>IF(SST!K45="","",SST!K45)</f>
        <v/>
      </c>
      <c r="DF45" s="135" t="str">
        <f t="shared" si="146"/>
        <v/>
      </c>
      <c r="DG45" s="134" t="str">
        <f t="shared" si="147"/>
        <v/>
      </c>
      <c r="DH45" s="134" t="str">
        <f t="shared" si="148"/>
        <v/>
      </c>
      <c r="DI45" s="134" t="str">
        <f>IF(SST!O45="","",SST!O45)</f>
        <v/>
      </c>
      <c r="DJ45" s="134" t="str">
        <f t="shared" si="149"/>
        <v/>
      </c>
      <c r="DK45" s="134" t="str">
        <f t="shared" si="150"/>
        <v/>
      </c>
      <c r="DL45" s="134" t="str">
        <f t="shared" si="151"/>
        <v/>
      </c>
      <c r="DM45" s="139" t="str">
        <f t="shared" si="152"/>
        <v/>
      </c>
      <c r="DN45" s="139" t="str">
        <f t="shared" si="153"/>
        <v/>
      </c>
      <c r="DO45" s="139" t="str">
        <f t="shared" si="154"/>
        <v/>
      </c>
      <c r="DP45" s="139" t="str">
        <f t="shared" si="155"/>
        <v/>
      </c>
      <c r="DQ45" s="139" t="str">
        <f t="shared" si="156"/>
        <v/>
      </c>
      <c r="DR45" s="139" t="str">
        <f t="shared" si="157"/>
        <v/>
      </c>
      <c r="DS45" s="139" t="str">
        <f t="shared" si="158"/>
        <v/>
      </c>
      <c r="DT45" s="139" t="str">
        <f t="shared" si="159"/>
        <v/>
      </c>
      <c r="DU45" s="139" t="str">
        <f t="shared" si="160"/>
        <v/>
      </c>
      <c r="DV45" s="139" t="str">
        <f t="shared" si="161"/>
        <v/>
      </c>
      <c r="DW45" s="140" t="str">
        <f t="shared" si="162"/>
        <v/>
      </c>
      <c r="DX45" s="140" t="str">
        <f t="shared" si="163"/>
        <v/>
      </c>
      <c r="DY45" s="140" t="str">
        <f t="shared" si="164"/>
        <v/>
      </c>
      <c r="DZ45" s="140" t="str">
        <f t="shared" si="165"/>
        <v/>
      </c>
      <c r="EA45" s="140" t="str">
        <f t="shared" si="166"/>
        <v/>
      </c>
      <c r="EB45" s="141" t="str">
        <f t="shared" si="167"/>
        <v/>
      </c>
      <c r="EC45" s="141" t="str">
        <f t="shared" si="168"/>
        <v/>
      </c>
      <c r="ED45" s="141" t="str">
        <f t="shared" si="169"/>
        <v/>
      </c>
      <c r="EE45" s="141" t="str">
        <f t="shared" si="170"/>
        <v/>
      </c>
      <c r="EF45" s="141" t="str">
        <f t="shared" si="171"/>
        <v/>
      </c>
      <c r="EG45" s="127" t="str">
        <f t="shared" si="172"/>
        <v/>
      </c>
      <c r="EH45" s="127" t="str">
        <f t="shared" si="173"/>
        <v/>
      </c>
      <c r="EI45" s="127" t="str">
        <f t="shared" si="174"/>
        <v/>
      </c>
      <c r="EJ45" s="127" t="str">
        <f t="shared" si="175"/>
        <v/>
      </c>
      <c r="EK45" s="127" t="str">
        <f t="shared" si="176"/>
        <v/>
      </c>
      <c r="EL45" s="128" t="str">
        <f t="shared" si="177"/>
        <v/>
      </c>
      <c r="EM45" s="128" t="str">
        <f t="shared" si="178"/>
        <v/>
      </c>
      <c r="EN45" s="128" t="str">
        <f t="shared" si="179"/>
        <v/>
      </c>
      <c r="EO45" s="128" t="str">
        <f t="shared" si="180"/>
        <v/>
      </c>
      <c r="EP45" s="128" t="str">
        <f t="shared" si="181"/>
        <v/>
      </c>
      <c r="EQ45" s="142" t="str">
        <f t="shared" si="182"/>
        <v/>
      </c>
      <c r="ER45" s="142" t="str">
        <f t="shared" si="183"/>
        <v/>
      </c>
      <c r="ES45" s="359" t="str">
        <f t="shared" si="184"/>
        <v/>
      </c>
      <c r="ET45" s="359" t="str">
        <f t="shared" si="185"/>
        <v/>
      </c>
      <c r="EU45" s="359" t="str">
        <f t="shared" si="186"/>
        <v/>
      </c>
      <c r="EV45" s="359" t="str">
        <f t="shared" si="187"/>
        <v/>
      </c>
      <c r="EW45" s="359" t="str">
        <f t="shared" si="188"/>
        <v/>
      </c>
      <c r="EX45" s="359" t="str">
        <f t="shared" si="189"/>
        <v/>
      </c>
      <c r="EY45" s="359" t="str">
        <f t="shared" si="190"/>
        <v/>
      </c>
      <c r="EZ45" s="359" t="str">
        <f t="shared" si="191"/>
        <v/>
      </c>
      <c r="FA45" s="359" t="str">
        <f t="shared" si="192"/>
        <v/>
      </c>
      <c r="FB45" s="359" t="str">
        <f t="shared" si="193"/>
        <v/>
      </c>
      <c r="FC45" s="144" t="str">
        <f t="shared" si="194"/>
        <v/>
      </c>
      <c r="FD45" s="359" t="str">
        <f t="shared" si="195"/>
        <v/>
      </c>
      <c r="FE45" s="145" t="str">
        <f>IF(ATTENDANCE!Q46="","",ATTENDANCE!Q46)</f>
        <v/>
      </c>
      <c r="FF45" s="146" t="str">
        <f t="shared" si="196"/>
        <v/>
      </c>
      <c r="FG45" s="359" t="str">
        <f t="shared" si="197"/>
        <v/>
      </c>
      <c r="FH45" s="144" t="str">
        <f t="shared" si="198"/>
        <v/>
      </c>
      <c r="FI45" s="359"/>
      <c r="FJ45" s="144"/>
      <c r="FK45" s="144"/>
      <c r="FL45" s="103"/>
    </row>
    <row r="46" spans="1:168" ht="25.5" customHeight="1" x14ac:dyDescent="0.25">
      <c r="A46" s="103"/>
      <c r="B46" s="131">
        <f>IF(DATA!B44="","",DATA!B44)</f>
        <v>40</v>
      </c>
      <c r="C46" s="131" t="str">
        <f>IF(DATA!C44="","",DATA!C44)</f>
        <v/>
      </c>
      <c r="D46" s="131" t="str">
        <f>IF(DATA!D44="","",DATA!D44)</f>
        <v/>
      </c>
      <c r="E46" s="447" t="str">
        <f>IF(DATA!E44="","",DATA!E44)</f>
        <v/>
      </c>
      <c r="F46" s="447" t="str">
        <f>IF(DATA!F44="","",DATA!F44)</f>
        <v/>
      </c>
      <c r="G46" s="132" t="str">
        <f>IF(DATA!G44="","",DATA!G44)</f>
        <v/>
      </c>
      <c r="H46" s="133" t="str">
        <f>IF(DATA!H44="","",DATA!H44)</f>
        <v/>
      </c>
      <c r="I46" s="132" t="str">
        <f>IF(DATA!I44="","",DATA!I44)</f>
        <v/>
      </c>
      <c r="J46" s="132" t="str">
        <f>IF(DATA!J44="","",DATA!J44)</f>
        <v/>
      </c>
      <c r="K46" s="132" t="str">
        <f>IF(DATA!K44="","",DATA!K44)</f>
        <v/>
      </c>
      <c r="L46" s="134" t="str">
        <f>IF(ENGLISH!E46="","",ENGLISH!E46)</f>
        <v/>
      </c>
      <c r="M46" s="135" t="str">
        <f t="shared" si="98"/>
        <v/>
      </c>
      <c r="N46" s="134" t="str">
        <f>IF(ENGLISH!F46="","",ENGLISH!F46)</f>
        <v/>
      </c>
      <c r="O46" s="135" t="str">
        <f t="shared" si="99"/>
        <v/>
      </c>
      <c r="P46" s="134" t="str">
        <f>IF(ENGLISH!G46="","",ENGLISH!G46)</f>
        <v/>
      </c>
      <c r="Q46" s="134" t="str">
        <f t="shared" si="100"/>
        <v/>
      </c>
      <c r="R46" s="135" t="str">
        <f>IFERROR(LARGE((M46,O46,Q46),1),"")</f>
        <v/>
      </c>
      <c r="S46" s="135" t="str">
        <f>IFERROR(LARGE((M46,O46,Q46),2),"")</f>
        <v/>
      </c>
      <c r="T46" s="134" t="str">
        <f t="shared" si="101"/>
        <v/>
      </c>
      <c r="U46" s="135" t="str">
        <f>IF(ENGLISH!H46="","",ENGLISH!H46)</f>
        <v/>
      </c>
      <c r="V46" s="134" t="str">
        <f>IF(ENGLISH!I46="","",ENGLISH!I46)</f>
        <v/>
      </c>
      <c r="W46" s="134" t="str">
        <f>IF(ENGLISH!J46="","",ENGLISH!J46)</f>
        <v/>
      </c>
      <c r="X46" s="134" t="str">
        <f t="shared" si="102"/>
        <v/>
      </c>
      <c r="Y46" s="135" t="str">
        <f>IF(ENGLISH!K46="","",ENGLISH!K46)</f>
        <v/>
      </c>
      <c r="Z46" s="135" t="str">
        <f t="shared" si="103"/>
        <v/>
      </c>
      <c r="AA46" s="136" t="str">
        <f t="shared" si="104"/>
        <v/>
      </c>
      <c r="AB46" s="134" t="str">
        <f t="shared" si="105"/>
        <v/>
      </c>
      <c r="AC46" s="134" t="str">
        <f>IF(ENGLISH!O46="","",ENGLISH!O46)</f>
        <v/>
      </c>
      <c r="AD46" s="134" t="str">
        <f t="shared" si="106"/>
        <v/>
      </c>
      <c r="AE46" s="134" t="str">
        <f t="shared" si="107"/>
        <v/>
      </c>
      <c r="AF46" s="134" t="str">
        <f t="shared" si="108"/>
        <v/>
      </c>
      <c r="AG46" s="137" t="str">
        <f>IF('HINDI-SKT'!E46="","",'HINDI-SKT'!E46)</f>
        <v/>
      </c>
      <c r="AH46" s="138" t="str">
        <f t="shared" si="109"/>
        <v/>
      </c>
      <c r="AI46" s="137" t="str">
        <f>IF('HINDI-SKT'!F46="","",'HINDI-SKT'!F46)</f>
        <v/>
      </c>
      <c r="AJ46" s="138" t="str">
        <f t="shared" si="110"/>
        <v/>
      </c>
      <c r="AK46" s="137" t="str">
        <f>IF('HINDI-SKT'!G46="","",'HINDI-SKT'!G46)</f>
        <v/>
      </c>
      <c r="AL46" s="137" t="str">
        <f t="shared" si="111"/>
        <v/>
      </c>
      <c r="AM46" s="138" t="str">
        <f>IFERROR(LARGE((AH46,AJ46,AL46),1),"")</f>
        <v/>
      </c>
      <c r="AN46" s="138" t="str">
        <f>IFERROR(LARGE((AH46,AJ46,AL46),2),"")</f>
        <v/>
      </c>
      <c r="AO46" s="137" t="str">
        <f t="shared" si="112"/>
        <v/>
      </c>
      <c r="AP46" s="138" t="str">
        <f>IF('HINDI-SKT'!H46="","",'HINDI-SKT'!H46)</f>
        <v/>
      </c>
      <c r="AQ46" s="137" t="str">
        <f>IF('HINDI-SKT'!I46="","",'HINDI-SKT'!I46)</f>
        <v/>
      </c>
      <c r="AR46" s="137" t="str">
        <f>IF('HINDI-SKT'!J46="","",'HINDI-SKT'!J46)</f>
        <v/>
      </c>
      <c r="AS46" s="137" t="str">
        <f t="shared" si="113"/>
        <v/>
      </c>
      <c r="AT46" s="137" t="str">
        <f>IF('HINDI-SKT'!K46="","",'HINDI-SKT'!K46)</f>
        <v/>
      </c>
      <c r="AU46" s="138" t="str">
        <f t="shared" si="114"/>
        <v/>
      </c>
      <c r="AV46" s="137" t="str">
        <f t="shared" si="115"/>
        <v/>
      </c>
      <c r="AW46" s="137" t="str">
        <f t="shared" si="116"/>
        <v/>
      </c>
      <c r="AX46" s="137" t="str">
        <f>IF('HINDI-SKT'!O46="","",'HINDI-SKT'!O46)</f>
        <v/>
      </c>
      <c r="AY46" s="137" t="str">
        <f t="shared" si="117"/>
        <v/>
      </c>
      <c r="AZ46" s="137" t="str">
        <f t="shared" si="118"/>
        <v/>
      </c>
      <c r="BA46" s="137" t="str">
        <f t="shared" si="119"/>
        <v/>
      </c>
      <c r="BB46" s="134" t="str">
        <f>IF(MATHS!E46="","",MATHS!E46)</f>
        <v/>
      </c>
      <c r="BC46" s="135" t="str">
        <f t="shared" si="120"/>
        <v/>
      </c>
      <c r="BD46" s="134" t="str">
        <f>IF(MATHS!F46="","",MATHS!F46)</f>
        <v/>
      </c>
      <c r="BE46" s="135" t="str">
        <f t="shared" si="121"/>
        <v/>
      </c>
      <c r="BF46" s="134" t="str">
        <f>IF(MATHS!G46="","",MATHS!G46)</f>
        <v/>
      </c>
      <c r="BG46" s="134" t="str">
        <f t="shared" si="122"/>
        <v/>
      </c>
      <c r="BH46" s="135" t="str">
        <f>IFERROR(LARGE((BC46,BE46,BG46),1),"")</f>
        <v/>
      </c>
      <c r="BI46" s="135" t="str">
        <f>IFERROR(LARGE((BC46,BE46,BG46),2),"")</f>
        <v/>
      </c>
      <c r="BJ46" s="134" t="str">
        <f t="shared" si="123"/>
        <v/>
      </c>
      <c r="BK46" s="135" t="str">
        <f>IF(MATHS!H46="","",MATHS!H46)</f>
        <v/>
      </c>
      <c r="BL46" s="134" t="str">
        <f>IF(MATHS!I46="","",MATHS!I46)</f>
        <v/>
      </c>
      <c r="BM46" s="134" t="str">
        <f>IF(MATHS!J46="","",MATHS!J46)</f>
        <v/>
      </c>
      <c r="BN46" s="134" t="str">
        <f t="shared" si="124"/>
        <v/>
      </c>
      <c r="BO46" s="134" t="str">
        <f>IF(MATHS!K46="","",MATHS!K46)</f>
        <v/>
      </c>
      <c r="BP46" s="135" t="str">
        <f t="shared" si="125"/>
        <v/>
      </c>
      <c r="BQ46" s="134" t="str">
        <f t="shared" si="126"/>
        <v/>
      </c>
      <c r="BR46" s="134" t="str">
        <f t="shared" si="127"/>
        <v/>
      </c>
      <c r="BS46" s="134" t="str">
        <f>IF(MATHS!O46="","",MATHS!O46)</f>
        <v/>
      </c>
      <c r="BT46" s="134" t="str">
        <f t="shared" si="128"/>
        <v/>
      </c>
      <c r="BU46" s="134" t="str">
        <f t="shared" si="129"/>
        <v/>
      </c>
      <c r="BV46" s="134"/>
      <c r="BW46" s="137" t="str">
        <f>IF(SCIENCE!E46="","",SCIENCE!E46)</f>
        <v/>
      </c>
      <c r="BX46" s="138" t="str">
        <f t="shared" si="130"/>
        <v/>
      </c>
      <c r="BY46" s="137" t="str">
        <f>IF(SCIENCE!F46="","",SCIENCE!F46)</f>
        <v/>
      </c>
      <c r="BZ46" s="138" t="str">
        <f t="shared" si="131"/>
        <v/>
      </c>
      <c r="CA46" s="137" t="str">
        <f>IF(SCIENCE!G46="","",SCIENCE!G46)</f>
        <v/>
      </c>
      <c r="CB46" s="137" t="str">
        <f t="shared" si="132"/>
        <v/>
      </c>
      <c r="CC46" s="138" t="str">
        <f>IFERROR(LARGE((BX46,BZ46,CB46),1),"")</f>
        <v/>
      </c>
      <c r="CD46" s="138" t="str">
        <f>IFERROR(LARGE((BX46,BZ46,CB46),2),"")</f>
        <v/>
      </c>
      <c r="CE46" s="137" t="str">
        <f t="shared" si="133"/>
        <v/>
      </c>
      <c r="CF46" s="138" t="str">
        <f>IF(SCIENCE!H46="","",SCIENCE!H46)</f>
        <v/>
      </c>
      <c r="CG46" s="138" t="str">
        <f>IF(SCIENCE!I46="","",SCIENCE!I46)</f>
        <v/>
      </c>
      <c r="CH46" s="138" t="str">
        <f>IF(SCIENCE!J46="","",SCIENCE!J46)</f>
        <v/>
      </c>
      <c r="CI46" s="138" t="str">
        <f t="shared" si="134"/>
        <v/>
      </c>
      <c r="CJ46" s="138" t="str">
        <f>IF(SCIENCE!K46="","",SCIENCE!K46)</f>
        <v/>
      </c>
      <c r="CK46" s="138" t="str">
        <f t="shared" si="135"/>
        <v/>
      </c>
      <c r="CL46" s="137" t="str">
        <f t="shared" si="136"/>
        <v/>
      </c>
      <c r="CM46" s="137" t="str">
        <f t="shared" si="137"/>
        <v/>
      </c>
      <c r="CN46" s="137" t="str">
        <f>IF(SCIENCE!O46="","",SCIENCE!O46)</f>
        <v/>
      </c>
      <c r="CO46" s="137" t="str">
        <f t="shared" si="138"/>
        <v/>
      </c>
      <c r="CP46" s="137" t="str">
        <f t="shared" si="139"/>
        <v/>
      </c>
      <c r="CQ46" s="137" t="str">
        <f t="shared" si="140"/>
        <v/>
      </c>
      <c r="CR46" s="134" t="str">
        <f>IF(SST!E46="","",SST!E46)</f>
        <v/>
      </c>
      <c r="CS46" s="135" t="str">
        <f t="shared" si="141"/>
        <v/>
      </c>
      <c r="CT46" s="134" t="str">
        <f>IF(SST!F46="","",SST!F46)</f>
        <v/>
      </c>
      <c r="CU46" s="135" t="str">
        <f t="shared" si="142"/>
        <v/>
      </c>
      <c r="CV46" s="134" t="str">
        <f>IF(SST!G46="","",SST!G46)</f>
        <v/>
      </c>
      <c r="CW46" s="134" t="str">
        <f t="shared" si="143"/>
        <v/>
      </c>
      <c r="CX46" s="135" t="str">
        <f>IFERROR(LARGE((CS46,CU46,CW46),1),"")</f>
        <v/>
      </c>
      <c r="CY46" s="135" t="str">
        <f>IFERROR(LARGE((CS46,CU46,CW46),2),"")</f>
        <v/>
      </c>
      <c r="CZ46" s="134" t="str">
        <f t="shared" si="144"/>
        <v/>
      </c>
      <c r="DA46" s="135" t="str">
        <f>IF(SST!H46="","",SST!H46)</f>
        <v/>
      </c>
      <c r="DB46" s="135" t="str">
        <f>IF(SST!I46="","",SST!I46)</f>
        <v/>
      </c>
      <c r="DC46" s="135" t="str">
        <f>IF(SST!J46="","",SST!J46)</f>
        <v/>
      </c>
      <c r="DD46" s="135" t="str">
        <f t="shared" si="145"/>
        <v/>
      </c>
      <c r="DE46" s="135" t="str">
        <f>IF(SST!K46="","",SST!K46)</f>
        <v/>
      </c>
      <c r="DF46" s="135" t="str">
        <f t="shared" si="146"/>
        <v/>
      </c>
      <c r="DG46" s="134" t="str">
        <f t="shared" si="147"/>
        <v/>
      </c>
      <c r="DH46" s="134" t="str">
        <f t="shared" si="148"/>
        <v/>
      </c>
      <c r="DI46" s="134" t="str">
        <f>IF(SST!O46="","",SST!O46)</f>
        <v/>
      </c>
      <c r="DJ46" s="134" t="str">
        <f t="shared" si="149"/>
        <v/>
      </c>
      <c r="DK46" s="134" t="str">
        <f t="shared" si="150"/>
        <v/>
      </c>
      <c r="DL46" s="134" t="str">
        <f t="shared" si="151"/>
        <v/>
      </c>
      <c r="DM46" s="139" t="str">
        <f t="shared" si="152"/>
        <v/>
      </c>
      <c r="DN46" s="139" t="str">
        <f t="shared" si="153"/>
        <v/>
      </c>
      <c r="DO46" s="139" t="str">
        <f t="shared" si="154"/>
        <v/>
      </c>
      <c r="DP46" s="139" t="str">
        <f t="shared" si="155"/>
        <v/>
      </c>
      <c r="DQ46" s="139" t="str">
        <f t="shared" si="156"/>
        <v/>
      </c>
      <c r="DR46" s="139" t="str">
        <f t="shared" si="157"/>
        <v/>
      </c>
      <c r="DS46" s="139" t="str">
        <f t="shared" si="158"/>
        <v/>
      </c>
      <c r="DT46" s="139" t="str">
        <f t="shared" si="159"/>
        <v/>
      </c>
      <c r="DU46" s="139" t="str">
        <f t="shared" si="160"/>
        <v/>
      </c>
      <c r="DV46" s="139" t="str">
        <f t="shared" si="161"/>
        <v/>
      </c>
      <c r="DW46" s="140" t="str">
        <f t="shared" si="162"/>
        <v/>
      </c>
      <c r="DX46" s="140" t="str">
        <f t="shared" si="163"/>
        <v/>
      </c>
      <c r="DY46" s="140" t="str">
        <f t="shared" si="164"/>
        <v/>
      </c>
      <c r="DZ46" s="140" t="str">
        <f t="shared" si="165"/>
        <v/>
      </c>
      <c r="EA46" s="140" t="str">
        <f t="shared" si="166"/>
        <v/>
      </c>
      <c r="EB46" s="141" t="str">
        <f t="shared" si="167"/>
        <v/>
      </c>
      <c r="EC46" s="141" t="str">
        <f t="shared" si="168"/>
        <v/>
      </c>
      <c r="ED46" s="141" t="str">
        <f t="shared" si="169"/>
        <v/>
      </c>
      <c r="EE46" s="141" t="str">
        <f t="shared" si="170"/>
        <v/>
      </c>
      <c r="EF46" s="141" t="str">
        <f t="shared" si="171"/>
        <v/>
      </c>
      <c r="EG46" s="127" t="str">
        <f t="shared" si="172"/>
        <v/>
      </c>
      <c r="EH46" s="127" t="str">
        <f t="shared" si="173"/>
        <v/>
      </c>
      <c r="EI46" s="127" t="str">
        <f t="shared" si="174"/>
        <v/>
      </c>
      <c r="EJ46" s="127" t="str">
        <f t="shared" si="175"/>
        <v/>
      </c>
      <c r="EK46" s="127" t="str">
        <f t="shared" si="176"/>
        <v/>
      </c>
      <c r="EL46" s="128" t="str">
        <f t="shared" si="177"/>
        <v/>
      </c>
      <c r="EM46" s="128" t="str">
        <f t="shared" si="178"/>
        <v/>
      </c>
      <c r="EN46" s="128" t="str">
        <f t="shared" si="179"/>
        <v/>
      </c>
      <c r="EO46" s="128" t="str">
        <f t="shared" si="180"/>
        <v/>
      </c>
      <c r="EP46" s="128" t="str">
        <f t="shared" si="181"/>
        <v/>
      </c>
      <c r="EQ46" s="142" t="str">
        <f t="shared" si="182"/>
        <v/>
      </c>
      <c r="ER46" s="142" t="str">
        <f t="shared" si="183"/>
        <v/>
      </c>
      <c r="ES46" s="359" t="str">
        <f t="shared" si="184"/>
        <v/>
      </c>
      <c r="ET46" s="359" t="str">
        <f t="shared" si="185"/>
        <v/>
      </c>
      <c r="EU46" s="359" t="str">
        <f t="shared" si="186"/>
        <v/>
      </c>
      <c r="EV46" s="359" t="str">
        <f t="shared" si="187"/>
        <v/>
      </c>
      <c r="EW46" s="359" t="str">
        <f t="shared" si="188"/>
        <v/>
      </c>
      <c r="EX46" s="359" t="str">
        <f t="shared" si="189"/>
        <v/>
      </c>
      <c r="EY46" s="359" t="str">
        <f t="shared" si="190"/>
        <v/>
      </c>
      <c r="EZ46" s="359" t="str">
        <f t="shared" si="191"/>
        <v/>
      </c>
      <c r="FA46" s="359" t="str">
        <f t="shared" si="192"/>
        <v/>
      </c>
      <c r="FB46" s="359" t="str">
        <f t="shared" si="193"/>
        <v/>
      </c>
      <c r="FC46" s="144" t="str">
        <f t="shared" si="194"/>
        <v/>
      </c>
      <c r="FD46" s="359" t="str">
        <f t="shared" si="195"/>
        <v/>
      </c>
      <c r="FE46" s="145" t="str">
        <f>IF(ATTENDANCE!Q47="","",ATTENDANCE!Q47)</f>
        <v/>
      </c>
      <c r="FF46" s="146" t="str">
        <f t="shared" si="196"/>
        <v/>
      </c>
      <c r="FG46" s="359" t="str">
        <f t="shared" si="197"/>
        <v/>
      </c>
      <c r="FH46" s="144" t="str">
        <f t="shared" si="198"/>
        <v/>
      </c>
      <c r="FI46" s="359"/>
      <c r="FJ46" s="144"/>
      <c r="FK46" s="144"/>
      <c r="FL46" s="103"/>
    </row>
    <row r="47" spans="1:168" ht="25.5" customHeight="1" x14ac:dyDescent="0.25">
      <c r="A47" s="103"/>
      <c r="B47" s="131">
        <f>IF(DATA!B45="","",DATA!B45)</f>
        <v>41</v>
      </c>
      <c r="C47" s="131" t="str">
        <f>IF(DATA!C45="","",DATA!C45)</f>
        <v/>
      </c>
      <c r="D47" s="131" t="str">
        <f>IF(DATA!D45="","",DATA!D45)</f>
        <v/>
      </c>
      <c r="E47" s="447" t="str">
        <f>IF(DATA!E45="","",DATA!E45)</f>
        <v/>
      </c>
      <c r="F47" s="447" t="str">
        <f>IF(DATA!F45="","",DATA!F45)</f>
        <v/>
      </c>
      <c r="G47" s="132" t="str">
        <f>IF(DATA!G45="","",DATA!G45)</f>
        <v/>
      </c>
      <c r="H47" s="133" t="str">
        <f>IF(DATA!H45="","",DATA!H45)</f>
        <v/>
      </c>
      <c r="I47" s="132" t="str">
        <f>IF(DATA!I45="","",DATA!I45)</f>
        <v/>
      </c>
      <c r="J47" s="132" t="str">
        <f>IF(DATA!J45="","",DATA!J45)</f>
        <v/>
      </c>
      <c r="K47" s="132" t="str">
        <f>IF(DATA!K45="","",DATA!K45)</f>
        <v/>
      </c>
      <c r="L47" s="134" t="str">
        <f>IF(ENGLISH!E47="","",ENGLISH!E47)</f>
        <v/>
      </c>
      <c r="M47" s="135" t="str">
        <f t="shared" si="98"/>
        <v/>
      </c>
      <c r="N47" s="134" t="str">
        <f>IF(ENGLISH!F47="","",ENGLISH!F47)</f>
        <v/>
      </c>
      <c r="O47" s="135" t="str">
        <f t="shared" si="99"/>
        <v/>
      </c>
      <c r="P47" s="134" t="str">
        <f>IF(ENGLISH!G47="","",ENGLISH!G47)</f>
        <v/>
      </c>
      <c r="Q47" s="134" t="str">
        <f t="shared" si="100"/>
        <v/>
      </c>
      <c r="R47" s="135" t="str">
        <f>IFERROR(LARGE((M47,O47,Q47),1),"")</f>
        <v/>
      </c>
      <c r="S47" s="135" t="str">
        <f>IFERROR(LARGE((M47,O47,Q47),2),"")</f>
        <v/>
      </c>
      <c r="T47" s="134" t="str">
        <f t="shared" si="101"/>
        <v/>
      </c>
      <c r="U47" s="135" t="str">
        <f>IF(ENGLISH!H47="","",ENGLISH!H47)</f>
        <v/>
      </c>
      <c r="V47" s="134" t="str">
        <f>IF(ENGLISH!I47="","",ENGLISH!I47)</f>
        <v/>
      </c>
      <c r="W47" s="134" t="str">
        <f>IF(ENGLISH!J47="","",ENGLISH!J47)</f>
        <v/>
      </c>
      <c r="X47" s="134" t="str">
        <f t="shared" si="102"/>
        <v/>
      </c>
      <c r="Y47" s="135" t="str">
        <f>IF(ENGLISH!K47="","",ENGLISH!K47)</f>
        <v/>
      </c>
      <c r="Z47" s="135" t="str">
        <f t="shared" si="103"/>
        <v/>
      </c>
      <c r="AA47" s="136" t="str">
        <f t="shared" si="104"/>
        <v/>
      </c>
      <c r="AB47" s="134" t="str">
        <f t="shared" si="105"/>
        <v/>
      </c>
      <c r="AC47" s="134" t="str">
        <f>IF(ENGLISH!O47="","",ENGLISH!O47)</f>
        <v/>
      </c>
      <c r="AD47" s="134" t="str">
        <f t="shared" si="106"/>
        <v/>
      </c>
      <c r="AE47" s="134" t="str">
        <f t="shared" si="107"/>
        <v/>
      </c>
      <c r="AF47" s="134" t="str">
        <f t="shared" si="108"/>
        <v/>
      </c>
      <c r="AG47" s="137" t="str">
        <f>IF('HINDI-SKT'!E47="","",'HINDI-SKT'!E47)</f>
        <v/>
      </c>
      <c r="AH47" s="138" t="str">
        <f t="shared" si="109"/>
        <v/>
      </c>
      <c r="AI47" s="137" t="str">
        <f>IF('HINDI-SKT'!F47="","",'HINDI-SKT'!F47)</f>
        <v/>
      </c>
      <c r="AJ47" s="138" t="str">
        <f t="shared" si="110"/>
        <v/>
      </c>
      <c r="AK47" s="137" t="str">
        <f>IF('HINDI-SKT'!G47="","",'HINDI-SKT'!G47)</f>
        <v/>
      </c>
      <c r="AL47" s="137" t="str">
        <f t="shared" si="111"/>
        <v/>
      </c>
      <c r="AM47" s="138" t="str">
        <f>IFERROR(LARGE((AH47,AJ47,AL47),1),"")</f>
        <v/>
      </c>
      <c r="AN47" s="138" t="str">
        <f>IFERROR(LARGE((AH47,AJ47,AL47),2),"")</f>
        <v/>
      </c>
      <c r="AO47" s="137" t="str">
        <f t="shared" si="112"/>
        <v/>
      </c>
      <c r="AP47" s="138" t="str">
        <f>IF('HINDI-SKT'!H47="","",'HINDI-SKT'!H47)</f>
        <v/>
      </c>
      <c r="AQ47" s="137" t="str">
        <f>IF('HINDI-SKT'!I47="","",'HINDI-SKT'!I47)</f>
        <v/>
      </c>
      <c r="AR47" s="137" t="str">
        <f>IF('HINDI-SKT'!J47="","",'HINDI-SKT'!J47)</f>
        <v/>
      </c>
      <c r="AS47" s="137" t="str">
        <f t="shared" si="113"/>
        <v/>
      </c>
      <c r="AT47" s="137" t="str">
        <f>IF('HINDI-SKT'!K47="","",'HINDI-SKT'!K47)</f>
        <v/>
      </c>
      <c r="AU47" s="138" t="str">
        <f t="shared" si="114"/>
        <v/>
      </c>
      <c r="AV47" s="137" t="str">
        <f t="shared" si="115"/>
        <v/>
      </c>
      <c r="AW47" s="137" t="str">
        <f t="shared" si="116"/>
        <v/>
      </c>
      <c r="AX47" s="137" t="str">
        <f>IF('HINDI-SKT'!O47="","",'HINDI-SKT'!O47)</f>
        <v/>
      </c>
      <c r="AY47" s="137" t="str">
        <f t="shared" si="117"/>
        <v/>
      </c>
      <c r="AZ47" s="137" t="str">
        <f t="shared" si="118"/>
        <v/>
      </c>
      <c r="BA47" s="137" t="str">
        <f t="shared" si="119"/>
        <v/>
      </c>
      <c r="BB47" s="134" t="str">
        <f>IF(MATHS!E47="","",MATHS!E47)</f>
        <v/>
      </c>
      <c r="BC47" s="135" t="str">
        <f t="shared" si="120"/>
        <v/>
      </c>
      <c r="BD47" s="134" t="str">
        <f>IF(MATHS!F47="","",MATHS!F47)</f>
        <v/>
      </c>
      <c r="BE47" s="135" t="str">
        <f t="shared" si="121"/>
        <v/>
      </c>
      <c r="BF47" s="134" t="str">
        <f>IF(MATHS!G47="","",MATHS!G47)</f>
        <v/>
      </c>
      <c r="BG47" s="134" t="str">
        <f t="shared" si="122"/>
        <v/>
      </c>
      <c r="BH47" s="135" t="str">
        <f>IFERROR(LARGE((BC47,BE47,BG47),1),"")</f>
        <v/>
      </c>
      <c r="BI47" s="135" t="str">
        <f>IFERROR(LARGE((BC47,BE47,BG47),2),"")</f>
        <v/>
      </c>
      <c r="BJ47" s="134" t="str">
        <f t="shared" si="123"/>
        <v/>
      </c>
      <c r="BK47" s="135" t="str">
        <f>IF(MATHS!H47="","",MATHS!H47)</f>
        <v/>
      </c>
      <c r="BL47" s="134" t="str">
        <f>IF(MATHS!I47="","",MATHS!I47)</f>
        <v/>
      </c>
      <c r="BM47" s="134" t="str">
        <f>IF(MATHS!J47="","",MATHS!J47)</f>
        <v/>
      </c>
      <c r="BN47" s="134" t="str">
        <f t="shared" si="124"/>
        <v/>
      </c>
      <c r="BO47" s="134" t="str">
        <f>IF(MATHS!K47="","",MATHS!K47)</f>
        <v/>
      </c>
      <c r="BP47" s="135" t="str">
        <f t="shared" si="125"/>
        <v/>
      </c>
      <c r="BQ47" s="134" t="str">
        <f t="shared" si="126"/>
        <v/>
      </c>
      <c r="BR47" s="134" t="str">
        <f t="shared" si="127"/>
        <v/>
      </c>
      <c r="BS47" s="134" t="str">
        <f>IF(MATHS!O47="","",MATHS!O47)</f>
        <v/>
      </c>
      <c r="BT47" s="134" t="str">
        <f t="shared" si="128"/>
        <v/>
      </c>
      <c r="BU47" s="134" t="str">
        <f t="shared" si="129"/>
        <v/>
      </c>
      <c r="BV47" s="134"/>
      <c r="BW47" s="137" t="str">
        <f>IF(SCIENCE!E47="","",SCIENCE!E47)</f>
        <v/>
      </c>
      <c r="BX47" s="138" t="str">
        <f t="shared" si="130"/>
        <v/>
      </c>
      <c r="BY47" s="137" t="str">
        <f>IF(SCIENCE!F47="","",SCIENCE!F47)</f>
        <v/>
      </c>
      <c r="BZ47" s="138" t="str">
        <f t="shared" si="131"/>
        <v/>
      </c>
      <c r="CA47" s="137" t="str">
        <f>IF(SCIENCE!G47="","",SCIENCE!G47)</f>
        <v/>
      </c>
      <c r="CB47" s="137" t="str">
        <f t="shared" si="132"/>
        <v/>
      </c>
      <c r="CC47" s="138" t="str">
        <f>IFERROR(LARGE((BX47,BZ47,CB47),1),"")</f>
        <v/>
      </c>
      <c r="CD47" s="138" t="str">
        <f>IFERROR(LARGE((BX47,BZ47,CB47),2),"")</f>
        <v/>
      </c>
      <c r="CE47" s="137" t="str">
        <f t="shared" si="133"/>
        <v/>
      </c>
      <c r="CF47" s="138" t="str">
        <f>IF(SCIENCE!H47="","",SCIENCE!H47)</f>
        <v/>
      </c>
      <c r="CG47" s="138" t="str">
        <f>IF(SCIENCE!I47="","",SCIENCE!I47)</f>
        <v/>
      </c>
      <c r="CH47" s="138" t="str">
        <f>IF(SCIENCE!J47="","",SCIENCE!J47)</f>
        <v/>
      </c>
      <c r="CI47" s="138" t="str">
        <f t="shared" si="134"/>
        <v/>
      </c>
      <c r="CJ47" s="138" t="str">
        <f>IF(SCIENCE!K47="","",SCIENCE!K47)</f>
        <v/>
      </c>
      <c r="CK47" s="138" t="str">
        <f t="shared" si="135"/>
        <v/>
      </c>
      <c r="CL47" s="137" t="str">
        <f t="shared" si="136"/>
        <v/>
      </c>
      <c r="CM47" s="137" t="str">
        <f t="shared" si="137"/>
        <v/>
      </c>
      <c r="CN47" s="137" t="str">
        <f>IF(SCIENCE!O47="","",SCIENCE!O47)</f>
        <v/>
      </c>
      <c r="CO47" s="137" t="str">
        <f t="shared" si="138"/>
        <v/>
      </c>
      <c r="CP47" s="137" t="str">
        <f t="shared" si="139"/>
        <v/>
      </c>
      <c r="CQ47" s="137" t="str">
        <f t="shared" si="140"/>
        <v/>
      </c>
      <c r="CR47" s="134" t="str">
        <f>IF(SST!E47="","",SST!E47)</f>
        <v/>
      </c>
      <c r="CS47" s="135" t="str">
        <f t="shared" si="141"/>
        <v/>
      </c>
      <c r="CT47" s="134" t="str">
        <f>IF(SST!F47="","",SST!F47)</f>
        <v/>
      </c>
      <c r="CU47" s="135" t="str">
        <f t="shared" si="142"/>
        <v/>
      </c>
      <c r="CV47" s="134" t="str">
        <f>IF(SST!G47="","",SST!G47)</f>
        <v/>
      </c>
      <c r="CW47" s="134" t="str">
        <f t="shared" si="143"/>
        <v/>
      </c>
      <c r="CX47" s="135" t="str">
        <f>IFERROR(LARGE((CS47,CU47,CW47),1),"")</f>
        <v/>
      </c>
      <c r="CY47" s="135" t="str">
        <f>IFERROR(LARGE((CS47,CU47,CW47),2),"")</f>
        <v/>
      </c>
      <c r="CZ47" s="134" t="str">
        <f t="shared" si="144"/>
        <v/>
      </c>
      <c r="DA47" s="135" t="str">
        <f>IF(SST!H47="","",SST!H47)</f>
        <v/>
      </c>
      <c r="DB47" s="135" t="str">
        <f>IF(SST!I47="","",SST!I47)</f>
        <v/>
      </c>
      <c r="DC47" s="135" t="str">
        <f>IF(SST!J47="","",SST!J47)</f>
        <v/>
      </c>
      <c r="DD47" s="135" t="str">
        <f t="shared" si="145"/>
        <v/>
      </c>
      <c r="DE47" s="135" t="str">
        <f>IF(SST!K47="","",SST!K47)</f>
        <v/>
      </c>
      <c r="DF47" s="135" t="str">
        <f t="shared" si="146"/>
        <v/>
      </c>
      <c r="DG47" s="134" t="str">
        <f t="shared" si="147"/>
        <v/>
      </c>
      <c r="DH47" s="134" t="str">
        <f t="shared" si="148"/>
        <v/>
      </c>
      <c r="DI47" s="134" t="str">
        <f>IF(SST!O47="","",SST!O47)</f>
        <v/>
      </c>
      <c r="DJ47" s="134" t="str">
        <f t="shared" si="149"/>
        <v/>
      </c>
      <c r="DK47" s="134" t="str">
        <f t="shared" si="150"/>
        <v/>
      </c>
      <c r="DL47" s="134" t="str">
        <f t="shared" si="151"/>
        <v/>
      </c>
      <c r="DM47" s="139" t="str">
        <f t="shared" si="152"/>
        <v/>
      </c>
      <c r="DN47" s="139" t="str">
        <f t="shared" si="153"/>
        <v/>
      </c>
      <c r="DO47" s="139" t="str">
        <f t="shared" si="154"/>
        <v/>
      </c>
      <c r="DP47" s="139" t="str">
        <f t="shared" si="155"/>
        <v/>
      </c>
      <c r="DQ47" s="139" t="str">
        <f t="shared" si="156"/>
        <v/>
      </c>
      <c r="DR47" s="139" t="str">
        <f t="shared" si="157"/>
        <v/>
      </c>
      <c r="DS47" s="139" t="str">
        <f t="shared" si="158"/>
        <v/>
      </c>
      <c r="DT47" s="139" t="str">
        <f t="shared" si="159"/>
        <v/>
      </c>
      <c r="DU47" s="139" t="str">
        <f t="shared" si="160"/>
        <v/>
      </c>
      <c r="DV47" s="139" t="str">
        <f t="shared" si="161"/>
        <v/>
      </c>
      <c r="DW47" s="140" t="str">
        <f t="shared" si="162"/>
        <v/>
      </c>
      <c r="DX47" s="140" t="str">
        <f t="shared" si="163"/>
        <v/>
      </c>
      <c r="DY47" s="140" t="str">
        <f t="shared" si="164"/>
        <v/>
      </c>
      <c r="DZ47" s="140" t="str">
        <f t="shared" si="165"/>
        <v/>
      </c>
      <c r="EA47" s="140" t="str">
        <f t="shared" si="166"/>
        <v/>
      </c>
      <c r="EB47" s="141" t="str">
        <f t="shared" si="167"/>
        <v/>
      </c>
      <c r="EC47" s="141" t="str">
        <f t="shared" si="168"/>
        <v/>
      </c>
      <c r="ED47" s="141" t="str">
        <f t="shared" si="169"/>
        <v/>
      </c>
      <c r="EE47" s="141" t="str">
        <f t="shared" si="170"/>
        <v/>
      </c>
      <c r="EF47" s="141" t="str">
        <f t="shared" si="171"/>
        <v/>
      </c>
      <c r="EG47" s="127" t="str">
        <f t="shared" si="172"/>
        <v/>
      </c>
      <c r="EH47" s="127" t="str">
        <f t="shared" si="173"/>
        <v/>
      </c>
      <c r="EI47" s="127" t="str">
        <f t="shared" si="174"/>
        <v/>
      </c>
      <c r="EJ47" s="127" t="str">
        <f t="shared" si="175"/>
        <v/>
      </c>
      <c r="EK47" s="127" t="str">
        <f t="shared" si="176"/>
        <v/>
      </c>
      <c r="EL47" s="128" t="str">
        <f t="shared" si="177"/>
        <v/>
      </c>
      <c r="EM47" s="128" t="str">
        <f t="shared" si="178"/>
        <v/>
      </c>
      <c r="EN47" s="128" t="str">
        <f t="shared" si="179"/>
        <v/>
      </c>
      <c r="EO47" s="128" t="str">
        <f t="shared" si="180"/>
        <v/>
      </c>
      <c r="EP47" s="128" t="str">
        <f t="shared" si="181"/>
        <v/>
      </c>
      <c r="EQ47" s="142" t="str">
        <f t="shared" si="182"/>
        <v/>
      </c>
      <c r="ER47" s="142" t="str">
        <f t="shared" si="183"/>
        <v/>
      </c>
      <c r="ES47" s="359" t="str">
        <f t="shared" si="184"/>
        <v/>
      </c>
      <c r="ET47" s="359" t="str">
        <f t="shared" si="185"/>
        <v/>
      </c>
      <c r="EU47" s="359" t="str">
        <f t="shared" si="186"/>
        <v/>
      </c>
      <c r="EV47" s="359" t="str">
        <f t="shared" si="187"/>
        <v/>
      </c>
      <c r="EW47" s="359" t="str">
        <f t="shared" si="188"/>
        <v/>
      </c>
      <c r="EX47" s="359" t="str">
        <f t="shared" si="189"/>
        <v/>
      </c>
      <c r="EY47" s="359" t="str">
        <f t="shared" si="190"/>
        <v/>
      </c>
      <c r="EZ47" s="359" t="str">
        <f t="shared" si="191"/>
        <v/>
      </c>
      <c r="FA47" s="359" t="str">
        <f t="shared" si="192"/>
        <v/>
      </c>
      <c r="FB47" s="359" t="str">
        <f t="shared" si="193"/>
        <v/>
      </c>
      <c r="FC47" s="144" t="str">
        <f t="shared" si="194"/>
        <v/>
      </c>
      <c r="FD47" s="359" t="str">
        <f t="shared" si="195"/>
        <v/>
      </c>
      <c r="FE47" s="145" t="str">
        <f>IF(ATTENDANCE!Q48="","",ATTENDANCE!Q48)</f>
        <v/>
      </c>
      <c r="FF47" s="146" t="str">
        <f t="shared" si="196"/>
        <v/>
      </c>
      <c r="FG47" s="359" t="str">
        <f t="shared" si="197"/>
        <v/>
      </c>
      <c r="FH47" s="144" t="str">
        <f t="shared" si="198"/>
        <v/>
      </c>
      <c r="FI47" s="359"/>
      <c r="FJ47" s="144"/>
      <c r="FK47" s="144"/>
      <c r="FL47" s="103"/>
    </row>
    <row r="48" spans="1:168" ht="25.5" customHeight="1" x14ac:dyDescent="0.25">
      <c r="A48" s="103"/>
      <c r="B48" s="131">
        <f>IF(DATA!B46="","",DATA!B46)</f>
        <v>42</v>
      </c>
      <c r="C48" s="131" t="str">
        <f>IF(DATA!C46="","",DATA!C46)</f>
        <v/>
      </c>
      <c r="D48" s="131" t="str">
        <f>IF(DATA!D46="","",DATA!D46)</f>
        <v/>
      </c>
      <c r="E48" s="447" t="str">
        <f>IF(DATA!E46="","",DATA!E46)</f>
        <v/>
      </c>
      <c r="F48" s="447" t="str">
        <f>IF(DATA!F46="","",DATA!F46)</f>
        <v/>
      </c>
      <c r="G48" s="132" t="str">
        <f>IF(DATA!G46="","",DATA!G46)</f>
        <v/>
      </c>
      <c r="H48" s="133" t="str">
        <f>IF(DATA!H46="","",DATA!H46)</f>
        <v/>
      </c>
      <c r="I48" s="132" t="str">
        <f>IF(DATA!I46="","",DATA!I46)</f>
        <v/>
      </c>
      <c r="J48" s="132" t="str">
        <f>IF(DATA!J46="","",DATA!J46)</f>
        <v/>
      </c>
      <c r="K48" s="132" t="str">
        <f>IF(DATA!K46="","",DATA!K46)</f>
        <v/>
      </c>
      <c r="L48" s="134" t="str">
        <f>IF(ENGLISH!E48="","",ENGLISH!E48)</f>
        <v/>
      </c>
      <c r="M48" s="135" t="str">
        <f t="shared" si="98"/>
        <v/>
      </c>
      <c r="N48" s="134" t="str">
        <f>IF(ENGLISH!F48="","",ENGLISH!F48)</f>
        <v/>
      </c>
      <c r="O48" s="135" t="str">
        <f t="shared" si="99"/>
        <v/>
      </c>
      <c r="P48" s="134" t="str">
        <f>IF(ENGLISH!G48="","",ENGLISH!G48)</f>
        <v/>
      </c>
      <c r="Q48" s="134" t="str">
        <f t="shared" si="100"/>
        <v/>
      </c>
      <c r="R48" s="135" t="str">
        <f>IFERROR(LARGE((M48,O48,Q48),1),"")</f>
        <v/>
      </c>
      <c r="S48" s="135" t="str">
        <f>IFERROR(LARGE((M48,O48,Q48),2),"")</f>
        <v/>
      </c>
      <c r="T48" s="134" t="str">
        <f t="shared" si="101"/>
        <v/>
      </c>
      <c r="U48" s="135" t="str">
        <f>IF(ENGLISH!H48="","",ENGLISH!H48)</f>
        <v/>
      </c>
      <c r="V48" s="134" t="str">
        <f>IF(ENGLISH!I48="","",ENGLISH!I48)</f>
        <v/>
      </c>
      <c r="W48" s="134" t="str">
        <f>IF(ENGLISH!J48="","",ENGLISH!J48)</f>
        <v/>
      </c>
      <c r="X48" s="134" t="str">
        <f t="shared" si="102"/>
        <v/>
      </c>
      <c r="Y48" s="135" t="str">
        <f>IF(ENGLISH!K48="","",ENGLISH!K48)</f>
        <v/>
      </c>
      <c r="Z48" s="135" t="str">
        <f t="shared" si="103"/>
        <v/>
      </c>
      <c r="AA48" s="136" t="str">
        <f t="shared" si="104"/>
        <v/>
      </c>
      <c r="AB48" s="134" t="str">
        <f t="shared" si="105"/>
        <v/>
      </c>
      <c r="AC48" s="134" t="str">
        <f>IF(ENGLISH!O48="","",ENGLISH!O48)</f>
        <v/>
      </c>
      <c r="AD48" s="134" t="str">
        <f t="shared" si="106"/>
        <v/>
      </c>
      <c r="AE48" s="134" t="str">
        <f t="shared" si="107"/>
        <v/>
      </c>
      <c r="AF48" s="134" t="str">
        <f t="shared" si="108"/>
        <v/>
      </c>
      <c r="AG48" s="137" t="str">
        <f>IF('HINDI-SKT'!E48="","",'HINDI-SKT'!E48)</f>
        <v/>
      </c>
      <c r="AH48" s="138" t="str">
        <f t="shared" si="109"/>
        <v/>
      </c>
      <c r="AI48" s="137" t="str">
        <f>IF('HINDI-SKT'!F48="","",'HINDI-SKT'!F48)</f>
        <v/>
      </c>
      <c r="AJ48" s="138" t="str">
        <f t="shared" si="110"/>
        <v/>
      </c>
      <c r="AK48" s="137" t="str">
        <f>IF('HINDI-SKT'!G48="","",'HINDI-SKT'!G48)</f>
        <v/>
      </c>
      <c r="AL48" s="137" t="str">
        <f t="shared" si="111"/>
        <v/>
      </c>
      <c r="AM48" s="138" t="str">
        <f>IFERROR(LARGE((AH48,AJ48,AL48),1),"")</f>
        <v/>
      </c>
      <c r="AN48" s="138" t="str">
        <f>IFERROR(LARGE((AH48,AJ48,AL48),2),"")</f>
        <v/>
      </c>
      <c r="AO48" s="137" t="str">
        <f t="shared" si="112"/>
        <v/>
      </c>
      <c r="AP48" s="138" t="str">
        <f>IF('HINDI-SKT'!H48="","",'HINDI-SKT'!H48)</f>
        <v/>
      </c>
      <c r="AQ48" s="137" t="str">
        <f>IF('HINDI-SKT'!I48="","",'HINDI-SKT'!I48)</f>
        <v/>
      </c>
      <c r="AR48" s="137" t="str">
        <f>IF('HINDI-SKT'!J48="","",'HINDI-SKT'!J48)</f>
        <v/>
      </c>
      <c r="AS48" s="137" t="str">
        <f t="shared" si="113"/>
        <v/>
      </c>
      <c r="AT48" s="137" t="str">
        <f>IF('HINDI-SKT'!K48="","",'HINDI-SKT'!K48)</f>
        <v/>
      </c>
      <c r="AU48" s="138" t="str">
        <f t="shared" si="114"/>
        <v/>
      </c>
      <c r="AV48" s="137" t="str">
        <f t="shared" si="115"/>
        <v/>
      </c>
      <c r="AW48" s="137" t="str">
        <f t="shared" si="116"/>
        <v/>
      </c>
      <c r="AX48" s="137" t="str">
        <f>IF('HINDI-SKT'!O48="","",'HINDI-SKT'!O48)</f>
        <v/>
      </c>
      <c r="AY48" s="137" t="str">
        <f t="shared" si="117"/>
        <v/>
      </c>
      <c r="AZ48" s="137" t="str">
        <f t="shared" si="118"/>
        <v/>
      </c>
      <c r="BA48" s="137" t="str">
        <f t="shared" si="119"/>
        <v/>
      </c>
      <c r="BB48" s="134" t="str">
        <f>IF(MATHS!E48="","",MATHS!E48)</f>
        <v/>
      </c>
      <c r="BC48" s="135" t="str">
        <f t="shared" si="120"/>
        <v/>
      </c>
      <c r="BD48" s="134" t="str">
        <f>IF(MATHS!F48="","",MATHS!F48)</f>
        <v/>
      </c>
      <c r="BE48" s="135" t="str">
        <f t="shared" si="121"/>
        <v/>
      </c>
      <c r="BF48" s="134" t="str">
        <f>IF(MATHS!G48="","",MATHS!G48)</f>
        <v/>
      </c>
      <c r="BG48" s="134" t="str">
        <f t="shared" si="122"/>
        <v/>
      </c>
      <c r="BH48" s="135" t="str">
        <f>IFERROR(LARGE((BC48,BE48,BG48),1),"")</f>
        <v/>
      </c>
      <c r="BI48" s="135" t="str">
        <f>IFERROR(LARGE((BC48,BE48,BG48),2),"")</f>
        <v/>
      </c>
      <c r="BJ48" s="134" t="str">
        <f t="shared" si="123"/>
        <v/>
      </c>
      <c r="BK48" s="135" t="str">
        <f>IF(MATHS!H48="","",MATHS!H48)</f>
        <v/>
      </c>
      <c r="BL48" s="134" t="str">
        <f>IF(MATHS!I48="","",MATHS!I48)</f>
        <v/>
      </c>
      <c r="BM48" s="134" t="str">
        <f>IF(MATHS!J48="","",MATHS!J48)</f>
        <v/>
      </c>
      <c r="BN48" s="134" t="str">
        <f t="shared" si="124"/>
        <v/>
      </c>
      <c r="BO48" s="134" t="str">
        <f>IF(MATHS!K48="","",MATHS!K48)</f>
        <v/>
      </c>
      <c r="BP48" s="135" t="str">
        <f t="shared" si="125"/>
        <v/>
      </c>
      <c r="BQ48" s="134" t="str">
        <f t="shared" si="126"/>
        <v/>
      </c>
      <c r="BR48" s="134" t="str">
        <f t="shared" si="127"/>
        <v/>
      </c>
      <c r="BS48" s="134" t="str">
        <f>IF(MATHS!O48="","",MATHS!O48)</f>
        <v/>
      </c>
      <c r="BT48" s="134" t="str">
        <f t="shared" si="128"/>
        <v/>
      </c>
      <c r="BU48" s="134" t="str">
        <f t="shared" si="129"/>
        <v/>
      </c>
      <c r="BV48" s="134"/>
      <c r="BW48" s="137" t="str">
        <f>IF(SCIENCE!E48="","",SCIENCE!E48)</f>
        <v/>
      </c>
      <c r="BX48" s="138" t="str">
        <f t="shared" si="130"/>
        <v/>
      </c>
      <c r="BY48" s="137" t="str">
        <f>IF(SCIENCE!F48="","",SCIENCE!F48)</f>
        <v/>
      </c>
      <c r="BZ48" s="138" t="str">
        <f t="shared" si="131"/>
        <v/>
      </c>
      <c r="CA48" s="137" t="str">
        <f>IF(SCIENCE!G48="","",SCIENCE!G48)</f>
        <v/>
      </c>
      <c r="CB48" s="137" t="str">
        <f t="shared" si="132"/>
        <v/>
      </c>
      <c r="CC48" s="138" t="str">
        <f>IFERROR(LARGE((BX48,BZ48,CB48),1),"")</f>
        <v/>
      </c>
      <c r="CD48" s="138" t="str">
        <f>IFERROR(LARGE((BX48,BZ48,CB48),2),"")</f>
        <v/>
      </c>
      <c r="CE48" s="137" t="str">
        <f t="shared" si="133"/>
        <v/>
      </c>
      <c r="CF48" s="138" t="str">
        <f>IF(SCIENCE!H48="","",SCIENCE!H48)</f>
        <v/>
      </c>
      <c r="CG48" s="138" t="str">
        <f>IF(SCIENCE!I48="","",SCIENCE!I48)</f>
        <v/>
      </c>
      <c r="CH48" s="138" t="str">
        <f>IF(SCIENCE!J48="","",SCIENCE!J48)</f>
        <v/>
      </c>
      <c r="CI48" s="138" t="str">
        <f t="shared" si="134"/>
        <v/>
      </c>
      <c r="CJ48" s="138" t="str">
        <f>IF(SCIENCE!K48="","",SCIENCE!K48)</f>
        <v/>
      </c>
      <c r="CK48" s="138" t="str">
        <f t="shared" si="135"/>
        <v/>
      </c>
      <c r="CL48" s="137" t="str">
        <f t="shared" si="136"/>
        <v/>
      </c>
      <c r="CM48" s="137" t="str">
        <f t="shared" si="137"/>
        <v/>
      </c>
      <c r="CN48" s="137" t="str">
        <f>IF(SCIENCE!O48="","",SCIENCE!O48)</f>
        <v/>
      </c>
      <c r="CO48" s="137" t="str">
        <f t="shared" si="138"/>
        <v/>
      </c>
      <c r="CP48" s="137" t="str">
        <f t="shared" si="139"/>
        <v/>
      </c>
      <c r="CQ48" s="137" t="str">
        <f t="shared" si="140"/>
        <v/>
      </c>
      <c r="CR48" s="134" t="str">
        <f>IF(SST!E48="","",SST!E48)</f>
        <v/>
      </c>
      <c r="CS48" s="135" t="str">
        <f t="shared" si="141"/>
        <v/>
      </c>
      <c r="CT48" s="134" t="str">
        <f>IF(SST!F48="","",SST!F48)</f>
        <v/>
      </c>
      <c r="CU48" s="135" t="str">
        <f t="shared" si="142"/>
        <v/>
      </c>
      <c r="CV48" s="134" t="str">
        <f>IF(SST!G48="","",SST!G48)</f>
        <v/>
      </c>
      <c r="CW48" s="134" t="str">
        <f t="shared" si="143"/>
        <v/>
      </c>
      <c r="CX48" s="135" t="str">
        <f>IFERROR(LARGE((CS48,CU48,CW48),1),"")</f>
        <v/>
      </c>
      <c r="CY48" s="135" t="str">
        <f>IFERROR(LARGE((CS48,CU48,CW48),2),"")</f>
        <v/>
      </c>
      <c r="CZ48" s="134" t="str">
        <f t="shared" si="144"/>
        <v/>
      </c>
      <c r="DA48" s="135" t="str">
        <f>IF(SST!H48="","",SST!H48)</f>
        <v/>
      </c>
      <c r="DB48" s="135" t="str">
        <f>IF(SST!I48="","",SST!I48)</f>
        <v/>
      </c>
      <c r="DC48" s="135" t="str">
        <f>IF(SST!J48="","",SST!J48)</f>
        <v/>
      </c>
      <c r="DD48" s="135" t="str">
        <f t="shared" si="145"/>
        <v/>
      </c>
      <c r="DE48" s="135" t="str">
        <f>IF(SST!K48="","",SST!K48)</f>
        <v/>
      </c>
      <c r="DF48" s="135" t="str">
        <f t="shared" si="146"/>
        <v/>
      </c>
      <c r="DG48" s="134" t="str">
        <f t="shared" si="147"/>
        <v/>
      </c>
      <c r="DH48" s="134" t="str">
        <f t="shared" si="148"/>
        <v/>
      </c>
      <c r="DI48" s="134" t="str">
        <f>IF(SST!O48="","",SST!O48)</f>
        <v/>
      </c>
      <c r="DJ48" s="134" t="str">
        <f t="shared" si="149"/>
        <v/>
      </c>
      <c r="DK48" s="134" t="str">
        <f t="shared" si="150"/>
        <v/>
      </c>
      <c r="DL48" s="134" t="str">
        <f t="shared" si="151"/>
        <v/>
      </c>
      <c r="DM48" s="139" t="str">
        <f t="shared" si="152"/>
        <v/>
      </c>
      <c r="DN48" s="139" t="str">
        <f t="shared" si="153"/>
        <v/>
      </c>
      <c r="DO48" s="139" t="str">
        <f t="shared" si="154"/>
        <v/>
      </c>
      <c r="DP48" s="139" t="str">
        <f t="shared" si="155"/>
        <v/>
      </c>
      <c r="DQ48" s="139" t="str">
        <f t="shared" si="156"/>
        <v/>
      </c>
      <c r="DR48" s="139" t="str">
        <f t="shared" si="157"/>
        <v/>
      </c>
      <c r="DS48" s="139" t="str">
        <f t="shared" si="158"/>
        <v/>
      </c>
      <c r="DT48" s="139" t="str">
        <f t="shared" si="159"/>
        <v/>
      </c>
      <c r="DU48" s="139" t="str">
        <f t="shared" si="160"/>
        <v/>
      </c>
      <c r="DV48" s="139" t="str">
        <f t="shared" si="161"/>
        <v/>
      </c>
      <c r="DW48" s="140" t="str">
        <f t="shared" si="162"/>
        <v/>
      </c>
      <c r="DX48" s="140" t="str">
        <f t="shared" si="163"/>
        <v/>
      </c>
      <c r="DY48" s="140" t="str">
        <f t="shared" si="164"/>
        <v/>
      </c>
      <c r="DZ48" s="140" t="str">
        <f t="shared" si="165"/>
        <v/>
      </c>
      <c r="EA48" s="140" t="str">
        <f t="shared" si="166"/>
        <v/>
      </c>
      <c r="EB48" s="141" t="str">
        <f t="shared" si="167"/>
        <v/>
      </c>
      <c r="EC48" s="141" t="str">
        <f t="shared" si="168"/>
        <v/>
      </c>
      <c r="ED48" s="141" t="str">
        <f t="shared" si="169"/>
        <v/>
      </c>
      <c r="EE48" s="141" t="str">
        <f t="shared" si="170"/>
        <v/>
      </c>
      <c r="EF48" s="141" t="str">
        <f t="shared" si="171"/>
        <v/>
      </c>
      <c r="EG48" s="127" t="str">
        <f t="shared" si="172"/>
        <v/>
      </c>
      <c r="EH48" s="127" t="str">
        <f t="shared" si="173"/>
        <v/>
      </c>
      <c r="EI48" s="127" t="str">
        <f t="shared" si="174"/>
        <v/>
      </c>
      <c r="EJ48" s="127" t="str">
        <f t="shared" si="175"/>
        <v/>
      </c>
      <c r="EK48" s="127" t="str">
        <f t="shared" si="176"/>
        <v/>
      </c>
      <c r="EL48" s="128" t="str">
        <f t="shared" si="177"/>
        <v/>
      </c>
      <c r="EM48" s="128" t="str">
        <f t="shared" si="178"/>
        <v/>
      </c>
      <c r="EN48" s="128" t="str">
        <f t="shared" si="179"/>
        <v/>
      </c>
      <c r="EO48" s="128" t="str">
        <f t="shared" si="180"/>
        <v/>
      </c>
      <c r="EP48" s="128" t="str">
        <f t="shared" si="181"/>
        <v/>
      </c>
      <c r="EQ48" s="142" t="str">
        <f t="shared" si="182"/>
        <v/>
      </c>
      <c r="ER48" s="142" t="str">
        <f t="shared" si="183"/>
        <v/>
      </c>
      <c r="ES48" s="359" t="str">
        <f t="shared" si="184"/>
        <v/>
      </c>
      <c r="ET48" s="359" t="str">
        <f t="shared" si="185"/>
        <v/>
      </c>
      <c r="EU48" s="359" t="str">
        <f t="shared" si="186"/>
        <v/>
      </c>
      <c r="EV48" s="359" t="str">
        <f t="shared" si="187"/>
        <v/>
      </c>
      <c r="EW48" s="359" t="str">
        <f t="shared" si="188"/>
        <v/>
      </c>
      <c r="EX48" s="359" t="str">
        <f t="shared" si="189"/>
        <v/>
      </c>
      <c r="EY48" s="359" t="str">
        <f t="shared" si="190"/>
        <v/>
      </c>
      <c r="EZ48" s="359" t="str">
        <f t="shared" si="191"/>
        <v/>
      </c>
      <c r="FA48" s="359" t="str">
        <f t="shared" si="192"/>
        <v/>
      </c>
      <c r="FB48" s="359" t="str">
        <f t="shared" si="193"/>
        <v/>
      </c>
      <c r="FC48" s="144" t="str">
        <f t="shared" si="194"/>
        <v/>
      </c>
      <c r="FD48" s="359" t="str">
        <f t="shared" si="195"/>
        <v/>
      </c>
      <c r="FE48" s="145" t="str">
        <f>IF(ATTENDANCE!Q49="","",ATTENDANCE!Q49)</f>
        <v/>
      </c>
      <c r="FF48" s="146" t="str">
        <f t="shared" si="196"/>
        <v/>
      </c>
      <c r="FG48" s="359" t="str">
        <f t="shared" si="197"/>
        <v/>
      </c>
      <c r="FH48" s="144" t="str">
        <f t="shared" si="198"/>
        <v/>
      </c>
      <c r="FI48" s="359"/>
      <c r="FJ48" s="144"/>
      <c r="FK48" s="144"/>
      <c r="FL48" s="103"/>
    </row>
    <row r="49" spans="1:168" ht="25.5" customHeight="1" x14ac:dyDescent="0.25">
      <c r="A49" s="103"/>
      <c r="B49" s="131">
        <f>IF(DATA!B47="","",DATA!B47)</f>
        <v>43</v>
      </c>
      <c r="C49" s="131" t="str">
        <f>IF(DATA!C47="","",DATA!C47)</f>
        <v/>
      </c>
      <c r="D49" s="131" t="str">
        <f>IF(DATA!D47="","",DATA!D47)</f>
        <v/>
      </c>
      <c r="E49" s="447" t="str">
        <f>IF(DATA!E47="","",DATA!E47)</f>
        <v/>
      </c>
      <c r="F49" s="447" t="str">
        <f>IF(DATA!F47="","",DATA!F47)</f>
        <v/>
      </c>
      <c r="G49" s="132" t="str">
        <f>IF(DATA!G47="","",DATA!G47)</f>
        <v/>
      </c>
      <c r="H49" s="133" t="str">
        <f>IF(DATA!H47="","",DATA!H47)</f>
        <v/>
      </c>
      <c r="I49" s="132" t="str">
        <f>IF(DATA!I47="","",DATA!I47)</f>
        <v/>
      </c>
      <c r="J49" s="132" t="str">
        <f>IF(DATA!J47="","",DATA!J47)</f>
        <v/>
      </c>
      <c r="K49" s="132" t="str">
        <f>IF(DATA!K47="","",DATA!K47)</f>
        <v/>
      </c>
      <c r="L49" s="134" t="str">
        <f>IF(ENGLISH!E49="","",ENGLISH!E49)</f>
        <v/>
      </c>
      <c r="M49" s="135" t="str">
        <f t="shared" si="98"/>
        <v/>
      </c>
      <c r="N49" s="134" t="str">
        <f>IF(ENGLISH!F49="","",ENGLISH!F49)</f>
        <v/>
      </c>
      <c r="O49" s="135" t="str">
        <f t="shared" si="99"/>
        <v/>
      </c>
      <c r="P49" s="134" t="str">
        <f>IF(ENGLISH!G49="","",ENGLISH!G49)</f>
        <v/>
      </c>
      <c r="Q49" s="134" t="str">
        <f t="shared" si="100"/>
        <v/>
      </c>
      <c r="R49" s="135" t="str">
        <f>IFERROR(LARGE((M49,O49,Q49),1),"")</f>
        <v/>
      </c>
      <c r="S49" s="135" t="str">
        <f>IFERROR(LARGE((M49,O49,Q49),2),"")</f>
        <v/>
      </c>
      <c r="T49" s="134" t="str">
        <f t="shared" si="101"/>
        <v/>
      </c>
      <c r="U49" s="135" t="str">
        <f>IF(ENGLISH!H49="","",ENGLISH!H49)</f>
        <v/>
      </c>
      <c r="V49" s="134" t="str">
        <f>IF(ENGLISH!I49="","",ENGLISH!I49)</f>
        <v/>
      </c>
      <c r="W49" s="134" t="str">
        <f>IF(ENGLISH!J49="","",ENGLISH!J49)</f>
        <v/>
      </c>
      <c r="X49" s="134" t="str">
        <f t="shared" si="102"/>
        <v/>
      </c>
      <c r="Y49" s="135" t="str">
        <f>IF(ENGLISH!K49="","",ENGLISH!K49)</f>
        <v/>
      </c>
      <c r="Z49" s="135" t="str">
        <f t="shared" si="103"/>
        <v/>
      </c>
      <c r="AA49" s="136" t="str">
        <f t="shared" si="104"/>
        <v/>
      </c>
      <c r="AB49" s="134" t="str">
        <f t="shared" si="105"/>
        <v/>
      </c>
      <c r="AC49" s="134" t="str">
        <f>IF(ENGLISH!O49="","",ENGLISH!O49)</f>
        <v/>
      </c>
      <c r="AD49" s="134" t="str">
        <f t="shared" si="106"/>
        <v/>
      </c>
      <c r="AE49" s="134" t="str">
        <f t="shared" si="107"/>
        <v/>
      </c>
      <c r="AF49" s="134" t="str">
        <f t="shared" si="108"/>
        <v/>
      </c>
      <c r="AG49" s="137" t="str">
        <f>IF('HINDI-SKT'!E49="","",'HINDI-SKT'!E49)</f>
        <v/>
      </c>
      <c r="AH49" s="138" t="str">
        <f t="shared" si="109"/>
        <v/>
      </c>
      <c r="AI49" s="137" t="str">
        <f>IF('HINDI-SKT'!F49="","",'HINDI-SKT'!F49)</f>
        <v/>
      </c>
      <c r="AJ49" s="138" t="str">
        <f t="shared" si="110"/>
        <v/>
      </c>
      <c r="AK49" s="137" t="str">
        <f>IF('HINDI-SKT'!G49="","",'HINDI-SKT'!G49)</f>
        <v/>
      </c>
      <c r="AL49" s="137" t="str">
        <f t="shared" si="111"/>
        <v/>
      </c>
      <c r="AM49" s="138" t="str">
        <f>IFERROR(LARGE((AH49,AJ49,AL49),1),"")</f>
        <v/>
      </c>
      <c r="AN49" s="138" t="str">
        <f>IFERROR(LARGE((AH49,AJ49,AL49),2),"")</f>
        <v/>
      </c>
      <c r="AO49" s="137" t="str">
        <f t="shared" si="112"/>
        <v/>
      </c>
      <c r="AP49" s="138" t="str">
        <f>IF('HINDI-SKT'!H49="","",'HINDI-SKT'!H49)</f>
        <v/>
      </c>
      <c r="AQ49" s="137" t="str">
        <f>IF('HINDI-SKT'!I49="","",'HINDI-SKT'!I49)</f>
        <v/>
      </c>
      <c r="AR49" s="137" t="str">
        <f>IF('HINDI-SKT'!J49="","",'HINDI-SKT'!J49)</f>
        <v/>
      </c>
      <c r="AS49" s="137" t="str">
        <f t="shared" si="113"/>
        <v/>
      </c>
      <c r="AT49" s="137" t="str">
        <f>IF('HINDI-SKT'!K49="","",'HINDI-SKT'!K49)</f>
        <v/>
      </c>
      <c r="AU49" s="138" t="str">
        <f t="shared" si="114"/>
        <v/>
      </c>
      <c r="AV49" s="137" t="str">
        <f t="shared" si="115"/>
        <v/>
      </c>
      <c r="AW49" s="137" t="str">
        <f t="shared" si="116"/>
        <v/>
      </c>
      <c r="AX49" s="137" t="str">
        <f>IF('HINDI-SKT'!O49="","",'HINDI-SKT'!O49)</f>
        <v/>
      </c>
      <c r="AY49" s="137" t="str">
        <f t="shared" si="117"/>
        <v/>
      </c>
      <c r="AZ49" s="137" t="str">
        <f t="shared" si="118"/>
        <v/>
      </c>
      <c r="BA49" s="137" t="str">
        <f t="shared" si="119"/>
        <v/>
      </c>
      <c r="BB49" s="134" t="str">
        <f>IF(MATHS!E49="","",MATHS!E49)</f>
        <v/>
      </c>
      <c r="BC49" s="135" t="str">
        <f t="shared" si="120"/>
        <v/>
      </c>
      <c r="BD49" s="134" t="str">
        <f>IF(MATHS!F49="","",MATHS!F49)</f>
        <v/>
      </c>
      <c r="BE49" s="135" t="str">
        <f t="shared" si="121"/>
        <v/>
      </c>
      <c r="BF49" s="134" t="str">
        <f>IF(MATHS!G49="","",MATHS!G49)</f>
        <v/>
      </c>
      <c r="BG49" s="134" t="str">
        <f t="shared" si="122"/>
        <v/>
      </c>
      <c r="BH49" s="135" t="str">
        <f>IFERROR(LARGE((BC49,BE49,BG49),1),"")</f>
        <v/>
      </c>
      <c r="BI49" s="135" t="str">
        <f>IFERROR(LARGE((BC49,BE49,BG49),2),"")</f>
        <v/>
      </c>
      <c r="BJ49" s="134" t="str">
        <f t="shared" si="123"/>
        <v/>
      </c>
      <c r="BK49" s="135" t="str">
        <f>IF(MATHS!H49="","",MATHS!H49)</f>
        <v/>
      </c>
      <c r="BL49" s="134" t="str">
        <f>IF(MATHS!I49="","",MATHS!I49)</f>
        <v/>
      </c>
      <c r="BM49" s="134" t="str">
        <f>IF(MATHS!J49="","",MATHS!J49)</f>
        <v/>
      </c>
      <c r="BN49" s="134" t="str">
        <f t="shared" si="124"/>
        <v/>
      </c>
      <c r="BO49" s="134" t="str">
        <f>IF(MATHS!K49="","",MATHS!K49)</f>
        <v/>
      </c>
      <c r="BP49" s="135" t="str">
        <f t="shared" si="125"/>
        <v/>
      </c>
      <c r="BQ49" s="134" t="str">
        <f t="shared" si="126"/>
        <v/>
      </c>
      <c r="BR49" s="134" t="str">
        <f t="shared" si="127"/>
        <v/>
      </c>
      <c r="BS49" s="134" t="str">
        <f>IF(MATHS!O49="","",MATHS!O49)</f>
        <v/>
      </c>
      <c r="BT49" s="134" t="str">
        <f t="shared" si="128"/>
        <v/>
      </c>
      <c r="BU49" s="134" t="str">
        <f t="shared" si="129"/>
        <v/>
      </c>
      <c r="BV49" s="134"/>
      <c r="BW49" s="137" t="str">
        <f>IF(SCIENCE!E49="","",SCIENCE!E49)</f>
        <v/>
      </c>
      <c r="BX49" s="138" t="str">
        <f t="shared" si="130"/>
        <v/>
      </c>
      <c r="BY49" s="137" t="str">
        <f>IF(SCIENCE!F49="","",SCIENCE!F49)</f>
        <v/>
      </c>
      <c r="BZ49" s="138" t="str">
        <f t="shared" si="131"/>
        <v/>
      </c>
      <c r="CA49" s="137" t="str">
        <f>IF(SCIENCE!G49="","",SCIENCE!G49)</f>
        <v/>
      </c>
      <c r="CB49" s="137" t="str">
        <f t="shared" si="132"/>
        <v/>
      </c>
      <c r="CC49" s="138" t="str">
        <f>IFERROR(LARGE((BX49,BZ49,CB49),1),"")</f>
        <v/>
      </c>
      <c r="CD49" s="138" t="str">
        <f>IFERROR(LARGE((BX49,BZ49,CB49),2),"")</f>
        <v/>
      </c>
      <c r="CE49" s="137" t="str">
        <f t="shared" si="133"/>
        <v/>
      </c>
      <c r="CF49" s="138" t="str">
        <f>IF(SCIENCE!H49="","",SCIENCE!H49)</f>
        <v/>
      </c>
      <c r="CG49" s="138" t="str">
        <f>IF(SCIENCE!I49="","",SCIENCE!I49)</f>
        <v/>
      </c>
      <c r="CH49" s="138" t="str">
        <f>IF(SCIENCE!J49="","",SCIENCE!J49)</f>
        <v/>
      </c>
      <c r="CI49" s="138" t="str">
        <f t="shared" si="134"/>
        <v/>
      </c>
      <c r="CJ49" s="138" t="str">
        <f>IF(SCIENCE!K49="","",SCIENCE!K49)</f>
        <v/>
      </c>
      <c r="CK49" s="138" t="str">
        <f t="shared" si="135"/>
        <v/>
      </c>
      <c r="CL49" s="137" t="str">
        <f t="shared" si="136"/>
        <v/>
      </c>
      <c r="CM49" s="137" t="str">
        <f t="shared" si="137"/>
        <v/>
      </c>
      <c r="CN49" s="137" t="str">
        <f>IF(SCIENCE!O49="","",SCIENCE!O49)</f>
        <v/>
      </c>
      <c r="CO49" s="137" t="str">
        <f t="shared" si="138"/>
        <v/>
      </c>
      <c r="CP49" s="137" t="str">
        <f t="shared" si="139"/>
        <v/>
      </c>
      <c r="CQ49" s="137" t="str">
        <f t="shared" si="140"/>
        <v/>
      </c>
      <c r="CR49" s="134" t="str">
        <f>IF(SST!E49="","",SST!E49)</f>
        <v/>
      </c>
      <c r="CS49" s="135" t="str">
        <f t="shared" si="141"/>
        <v/>
      </c>
      <c r="CT49" s="134" t="str">
        <f>IF(SST!F49="","",SST!F49)</f>
        <v/>
      </c>
      <c r="CU49" s="135" t="str">
        <f t="shared" si="142"/>
        <v/>
      </c>
      <c r="CV49" s="134" t="str">
        <f>IF(SST!G49="","",SST!G49)</f>
        <v/>
      </c>
      <c r="CW49" s="134" t="str">
        <f t="shared" si="143"/>
        <v/>
      </c>
      <c r="CX49" s="135" t="str">
        <f>IFERROR(LARGE((CS49,CU49,CW49),1),"")</f>
        <v/>
      </c>
      <c r="CY49" s="135" t="str">
        <f>IFERROR(LARGE((CS49,CU49,CW49),2),"")</f>
        <v/>
      </c>
      <c r="CZ49" s="134" t="str">
        <f t="shared" si="144"/>
        <v/>
      </c>
      <c r="DA49" s="135" t="str">
        <f>IF(SST!H49="","",SST!H49)</f>
        <v/>
      </c>
      <c r="DB49" s="135" t="str">
        <f>IF(SST!I49="","",SST!I49)</f>
        <v/>
      </c>
      <c r="DC49" s="135" t="str">
        <f>IF(SST!J49="","",SST!J49)</f>
        <v/>
      </c>
      <c r="DD49" s="135" t="str">
        <f t="shared" si="145"/>
        <v/>
      </c>
      <c r="DE49" s="135" t="str">
        <f>IF(SST!K49="","",SST!K49)</f>
        <v/>
      </c>
      <c r="DF49" s="135" t="str">
        <f t="shared" si="146"/>
        <v/>
      </c>
      <c r="DG49" s="134" t="str">
        <f t="shared" si="147"/>
        <v/>
      </c>
      <c r="DH49" s="134" t="str">
        <f t="shared" si="148"/>
        <v/>
      </c>
      <c r="DI49" s="134" t="str">
        <f>IF(SST!O49="","",SST!O49)</f>
        <v/>
      </c>
      <c r="DJ49" s="134" t="str">
        <f t="shared" si="149"/>
        <v/>
      </c>
      <c r="DK49" s="134" t="str">
        <f t="shared" si="150"/>
        <v/>
      </c>
      <c r="DL49" s="134" t="str">
        <f t="shared" si="151"/>
        <v/>
      </c>
      <c r="DM49" s="139" t="str">
        <f t="shared" si="152"/>
        <v/>
      </c>
      <c r="DN49" s="139" t="str">
        <f t="shared" si="153"/>
        <v/>
      </c>
      <c r="DO49" s="139" t="str">
        <f t="shared" si="154"/>
        <v/>
      </c>
      <c r="DP49" s="139" t="str">
        <f t="shared" si="155"/>
        <v/>
      </c>
      <c r="DQ49" s="139" t="str">
        <f t="shared" si="156"/>
        <v/>
      </c>
      <c r="DR49" s="139" t="str">
        <f t="shared" si="157"/>
        <v/>
      </c>
      <c r="DS49" s="139" t="str">
        <f t="shared" si="158"/>
        <v/>
      </c>
      <c r="DT49" s="139" t="str">
        <f t="shared" si="159"/>
        <v/>
      </c>
      <c r="DU49" s="139" t="str">
        <f t="shared" si="160"/>
        <v/>
      </c>
      <c r="DV49" s="139" t="str">
        <f t="shared" si="161"/>
        <v/>
      </c>
      <c r="DW49" s="140" t="str">
        <f t="shared" si="162"/>
        <v/>
      </c>
      <c r="DX49" s="140" t="str">
        <f t="shared" si="163"/>
        <v/>
      </c>
      <c r="DY49" s="140" t="str">
        <f t="shared" si="164"/>
        <v/>
      </c>
      <c r="DZ49" s="140" t="str">
        <f t="shared" si="165"/>
        <v/>
      </c>
      <c r="EA49" s="140" t="str">
        <f t="shared" si="166"/>
        <v/>
      </c>
      <c r="EB49" s="141" t="str">
        <f t="shared" si="167"/>
        <v/>
      </c>
      <c r="EC49" s="141" t="str">
        <f t="shared" si="168"/>
        <v/>
      </c>
      <c r="ED49" s="141" t="str">
        <f t="shared" si="169"/>
        <v/>
      </c>
      <c r="EE49" s="141" t="str">
        <f t="shared" si="170"/>
        <v/>
      </c>
      <c r="EF49" s="141" t="str">
        <f t="shared" si="171"/>
        <v/>
      </c>
      <c r="EG49" s="127" t="str">
        <f t="shared" si="172"/>
        <v/>
      </c>
      <c r="EH49" s="127" t="str">
        <f t="shared" si="173"/>
        <v/>
      </c>
      <c r="EI49" s="127" t="str">
        <f t="shared" si="174"/>
        <v/>
      </c>
      <c r="EJ49" s="127" t="str">
        <f t="shared" si="175"/>
        <v/>
      </c>
      <c r="EK49" s="127" t="str">
        <f t="shared" si="176"/>
        <v/>
      </c>
      <c r="EL49" s="128" t="str">
        <f t="shared" si="177"/>
        <v/>
      </c>
      <c r="EM49" s="128" t="str">
        <f t="shared" si="178"/>
        <v/>
      </c>
      <c r="EN49" s="128" t="str">
        <f t="shared" si="179"/>
        <v/>
      </c>
      <c r="EO49" s="128" t="str">
        <f t="shared" si="180"/>
        <v/>
      </c>
      <c r="EP49" s="128" t="str">
        <f t="shared" si="181"/>
        <v/>
      </c>
      <c r="EQ49" s="142" t="str">
        <f t="shared" si="182"/>
        <v/>
      </c>
      <c r="ER49" s="142" t="str">
        <f t="shared" si="183"/>
        <v/>
      </c>
      <c r="ES49" s="359" t="str">
        <f t="shared" si="184"/>
        <v/>
      </c>
      <c r="ET49" s="359" t="str">
        <f t="shared" si="185"/>
        <v/>
      </c>
      <c r="EU49" s="359" t="str">
        <f t="shared" si="186"/>
        <v/>
      </c>
      <c r="EV49" s="359" t="str">
        <f t="shared" si="187"/>
        <v/>
      </c>
      <c r="EW49" s="359" t="str">
        <f t="shared" si="188"/>
        <v/>
      </c>
      <c r="EX49" s="359" t="str">
        <f t="shared" si="189"/>
        <v/>
      </c>
      <c r="EY49" s="359" t="str">
        <f t="shared" si="190"/>
        <v/>
      </c>
      <c r="EZ49" s="359" t="str">
        <f t="shared" si="191"/>
        <v/>
      </c>
      <c r="FA49" s="359" t="str">
        <f t="shared" si="192"/>
        <v/>
      </c>
      <c r="FB49" s="359" t="str">
        <f t="shared" si="193"/>
        <v/>
      </c>
      <c r="FC49" s="144" t="str">
        <f t="shared" si="194"/>
        <v/>
      </c>
      <c r="FD49" s="359" t="str">
        <f t="shared" si="195"/>
        <v/>
      </c>
      <c r="FE49" s="145" t="str">
        <f>IF(ATTENDANCE!Q50="","",ATTENDANCE!Q50)</f>
        <v/>
      </c>
      <c r="FF49" s="146" t="str">
        <f t="shared" si="196"/>
        <v/>
      </c>
      <c r="FG49" s="359" t="str">
        <f t="shared" si="197"/>
        <v/>
      </c>
      <c r="FH49" s="144" t="str">
        <f t="shared" si="198"/>
        <v/>
      </c>
      <c r="FI49" s="359"/>
      <c r="FJ49" s="144"/>
      <c r="FK49" s="144"/>
      <c r="FL49" s="103"/>
    </row>
    <row r="50" spans="1:168" ht="25.5" customHeight="1" x14ac:dyDescent="0.25">
      <c r="A50" s="103"/>
      <c r="B50" s="131">
        <f>IF(DATA!B48="","",DATA!B48)</f>
        <v>44</v>
      </c>
      <c r="C50" s="131" t="str">
        <f>IF(DATA!C48="","",DATA!C48)</f>
        <v/>
      </c>
      <c r="D50" s="131" t="str">
        <f>IF(DATA!D48="","",DATA!D48)</f>
        <v/>
      </c>
      <c r="E50" s="447" t="str">
        <f>IF(DATA!E48="","",DATA!E48)</f>
        <v/>
      </c>
      <c r="F50" s="447" t="str">
        <f>IF(DATA!F48="","",DATA!F48)</f>
        <v/>
      </c>
      <c r="G50" s="132" t="str">
        <f>IF(DATA!G48="","",DATA!G48)</f>
        <v/>
      </c>
      <c r="H50" s="133" t="str">
        <f>IF(DATA!H48="","",DATA!H48)</f>
        <v/>
      </c>
      <c r="I50" s="132" t="str">
        <f>IF(DATA!I48="","",DATA!I48)</f>
        <v/>
      </c>
      <c r="J50" s="132" t="str">
        <f>IF(DATA!J48="","",DATA!J48)</f>
        <v/>
      </c>
      <c r="K50" s="132" t="str">
        <f>IF(DATA!K48="","",DATA!K48)</f>
        <v/>
      </c>
      <c r="L50" s="134" t="str">
        <f>IF(ENGLISH!E50="","",ENGLISH!E50)</f>
        <v/>
      </c>
      <c r="M50" s="135" t="str">
        <f t="shared" si="98"/>
        <v/>
      </c>
      <c r="N50" s="134" t="str">
        <f>IF(ENGLISH!F50="","",ENGLISH!F50)</f>
        <v/>
      </c>
      <c r="O50" s="135" t="str">
        <f t="shared" si="99"/>
        <v/>
      </c>
      <c r="P50" s="134" t="str">
        <f>IF(ENGLISH!G50="","",ENGLISH!G50)</f>
        <v/>
      </c>
      <c r="Q50" s="134" t="str">
        <f t="shared" si="100"/>
        <v/>
      </c>
      <c r="R50" s="135" t="str">
        <f>IFERROR(LARGE((M50,O50,Q50),1),"")</f>
        <v/>
      </c>
      <c r="S50" s="135" t="str">
        <f>IFERROR(LARGE((M50,O50,Q50),2),"")</f>
        <v/>
      </c>
      <c r="T50" s="134" t="str">
        <f t="shared" si="101"/>
        <v/>
      </c>
      <c r="U50" s="135" t="str">
        <f>IF(ENGLISH!H50="","",ENGLISH!H50)</f>
        <v/>
      </c>
      <c r="V50" s="134" t="str">
        <f>IF(ENGLISH!I50="","",ENGLISH!I50)</f>
        <v/>
      </c>
      <c r="W50" s="134" t="str">
        <f>IF(ENGLISH!J50="","",ENGLISH!J50)</f>
        <v/>
      </c>
      <c r="X50" s="134" t="str">
        <f t="shared" si="102"/>
        <v/>
      </c>
      <c r="Y50" s="135" t="str">
        <f>IF(ENGLISH!K50="","",ENGLISH!K50)</f>
        <v/>
      </c>
      <c r="Z50" s="135" t="str">
        <f t="shared" si="103"/>
        <v/>
      </c>
      <c r="AA50" s="136" t="str">
        <f t="shared" si="104"/>
        <v/>
      </c>
      <c r="AB50" s="134" t="str">
        <f t="shared" si="105"/>
        <v/>
      </c>
      <c r="AC50" s="134" t="str">
        <f>IF(ENGLISH!O50="","",ENGLISH!O50)</f>
        <v/>
      </c>
      <c r="AD50" s="134" t="str">
        <f t="shared" si="106"/>
        <v/>
      </c>
      <c r="AE50" s="134" t="str">
        <f t="shared" si="107"/>
        <v/>
      </c>
      <c r="AF50" s="134" t="str">
        <f t="shared" si="108"/>
        <v/>
      </c>
      <c r="AG50" s="137" t="str">
        <f>IF('HINDI-SKT'!E50="","",'HINDI-SKT'!E50)</f>
        <v/>
      </c>
      <c r="AH50" s="138" t="str">
        <f t="shared" si="109"/>
        <v/>
      </c>
      <c r="AI50" s="137" t="str">
        <f>IF('HINDI-SKT'!F50="","",'HINDI-SKT'!F50)</f>
        <v/>
      </c>
      <c r="AJ50" s="138" t="str">
        <f t="shared" si="110"/>
        <v/>
      </c>
      <c r="AK50" s="137" t="str">
        <f>IF('HINDI-SKT'!G50="","",'HINDI-SKT'!G50)</f>
        <v/>
      </c>
      <c r="AL50" s="137" t="str">
        <f t="shared" si="111"/>
        <v/>
      </c>
      <c r="AM50" s="138" t="str">
        <f>IFERROR(LARGE((AH50,AJ50,AL50),1),"")</f>
        <v/>
      </c>
      <c r="AN50" s="138" t="str">
        <f>IFERROR(LARGE((AH50,AJ50,AL50),2),"")</f>
        <v/>
      </c>
      <c r="AO50" s="137" t="str">
        <f t="shared" si="112"/>
        <v/>
      </c>
      <c r="AP50" s="138" t="str">
        <f>IF('HINDI-SKT'!H50="","",'HINDI-SKT'!H50)</f>
        <v/>
      </c>
      <c r="AQ50" s="137" t="str">
        <f>IF('HINDI-SKT'!I50="","",'HINDI-SKT'!I50)</f>
        <v/>
      </c>
      <c r="AR50" s="137" t="str">
        <f>IF('HINDI-SKT'!J50="","",'HINDI-SKT'!J50)</f>
        <v/>
      </c>
      <c r="AS50" s="137" t="str">
        <f t="shared" si="113"/>
        <v/>
      </c>
      <c r="AT50" s="137" t="str">
        <f>IF('HINDI-SKT'!K50="","",'HINDI-SKT'!K50)</f>
        <v/>
      </c>
      <c r="AU50" s="138" t="str">
        <f t="shared" si="114"/>
        <v/>
      </c>
      <c r="AV50" s="137" t="str">
        <f t="shared" si="115"/>
        <v/>
      </c>
      <c r="AW50" s="137" t="str">
        <f t="shared" si="116"/>
        <v/>
      </c>
      <c r="AX50" s="137" t="str">
        <f>IF('HINDI-SKT'!O50="","",'HINDI-SKT'!O50)</f>
        <v/>
      </c>
      <c r="AY50" s="137" t="str">
        <f t="shared" si="117"/>
        <v/>
      </c>
      <c r="AZ50" s="137" t="str">
        <f t="shared" si="118"/>
        <v/>
      </c>
      <c r="BA50" s="137" t="str">
        <f t="shared" si="119"/>
        <v/>
      </c>
      <c r="BB50" s="134" t="str">
        <f>IF(MATHS!E50="","",MATHS!E50)</f>
        <v/>
      </c>
      <c r="BC50" s="135" t="str">
        <f t="shared" si="120"/>
        <v/>
      </c>
      <c r="BD50" s="134" t="str">
        <f>IF(MATHS!F50="","",MATHS!F50)</f>
        <v/>
      </c>
      <c r="BE50" s="135" t="str">
        <f t="shared" si="121"/>
        <v/>
      </c>
      <c r="BF50" s="134" t="str">
        <f>IF(MATHS!G50="","",MATHS!G50)</f>
        <v/>
      </c>
      <c r="BG50" s="134" t="str">
        <f t="shared" si="122"/>
        <v/>
      </c>
      <c r="BH50" s="135" t="str">
        <f>IFERROR(LARGE((BC50,BE50,BG50),1),"")</f>
        <v/>
      </c>
      <c r="BI50" s="135" t="str">
        <f>IFERROR(LARGE((BC50,BE50,BG50),2),"")</f>
        <v/>
      </c>
      <c r="BJ50" s="134" t="str">
        <f t="shared" si="123"/>
        <v/>
      </c>
      <c r="BK50" s="135" t="str">
        <f>IF(MATHS!H50="","",MATHS!H50)</f>
        <v/>
      </c>
      <c r="BL50" s="134" t="str">
        <f>IF(MATHS!I50="","",MATHS!I50)</f>
        <v/>
      </c>
      <c r="BM50" s="134" t="str">
        <f>IF(MATHS!J50="","",MATHS!J50)</f>
        <v/>
      </c>
      <c r="BN50" s="134" t="str">
        <f t="shared" si="124"/>
        <v/>
      </c>
      <c r="BO50" s="134" t="str">
        <f>IF(MATHS!K50="","",MATHS!K50)</f>
        <v/>
      </c>
      <c r="BP50" s="135" t="str">
        <f t="shared" si="125"/>
        <v/>
      </c>
      <c r="BQ50" s="134" t="str">
        <f t="shared" si="126"/>
        <v/>
      </c>
      <c r="BR50" s="134" t="str">
        <f t="shared" si="127"/>
        <v/>
      </c>
      <c r="BS50" s="134" t="str">
        <f>IF(MATHS!O50="","",MATHS!O50)</f>
        <v/>
      </c>
      <c r="BT50" s="134" t="str">
        <f t="shared" si="128"/>
        <v/>
      </c>
      <c r="BU50" s="134" t="str">
        <f t="shared" si="129"/>
        <v/>
      </c>
      <c r="BV50" s="134"/>
      <c r="BW50" s="137" t="str">
        <f>IF(SCIENCE!E50="","",SCIENCE!E50)</f>
        <v/>
      </c>
      <c r="BX50" s="138" t="str">
        <f t="shared" si="130"/>
        <v/>
      </c>
      <c r="BY50" s="137" t="str">
        <f>IF(SCIENCE!F50="","",SCIENCE!F50)</f>
        <v/>
      </c>
      <c r="BZ50" s="138" t="str">
        <f t="shared" si="131"/>
        <v/>
      </c>
      <c r="CA50" s="137" t="str">
        <f>IF(SCIENCE!G50="","",SCIENCE!G50)</f>
        <v/>
      </c>
      <c r="CB50" s="137" t="str">
        <f t="shared" si="132"/>
        <v/>
      </c>
      <c r="CC50" s="138" t="str">
        <f>IFERROR(LARGE((BX50,BZ50,CB50),1),"")</f>
        <v/>
      </c>
      <c r="CD50" s="138" t="str">
        <f>IFERROR(LARGE((BX50,BZ50,CB50),2),"")</f>
        <v/>
      </c>
      <c r="CE50" s="137" t="str">
        <f t="shared" si="133"/>
        <v/>
      </c>
      <c r="CF50" s="138" t="str">
        <f>IF(SCIENCE!H50="","",SCIENCE!H50)</f>
        <v/>
      </c>
      <c r="CG50" s="138" t="str">
        <f>IF(SCIENCE!I50="","",SCIENCE!I50)</f>
        <v/>
      </c>
      <c r="CH50" s="138" t="str">
        <f>IF(SCIENCE!J50="","",SCIENCE!J50)</f>
        <v/>
      </c>
      <c r="CI50" s="138" t="str">
        <f t="shared" si="134"/>
        <v/>
      </c>
      <c r="CJ50" s="138" t="str">
        <f>IF(SCIENCE!K50="","",SCIENCE!K50)</f>
        <v/>
      </c>
      <c r="CK50" s="138" t="str">
        <f t="shared" si="135"/>
        <v/>
      </c>
      <c r="CL50" s="137" t="str">
        <f t="shared" si="136"/>
        <v/>
      </c>
      <c r="CM50" s="137" t="str">
        <f t="shared" si="137"/>
        <v/>
      </c>
      <c r="CN50" s="137" t="str">
        <f>IF(SCIENCE!O50="","",SCIENCE!O50)</f>
        <v/>
      </c>
      <c r="CO50" s="137" t="str">
        <f t="shared" si="138"/>
        <v/>
      </c>
      <c r="CP50" s="137" t="str">
        <f t="shared" si="139"/>
        <v/>
      </c>
      <c r="CQ50" s="137" t="str">
        <f t="shared" si="140"/>
        <v/>
      </c>
      <c r="CR50" s="134" t="str">
        <f>IF(SST!E50="","",SST!E50)</f>
        <v/>
      </c>
      <c r="CS50" s="135" t="str">
        <f t="shared" si="141"/>
        <v/>
      </c>
      <c r="CT50" s="134" t="str">
        <f>IF(SST!F50="","",SST!F50)</f>
        <v/>
      </c>
      <c r="CU50" s="135" t="str">
        <f t="shared" si="142"/>
        <v/>
      </c>
      <c r="CV50" s="134" t="str">
        <f>IF(SST!G50="","",SST!G50)</f>
        <v/>
      </c>
      <c r="CW50" s="134" t="str">
        <f t="shared" si="143"/>
        <v/>
      </c>
      <c r="CX50" s="135" t="str">
        <f>IFERROR(LARGE((CS50,CU50,CW50),1),"")</f>
        <v/>
      </c>
      <c r="CY50" s="135" t="str">
        <f>IFERROR(LARGE((CS50,CU50,CW50),2),"")</f>
        <v/>
      </c>
      <c r="CZ50" s="134" t="str">
        <f t="shared" si="144"/>
        <v/>
      </c>
      <c r="DA50" s="135" t="str">
        <f>IF(SST!H50="","",SST!H50)</f>
        <v/>
      </c>
      <c r="DB50" s="135" t="str">
        <f>IF(SST!I50="","",SST!I50)</f>
        <v/>
      </c>
      <c r="DC50" s="135" t="str">
        <f>IF(SST!J50="","",SST!J50)</f>
        <v/>
      </c>
      <c r="DD50" s="135" t="str">
        <f t="shared" si="145"/>
        <v/>
      </c>
      <c r="DE50" s="135" t="str">
        <f>IF(SST!K50="","",SST!K50)</f>
        <v/>
      </c>
      <c r="DF50" s="135" t="str">
        <f t="shared" si="146"/>
        <v/>
      </c>
      <c r="DG50" s="134" t="str">
        <f t="shared" si="147"/>
        <v/>
      </c>
      <c r="DH50" s="134" t="str">
        <f t="shared" si="148"/>
        <v/>
      </c>
      <c r="DI50" s="134" t="str">
        <f>IF(SST!O50="","",SST!O50)</f>
        <v/>
      </c>
      <c r="DJ50" s="134" t="str">
        <f t="shared" si="149"/>
        <v/>
      </c>
      <c r="DK50" s="134" t="str">
        <f t="shared" si="150"/>
        <v/>
      </c>
      <c r="DL50" s="134" t="str">
        <f t="shared" si="151"/>
        <v/>
      </c>
      <c r="DM50" s="139" t="str">
        <f t="shared" si="152"/>
        <v/>
      </c>
      <c r="DN50" s="139" t="str">
        <f t="shared" si="153"/>
        <v/>
      </c>
      <c r="DO50" s="139" t="str">
        <f t="shared" si="154"/>
        <v/>
      </c>
      <c r="DP50" s="139" t="str">
        <f t="shared" si="155"/>
        <v/>
      </c>
      <c r="DQ50" s="139" t="str">
        <f t="shared" si="156"/>
        <v/>
      </c>
      <c r="DR50" s="139" t="str">
        <f t="shared" si="157"/>
        <v/>
      </c>
      <c r="DS50" s="139" t="str">
        <f t="shared" si="158"/>
        <v/>
      </c>
      <c r="DT50" s="139" t="str">
        <f t="shared" si="159"/>
        <v/>
      </c>
      <c r="DU50" s="139" t="str">
        <f t="shared" si="160"/>
        <v/>
      </c>
      <c r="DV50" s="139" t="str">
        <f t="shared" si="161"/>
        <v/>
      </c>
      <c r="DW50" s="140" t="str">
        <f t="shared" si="162"/>
        <v/>
      </c>
      <c r="DX50" s="140" t="str">
        <f t="shared" si="163"/>
        <v/>
      </c>
      <c r="DY50" s="140" t="str">
        <f t="shared" si="164"/>
        <v/>
      </c>
      <c r="DZ50" s="140" t="str">
        <f t="shared" si="165"/>
        <v/>
      </c>
      <c r="EA50" s="140" t="str">
        <f t="shared" si="166"/>
        <v/>
      </c>
      <c r="EB50" s="141" t="str">
        <f t="shared" si="167"/>
        <v/>
      </c>
      <c r="EC50" s="141" t="str">
        <f t="shared" si="168"/>
        <v/>
      </c>
      <c r="ED50" s="141" t="str">
        <f t="shared" si="169"/>
        <v/>
      </c>
      <c r="EE50" s="141" t="str">
        <f t="shared" si="170"/>
        <v/>
      </c>
      <c r="EF50" s="141" t="str">
        <f t="shared" si="171"/>
        <v/>
      </c>
      <c r="EG50" s="127" t="str">
        <f t="shared" si="172"/>
        <v/>
      </c>
      <c r="EH50" s="127" t="str">
        <f t="shared" si="173"/>
        <v/>
      </c>
      <c r="EI50" s="127" t="str">
        <f t="shared" si="174"/>
        <v/>
      </c>
      <c r="EJ50" s="127" t="str">
        <f t="shared" si="175"/>
        <v/>
      </c>
      <c r="EK50" s="127" t="str">
        <f t="shared" si="176"/>
        <v/>
      </c>
      <c r="EL50" s="128" t="str">
        <f t="shared" si="177"/>
        <v/>
      </c>
      <c r="EM50" s="128" t="str">
        <f t="shared" si="178"/>
        <v/>
      </c>
      <c r="EN50" s="128" t="str">
        <f t="shared" si="179"/>
        <v/>
      </c>
      <c r="EO50" s="128" t="str">
        <f t="shared" si="180"/>
        <v/>
      </c>
      <c r="EP50" s="128" t="str">
        <f t="shared" si="181"/>
        <v/>
      </c>
      <c r="EQ50" s="142" t="str">
        <f t="shared" si="182"/>
        <v/>
      </c>
      <c r="ER50" s="142" t="str">
        <f t="shared" si="183"/>
        <v/>
      </c>
      <c r="ES50" s="359" t="str">
        <f t="shared" si="184"/>
        <v/>
      </c>
      <c r="ET50" s="359" t="str">
        <f t="shared" si="185"/>
        <v/>
      </c>
      <c r="EU50" s="359" t="str">
        <f t="shared" si="186"/>
        <v/>
      </c>
      <c r="EV50" s="359" t="str">
        <f t="shared" si="187"/>
        <v/>
      </c>
      <c r="EW50" s="359" t="str">
        <f t="shared" si="188"/>
        <v/>
      </c>
      <c r="EX50" s="359" t="str">
        <f t="shared" si="189"/>
        <v/>
      </c>
      <c r="EY50" s="359" t="str">
        <f t="shared" si="190"/>
        <v/>
      </c>
      <c r="EZ50" s="359" t="str">
        <f t="shared" si="191"/>
        <v/>
      </c>
      <c r="FA50" s="359" t="str">
        <f t="shared" si="192"/>
        <v/>
      </c>
      <c r="FB50" s="359" t="str">
        <f t="shared" si="193"/>
        <v/>
      </c>
      <c r="FC50" s="144" t="str">
        <f t="shared" si="194"/>
        <v/>
      </c>
      <c r="FD50" s="359" t="str">
        <f t="shared" si="195"/>
        <v/>
      </c>
      <c r="FE50" s="145" t="str">
        <f>IF(ATTENDANCE!Q51="","",ATTENDANCE!Q51)</f>
        <v/>
      </c>
      <c r="FF50" s="146" t="str">
        <f t="shared" si="196"/>
        <v/>
      </c>
      <c r="FG50" s="359" t="str">
        <f t="shared" si="197"/>
        <v/>
      </c>
      <c r="FH50" s="144" t="str">
        <f t="shared" si="198"/>
        <v/>
      </c>
      <c r="FI50" s="359"/>
      <c r="FJ50" s="144"/>
      <c r="FK50" s="144"/>
      <c r="FL50" s="103"/>
    </row>
    <row r="51" spans="1:168" ht="65.400000000000006" customHeight="1" x14ac:dyDescent="0.25">
      <c r="A51" s="103"/>
      <c r="B51" s="826" t="s">
        <v>240</v>
      </c>
      <c r="C51" s="827"/>
      <c r="D51" s="827"/>
      <c r="E51" s="828"/>
      <c r="F51" s="829" t="s">
        <v>241</v>
      </c>
      <c r="G51" s="830"/>
      <c r="H51" s="830"/>
      <c r="I51" s="830"/>
      <c r="J51" s="830"/>
      <c r="K51" s="830"/>
      <c r="L51" s="830"/>
      <c r="M51" s="830"/>
      <c r="N51" s="830"/>
      <c r="O51" s="830"/>
      <c r="P51" s="830"/>
      <c r="Q51" s="830"/>
      <c r="R51" s="830"/>
      <c r="S51" s="830"/>
      <c r="T51" s="830"/>
      <c r="U51" s="830"/>
      <c r="V51" s="830"/>
      <c r="W51" s="830"/>
      <c r="X51" s="830"/>
      <c r="Y51" s="830"/>
      <c r="Z51" s="830"/>
      <c r="AA51" s="830"/>
      <c r="AB51" s="830"/>
      <c r="AC51" s="830"/>
      <c r="AD51" s="830"/>
      <c r="AE51" s="830"/>
      <c r="AF51" s="830"/>
      <c r="AG51" s="830"/>
      <c r="AH51" s="830"/>
      <c r="AI51" s="830"/>
      <c r="AJ51" s="830"/>
      <c r="AK51" s="830"/>
      <c r="AL51" s="830"/>
      <c r="AM51" s="830"/>
      <c r="AN51" s="830"/>
      <c r="AO51" s="830"/>
      <c r="AP51" s="830"/>
      <c r="AQ51" s="830"/>
      <c r="AR51" s="830"/>
      <c r="AS51" s="830"/>
      <c r="AT51" s="830"/>
      <c r="AU51" s="830"/>
      <c r="AV51" s="830"/>
      <c r="AW51" s="830"/>
      <c r="AX51" s="830"/>
      <c r="AY51" s="830"/>
      <c r="AZ51" s="830"/>
      <c r="BA51" s="830"/>
      <c r="BB51" s="830"/>
      <c r="BC51" s="830"/>
      <c r="BD51" s="830"/>
      <c r="BE51" s="830"/>
      <c r="BF51" s="830"/>
      <c r="BG51" s="830"/>
      <c r="BH51" s="830"/>
      <c r="BI51" s="830"/>
      <c r="BJ51" s="830"/>
      <c r="BK51" s="830"/>
      <c r="BL51" s="830"/>
      <c r="BM51" s="830"/>
      <c r="BN51" s="830"/>
      <c r="BO51" s="830"/>
      <c r="BP51" s="830"/>
      <c r="BQ51" s="830"/>
      <c r="BR51" s="830"/>
      <c r="BS51" s="830"/>
      <c r="BT51" s="830"/>
      <c r="BU51" s="830"/>
      <c r="BV51" s="830"/>
      <c r="BW51" s="830"/>
      <c r="BX51" s="830"/>
      <c r="BY51" s="830"/>
      <c r="BZ51" s="830"/>
      <c r="CA51" s="830"/>
      <c r="CB51" s="830"/>
      <c r="CC51" s="830"/>
      <c r="CD51" s="830"/>
      <c r="CE51" s="830"/>
      <c r="CF51" s="830"/>
      <c r="CG51" s="830"/>
      <c r="CH51" s="830"/>
      <c r="CI51" s="830"/>
      <c r="CJ51" s="830"/>
      <c r="CK51" s="830"/>
      <c r="CL51" s="830"/>
      <c r="CM51" s="830"/>
      <c r="CN51" s="830"/>
      <c r="CO51" s="830"/>
      <c r="CP51" s="830"/>
      <c r="CQ51" s="830"/>
      <c r="CR51" s="830"/>
      <c r="CS51" s="830"/>
      <c r="CT51" s="830"/>
      <c r="CU51" s="830"/>
      <c r="CV51" s="830"/>
      <c r="CW51" s="830"/>
      <c r="CX51" s="830"/>
      <c r="CY51" s="830"/>
      <c r="CZ51" s="830"/>
      <c r="DA51" s="830"/>
      <c r="DB51" s="830"/>
      <c r="DC51" s="830"/>
      <c r="DD51" s="830"/>
      <c r="DE51" s="830"/>
      <c r="DF51" s="830"/>
      <c r="DG51" s="830"/>
      <c r="DH51" s="830"/>
      <c r="DI51" s="830"/>
      <c r="DJ51" s="830"/>
      <c r="DK51" s="830"/>
      <c r="DL51" s="830"/>
      <c r="DM51" s="830"/>
      <c r="DN51" s="830"/>
      <c r="DO51" s="830"/>
      <c r="DP51" s="830"/>
      <c r="DQ51" s="830"/>
      <c r="DR51" s="830"/>
      <c r="DS51" s="830"/>
      <c r="DT51" s="830"/>
      <c r="DU51" s="830"/>
      <c r="DV51" s="830"/>
      <c r="DW51" s="830"/>
      <c r="DX51" s="830"/>
      <c r="DY51" s="830"/>
      <c r="DZ51" s="830"/>
      <c r="EA51" s="830"/>
      <c r="EB51" s="830"/>
      <c r="EC51" s="830"/>
      <c r="ED51" s="830"/>
      <c r="EE51" s="830"/>
      <c r="EF51" s="830"/>
      <c r="EG51" s="830"/>
      <c r="EH51" s="830"/>
      <c r="EI51" s="830"/>
      <c r="EJ51" s="830"/>
      <c r="EK51" s="830"/>
      <c r="EL51" s="830"/>
      <c r="EM51" s="830"/>
      <c r="EN51" s="830"/>
      <c r="EO51" s="830"/>
      <c r="EP51" s="830"/>
      <c r="EQ51" s="830"/>
      <c r="ER51" s="830"/>
      <c r="ES51" s="831"/>
      <c r="ET51" s="829" t="s">
        <v>179</v>
      </c>
      <c r="EU51" s="830" t="s">
        <v>179</v>
      </c>
      <c r="EV51" s="830"/>
      <c r="EW51" s="830"/>
      <c r="EX51" s="830"/>
      <c r="EY51" s="830"/>
      <c r="EZ51" s="830"/>
      <c r="FA51" s="830"/>
      <c r="FB51" s="830"/>
      <c r="FC51" s="830"/>
      <c r="FD51" s="830" t="str">
        <f t="shared" si="47"/>
        <v/>
      </c>
      <c r="FE51" s="830">
        <v>154</v>
      </c>
      <c r="FF51" s="830" t="str">
        <f>IF(FE51="","",ROUND((FE51*100/$FE$6),0)&amp;" %")</f>
        <v>77 %</v>
      </c>
      <c r="FG51" s="830" t="str">
        <f>IF(B51="TC","",IF(EX51="","",IF(EV51="COMPARTMENT","",(EZ51*100/$EZ$6))))</f>
        <v/>
      </c>
      <c r="FH51" s="830" t="str">
        <f>IF(FG51="","",IF(FG51&lt;33,"E",IF(AND(FG51&gt;=33,FG51&lt;41),"D",IF(AND(FG51&gt;=41,FG51&lt;51),"C2",IF(AND(FG51&gt;=51,FG51&lt;61),"C1",IF(AND(FG51&gt;=61,FG51&lt;71),"B2",IF(AND(FG51&gt;=71,FG51&lt;81),"B1",IF(AND(FG51&gt;=81,FG51&lt;91),"A2",IF(AND(FG51&gt;=91,FG51&lt;=100),"A1")))))))))</f>
        <v/>
      </c>
      <c r="FI51" s="359"/>
      <c r="FJ51" s="144"/>
      <c r="FK51" s="144"/>
      <c r="FL51" s="103"/>
    </row>
    <row r="52" spans="1:168" s="285" customFormat="1" ht="16.8" hidden="1" x14ac:dyDescent="0.3">
      <c r="A52" s="282"/>
      <c r="B52" s="392"/>
      <c r="C52" s="392"/>
      <c r="D52" s="392"/>
      <c r="E52" s="176"/>
      <c r="F52" s="193"/>
      <c r="G52" s="193"/>
      <c r="H52" s="193"/>
      <c r="I52" s="193"/>
      <c r="J52" s="193"/>
      <c r="K52" s="193"/>
      <c r="L52" s="393"/>
      <c r="M52" s="733" t="s">
        <v>185</v>
      </c>
      <c r="N52" s="734"/>
      <c r="O52" s="734"/>
      <c r="P52" s="734"/>
      <c r="Q52" s="735"/>
      <c r="R52" s="733" t="s">
        <v>186</v>
      </c>
      <c r="S52" s="734"/>
      <c r="T52" s="734"/>
      <c r="U52" s="734"/>
      <c r="V52" s="735"/>
      <c r="W52" s="393"/>
      <c r="X52" s="736" t="s">
        <v>58</v>
      </c>
      <c r="Y52" s="736"/>
      <c r="Z52" s="736"/>
      <c r="AA52" s="736"/>
      <c r="AB52" s="736">
        <f>COUNT(DATA!$D$5:$D$50)-COUNTIFS(DATA!$C$5:$C$50,"TC")</f>
        <v>3</v>
      </c>
      <c r="AC52" s="736"/>
      <c r="AD52" s="177"/>
      <c r="AE52" s="178"/>
      <c r="AF52" s="177"/>
      <c r="AG52" s="393"/>
      <c r="AH52" s="733" t="s">
        <v>185</v>
      </c>
      <c r="AI52" s="734"/>
      <c r="AJ52" s="734"/>
      <c r="AK52" s="734"/>
      <c r="AL52" s="735"/>
      <c r="AM52" s="733" t="s">
        <v>186</v>
      </c>
      <c r="AN52" s="734"/>
      <c r="AO52" s="734"/>
      <c r="AP52" s="734"/>
      <c r="AQ52" s="735"/>
      <c r="AR52" s="393"/>
      <c r="AS52" s="736" t="s">
        <v>58</v>
      </c>
      <c r="AT52" s="736"/>
      <c r="AU52" s="736"/>
      <c r="AV52" s="736"/>
      <c r="AW52" s="736">
        <f>COUNT(DATA!$D$5:$D$50)-COUNTIFS(DATA!$C$5:$C$50,"TC")</f>
        <v>3</v>
      </c>
      <c r="AX52" s="736"/>
      <c r="AY52" s="177"/>
      <c r="AZ52" s="178"/>
      <c r="BA52" s="177"/>
      <c r="BB52" s="393"/>
      <c r="BC52" s="733" t="s">
        <v>185</v>
      </c>
      <c r="BD52" s="734"/>
      <c r="BE52" s="734"/>
      <c r="BF52" s="734"/>
      <c r="BG52" s="735"/>
      <c r="BH52" s="733" t="s">
        <v>186</v>
      </c>
      <c r="BI52" s="734"/>
      <c r="BJ52" s="734"/>
      <c r="BK52" s="734"/>
      <c r="BL52" s="735"/>
      <c r="BM52" s="393"/>
      <c r="BN52" s="736" t="s">
        <v>58</v>
      </c>
      <c r="BO52" s="736"/>
      <c r="BP52" s="736"/>
      <c r="BQ52" s="736"/>
      <c r="BR52" s="736">
        <f>COUNT(DATA!$D$5:$D$50)-COUNTIFS(DATA!$C$5:$C$50,"TC")</f>
        <v>3</v>
      </c>
      <c r="BS52" s="736"/>
      <c r="BT52" s="177"/>
      <c r="BU52" s="178"/>
      <c r="BV52" s="177"/>
      <c r="BW52" s="393"/>
      <c r="BX52" s="733" t="s">
        <v>185</v>
      </c>
      <c r="BY52" s="734"/>
      <c r="BZ52" s="734"/>
      <c r="CA52" s="734"/>
      <c r="CB52" s="735"/>
      <c r="CC52" s="733" t="s">
        <v>186</v>
      </c>
      <c r="CD52" s="734"/>
      <c r="CE52" s="734"/>
      <c r="CF52" s="734"/>
      <c r="CG52" s="735"/>
      <c r="CH52" s="393"/>
      <c r="CI52" s="736" t="s">
        <v>58</v>
      </c>
      <c r="CJ52" s="736"/>
      <c r="CK52" s="736"/>
      <c r="CL52" s="736"/>
      <c r="CM52" s="736">
        <f>COUNT(DATA!$D$5:$D$50)-COUNTIFS(DATA!$C$5:$C$50,"TC")</f>
        <v>3</v>
      </c>
      <c r="CN52" s="736"/>
      <c r="CO52" s="177"/>
      <c r="CP52" s="178"/>
      <c r="CQ52" s="177"/>
      <c r="CR52" s="393"/>
      <c r="CS52" s="733" t="s">
        <v>185</v>
      </c>
      <c r="CT52" s="734"/>
      <c r="CU52" s="734"/>
      <c r="CV52" s="734"/>
      <c r="CW52" s="735"/>
      <c r="CX52" s="733" t="s">
        <v>186</v>
      </c>
      <c r="CY52" s="734"/>
      <c r="CZ52" s="734"/>
      <c r="DA52" s="734"/>
      <c r="DB52" s="735"/>
      <c r="DC52" s="393"/>
      <c r="DD52" s="736" t="s">
        <v>58</v>
      </c>
      <c r="DE52" s="736"/>
      <c r="DF52" s="736"/>
      <c r="DG52" s="736"/>
      <c r="DH52" s="736">
        <f>COUNT(DATA!$D$5:$D$50)-COUNTIFS(DATA!$C$5:$C$50,"TC")</f>
        <v>3</v>
      </c>
      <c r="DI52" s="736"/>
      <c r="DJ52" s="177"/>
      <c r="DK52" s="178"/>
      <c r="DL52" s="177"/>
      <c r="DM52" s="284"/>
      <c r="DN52" s="184"/>
      <c r="DO52" s="179"/>
      <c r="DP52" s="179"/>
      <c r="DQ52" s="179"/>
      <c r="DR52" s="179"/>
      <c r="DS52" s="179"/>
      <c r="DT52" s="179"/>
      <c r="DU52" s="179"/>
      <c r="DV52" s="179"/>
      <c r="DW52" s="180"/>
      <c r="DX52" s="180"/>
      <c r="DY52" s="180"/>
      <c r="DZ52" s="180"/>
      <c r="EA52" s="180"/>
      <c r="EB52" s="181"/>
      <c r="EC52" s="181"/>
      <c r="ED52" s="181"/>
      <c r="EE52" s="181"/>
      <c r="EF52" s="181"/>
      <c r="EG52" s="182"/>
      <c r="EH52" s="182"/>
      <c r="EI52" s="182"/>
      <c r="EJ52" s="182"/>
      <c r="EK52" s="182"/>
      <c r="EL52" s="128"/>
      <c r="EM52" s="128"/>
      <c r="EN52" s="128"/>
      <c r="EO52" s="128"/>
      <c r="EP52" s="128"/>
      <c r="EQ52" s="183"/>
      <c r="ER52" s="183"/>
      <c r="ES52" s="706" t="str">
        <f>IF(FE54="0","","SVGMS")</f>
        <v>SVGMS</v>
      </c>
      <c r="ET52" s="707"/>
      <c r="EU52" s="707"/>
      <c r="EV52" s="261"/>
      <c r="EW52" s="185"/>
      <c r="EX52" s="185"/>
      <c r="EY52" s="185"/>
      <c r="EZ52" s="185"/>
      <c r="FA52" s="185"/>
      <c r="FB52" s="185"/>
      <c r="FC52" s="186"/>
      <c r="FD52" s="185"/>
      <c r="FE52" s="185"/>
      <c r="FF52" s="185"/>
      <c r="FG52" s="187"/>
      <c r="FH52" s="188"/>
      <c r="FI52" s="359"/>
      <c r="FJ52" s="144"/>
      <c r="FK52" s="188"/>
      <c r="FL52" s="282"/>
    </row>
    <row r="53" spans="1:168" s="291" customFormat="1" ht="16.8" hidden="1" x14ac:dyDescent="0.3">
      <c r="A53" s="70"/>
      <c r="B53" s="131"/>
      <c r="C53" s="131"/>
      <c r="D53" s="131"/>
      <c r="E53" s="132"/>
      <c r="F53" s="194"/>
      <c r="G53" s="192" t="s">
        <v>206</v>
      </c>
      <c r="H53" s="192" t="s">
        <v>200</v>
      </c>
      <c r="I53" s="192" t="s">
        <v>201</v>
      </c>
      <c r="J53" s="192" t="s">
        <v>57</v>
      </c>
      <c r="K53" s="194"/>
      <c r="L53" s="214"/>
      <c r="M53" s="286" t="s">
        <v>168</v>
      </c>
      <c r="N53" s="286" t="s">
        <v>167</v>
      </c>
      <c r="O53" s="286" t="s">
        <v>169</v>
      </c>
      <c r="P53" s="286" t="s">
        <v>187</v>
      </c>
      <c r="Q53" s="287" t="s">
        <v>57</v>
      </c>
      <c r="R53" s="286" t="s">
        <v>168</v>
      </c>
      <c r="S53" s="286" t="s">
        <v>167</v>
      </c>
      <c r="T53" s="286" t="s">
        <v>169</v>
      </c>
      <c r="U53" s="286" t="s">
        <v>187</v>
      </c>
      <c r="V53" s="287" t="s">
        <v>57</v>
      </c>
      <c r="W53" s="288" t="s">
        <v>188</v>
      </c>
      <c r="X53" s="730" t="s">
        <v>59</v>
      </c>
      <c r="Y53" s="730"/>
      <c r="Z53" s="730"/>
      <c r="AA53" s="730"/>
      <c r="AB53" s="730">
        <f>COUNTIF(AA7:AA50,"&gt;=33")</f>
        <v>3</v>
      </c>
      <c r="AC53" s="730"/>
      <c r="AD53" s="154"/>
      <c r="AE53" s="155"/>
      <c r="AF53" s="154"/>
      <c r="AG53" s="214"/>
      <c r="AH53" s="286" t="s">
        <v>168</v>
      </c>
      <c r="AI53" s="286" t="s">
        <v>167</v>
      </c>
      <c r="AJ53" s="286" t="s">
        <v>169</v>
      </c>
      <c r="AK53" s="286" t="s">
        <v>187</v>
      </c>
      <c r="AL53" s="287" t="s">
        <v>57</v>
      </c>
      <c r="AM53" s="286" t="s">
        <v>168</v>
      </c>
      <c r="AN53" s="286" t="s">
        <v>167</v>
      </c>
      <c r="AO53" s="286" t="s">
        <v>169</v>
      </c>
      <c r="AP53" s="286" t="s">
        <v>187</v>
      </c>
      <c r="AQ53" s="287" t="s">
        <v>57</v>
      </c>
      <c r="AR53" s="288" t="s">
        <v>188</v>
      </c>
      <c r="AS53" s="730" t="s">
        <v>59</v>
      </c>
      <c r="AT53" s="730"/>
      <c r="AU53" s="730"/>
      <c r="AV53" s="730"/>
      <c r="AW53" s="730">
        <f>COUNTIF(AV7:AV50,"&gt;=33")</f>
        <v>3</v>
      </c>
      <c r="AX53" s="730"/>
      <c r="AY53" s="154"/>
      <c r="AZ53" s="155"/>
      <c r="BA53" s="154"/>
      <c r="BB53" s="214"/>
      <c r="BC53" s="286" t="s">
        <v>168</v>
      </c>
      <c r="BD53" s="286" t="s">
        <v>167</v>
      </c>
      <c r="BE53" s="286" t="s">
        <v>169</v>
      </c>
      <c r="BF53" s="286" t="s">
        <v>187</v>
      </c>
      <c r="BG53" s="287" t="s">
        <v>57</v>
      </c>
      <c r="BH53" s="286" t="s">
        <v>168</v>
      </c>
      <c r="BI53" s="286" t="s">
        <v>167</v>
      </c>
      <c r="BJ53" s="286" t="s">
        <v>169</v>
      </c>
      <c r="BK53" s="286" t="s">
        <v>187</v>
      </c>
      <c r="BL53" s="287" t="s">
        <v>57</v>
      </c>
      <c r="BM53" s="288" t="s">
        <v>188</v>
      </c>
      <c r="BN53" s="730" t="s">
        <v>59</v>
      </c>
      <c r="BO53" s="730"/>
      <c r="BP53" s="730"/>
      <c r="BQ53" s="730"/>
      <c r="BR53" s="730">
        <f>COUNTIF(BQ7:BQ50,"&gt;=33")</f>
        <v>2</v>
      </c>
      <c r="BS53" s="730"/>
      <c r="BT53" s="154"/>
      <c r="BU53" s="155"/>
      <c r="BV53" s="154"/>
      <c r="BW53" s="214"/>
      <c r="BX53" s="286" t="s">
        <v>168</v>
      </c>
      <c r="BY53" s="286" t="s">
        <v>167</v>
      </c>
      <c r="BZ53" s="286" t="s">
        <v>169</v>
      </c>
      <c r="CA53" s="286" t="s">
        <v>187</v>
      </c>
      <c r="CB53" s="287" t="s">
        <v>57</v>
      </c>
      <c r="CC53" s="286" t="s">
        <v>168</v>
      </c>
      <c r="CD53" s="286" t="s">
        <v>167</v>
      </c>
      <c r="CE53" s="286" t="s">
        <v>169</v>
      </c>
      <c r="CF53" s="286" t="s">
        <v>187</v>
      </c>
      <c r="CG53" s="287" t="s">
        <v>57</v>
      </c>
      <c r="CH53" s="288" t="s">
        <v>188</v>
      </c>
      <c r="CI53" s="730" t="s">
        <v>59</v>
      </c>
      <c r="CJ53" s="730"/>
      <c r="CK53" s="730"/>
      <c r="CL53" s="730"/>
      <c r="CM53" s="730">
        <f>COUNTIF(CL7:CL50,"&gt;=33")</f>
        <v>3</v>
      </c>
      <c r="CN53" s="730"/>
      <c r="CO53" s="154"/>
      <c r="CP53" s="155"/>
      <c r="CQ53" s="154"/>
      <c r="CR53" s="214"/>
      <c r="CS53" s="286" t="s">
        <v>168</v>
      </c>
      <c r="CT53" s="286" t="s">
        <v>167</v>
      </c>
      <c r="CU53" s="286" t="s">
        <v>169</v>
      </c>
      <c r="CV53" s="286" t="s">
        <v>187</v>
      </c>
      <c r="CW53" s="287" t="s">
        <v>57</v>
      </c>
      <c r="CX53" s="286" t="s">
        <v>168</v>
      </c>
      <c r="CY53" s="286" t="s">
        <v>167</v>
      </c>
      <c r="CZ53" s="286" t="s">
        <v>169</v>
      </c>
      <c r="DA53" s="286" t="s">
        <v>187</v>
      </c>
      <c r="DB53" s="287" t="s">
        <v>57</v>
      </c>
      <c r="DC53" s="288" t="s">
        <v>188</v>
      </c>
      <c r="DD53" s="730" t="s">
        <v>59</v>
      </c>
      <c r="DE53" s="730"/>
      <c r="DF53" s="730"/>
      <c r="DG53" s="730"/>
      <c r="DH53" s="730">
        <f>COUNTIF(DG7:DG50,"&gt;=33")</f>
        <v>3</v>
      </c>
      <c r="DI53" s="730"/>
      <c r="DJ53" s="154"/>
      <c r="DK53" s="155"/>
      <c r="DL53" s="154"/>
      <c r="DM53" s="289"/>
      <c r="DN53" s="290"/>
      <c r="DO53" s="169"/>
      <c r="DP53" s="169"/>
      <c r="DQ53" s="169"/>
      <c r="DR53" s="139"/>
      <c r="DS53" s="139"/>
      <c r="DT53" s="139"/>
      <c r="DU53" s="139"/>
      <c r="DV53" s="139"/>
      <c r="DW53" s="140"/>
      <c r="DX53" s="140"/>
      <c r="DY53" s="140"/>
      <c r="DZ53" s="140"/>
      <c r="EA53" s="140"/>
      <c r="EB53" s="141"/>
      <c r="EC53" s="141"/>
      <c r="ED53" s="141"/>
      <c r="EE53" s="141"/>
      <c r="EF53" s="141"/>
      <c r="EG53" s="127"/>
      <c r="EH53" s="127"/>
      <c r="EI53" s="127"/>
      <c r="EJ53" s="127"/>
      <c r="EK53" s="127"/>
      <c r="EL53" s="128"/>
      <c r="EM53" s="128"/>
      <c r="EN53" s="128"/>
      <c r="EO53" s="128"/>
      <c r="EP53" s="128"/>
      <c r="EQ53" s="142"/>
      <c r="ER53" s="142"/>
      <c r="ES53" s="686"/>
      <c r="ET53" s="687"/>
      <c r="EU53" s="687"/>
      <c r="EV53" s="262"/>
      <c r="EW53" s="156"/>
      <c r="EX53" s="156"/>
      <c r="EY53" s="156"/>
      <c r="EZ53" s="156"/>
      <c r="FA53" s="156"/>
      <c r="FB53" s="156"/>
      <c r="FC53" s="157"/>
      <c r="FD53" s="156"/>
      <c r="FE53" s="175"/>
      <c r="FF53" s="263"/>
      <c r="FG53" s="156"/>
      <c r="FH53" s="157"/>
      <c r="FI53" s="359" t="str">
        <f>IF(ATTENDANCE!Q54="","",ATTENDANCE!Q54)</f>
        <v/>
      </c>
      <c r="FJ53" s="144" t="str">
        <f>IF(ATTENDANCE!Q53="","",ATTENDANCE!$Q$7)</f>
        <v/>
      </c>
      <c r="FK53" s="157"/>
      <c r="FL53" s="70"/>
    </row>
    <row r="54" spans="1:168" s="291" customFormat="1" ht="16.8" hidden="1" x14ac:dyDescent="0.3">
      <c r="A54" s="70"/>
      <c r="B54" s="131"/>
      <c r="C54" s="131"/>
      <c r="D54" s="131"/>
      <c r="E54" s="132"/>
      <c r="F54" s="194"/>
      <c r="G54" s="190" t="s">
        <v>168</v>
      </c>
      <c r="H54" s="190">
        <f>COUNTIFS($I$7:$I$50,"BOY",$J$7:$J$50,"GEN")</f>
        <v>1</v>
      </c>
      <c r="I54" s="190">
        <f>COUNTIFS($I$7:$I$50,"GIRL",$J$7:$J$50,"GEN")</f>
        <v>0</v>
      </c>
      <c r="J54" s="190">
        <f>SUM(H54:I54)</f>
        <v>1</v>
      </c>
      <c r="K54" s="194"/>
      <c r="L54" s="292" t="s">
        <v>64</v>
      </c>
      <c r="M54" s="286">
        <f>COUNTIFS($I$7:$I$50,"BOY",$J$7:$J$50,"GEN",AB7:AB50,"E")</f>
        <v>0</v>
      </c>
      <c r="N54" s="286">
        <f>COUNTIFS($I$7:$I$50,"BOY",$J$7:$J$50,"OBC",AB7:AB50,"E")</f>
        <v>0</v>
      </c>
      <c r="O54" s="286">
        <f>COUNTIFS($I$7:$I$50,"BOY",$J$7:$J$50,"SC",AB7:AB50,"E")</f>
        <v>0</v>
      </c>
      <c r="P54" s="286">
        <f>COUNTIFS($I$7:$I$50,"BOY",$J$7:$J$50,"ST",AB7:AB50,"E")</f>
        <v>0</v>
      </c>
      <c r="Q54" s="287">
        <f>SUM(M54:P54)</f>
        <v>0</v>
      </c>
      <c r="R54" s="286">
        <f>COUNTIFS($I$7:$I$50,"GIRL",$J$7:$J$50,"GEN",AB7:AB50,"E")</f>
        <v>0</v>
      </c>
      <c r="S54" s="286">
        <f>COUNTIFS($I$7:$I$50,"GIRL",$J$7:$J$50,"OBC",AB7:AB50,"E")</f>
        <v>0</v>
      </c>
      <c r="T54" s="286">
        <f>COUNTIFS($I$7:$I$50,"GIRL",$J$7:$J$50,"SC",AB7:AB50,"E")</f>
        <v>0</v>
      </c>
      <c r="U54" s="286">
        <f>COUNTIFS($I$7:$I$50,"GIRL",$J$7:$J$50,"ST",AB7:AB50,"E")</f>
        <v>0</v>
      </c>
      <c r="V54" s="287">
        <f>SUM(R54:U54)</f>
        <v>0</v>
      </c>
      <c r="W54" s="293">
        <f>SUM(Q54,V54)</f>
        <v>0</v>
      </c>
      <c r="X54" s="730" t="s">
        <v>60</v>
      </c>
      <c r="Y54" s="730"/>
      <c r="Z54" s="730"/>
      <c r="AA54" s="730"/>
      <c r="AB54" s="730">
        <f>COUNTIF(AA7:AA50,"&lt;33")</f>
        <v>0</v>
      </c>
      <c r="AC54" s="730"/>
      <c r="AD54" s="154"/>
      <c r="AE54" s="155"/>
      <c r="AF54" s="154"/>
      <c r="AG54" s="292" t="s">
        <v>64</v>
      </c>
      <c r="AH54" s="286">
        <f>COUNTIFS($I$7:$I$50,"BOY",$J$7:$J$50,"GEN",AW7:AW50,"E")</f>
        <v>0</v>
      </c>
      <c r="AI54" s="286">
        <f>COUNTIFS($I$7:$I$50,"BOY",$J$7:$J$50,"OBC",AW7:AW50,"E")</f>
        <v>0</v>
      </c>
      <c r="AJ54" s="286">
        <f>COUNTIFS($I$7:$I$50,"BOY",$J$7:$J$50,"SC",AW7:AW50,"E")</f>
        <v>0</v>
      </c>
      <c r="AK54" s="286">
        <f>COUNTIFS($I$7:$I$50,"BOY",$J$7:$J$50,"ST",AW7:AW50,"E")</f>
        <v>0</v>
      </c>
      <c r="AL54" s="287">
        <f>SUM(AH54:AK54)</f>
        <v>0</v>
      </c>
      <c r="AM54" s="286">
        <f>COUNTIFS($I$7:$I$50,"GIRL",$J$7:$J$50,"GEN",AW7:AW50,"E")</f>
        <v>0</v>
      </c>
      <c r="AN54" s="286">
        <f>COUNTIFS($I$7:$I$50,"GIRL",$J$7:$J$50,"OBC",AW7:AW50,"E")</f>
        <v>0</v>
      </c>
      <c r="AO54" s="286">
        <f>COUNTIFS($I$7:$I$50,"GIRL",$J$7:$J$50,"SC",AW7:AW50,"E")</f>
        <v>0</v>
      </c>
      <c r="AP54" s="286">
        <f>COUNTIFS($I$7:$I$50,"GIRL",$J$7:$J$50,"ST",AW7:AW50,"E")</f>
        <v>0</v>
      </c>
      <c r="AQ54" s="287">
        <f>SUM(AM54:AP54)</f>
        <v>0</v>
      </c>
      <c r="AR54" s="293">
        <f>SUM(AL54,AQ54)</f>
        <v>0</v>
      </c>
      <c r="AS54" s="730" t="s">
        <v>60</v>
      </c>
      <c r="AT54" s="730"/>
      <c r="AU54" s="730"/>
      <c r="AV54" s="730"/>
      <c r="AW54" s="730">
        <f>COUNTIF(AV7:AV50,"&lt;33")</f>
        <v>0</v>
      </c>
      <c r="AX54" s="730"/>
      <c r="AY54" s="154"/>
      <c r="AZ54" s="155"/>
      <c r="BA54" s="154"/>
      <c r="BB54" s="292" t="s">
        <v>64</v>
      </c>
      <c r="BC54" s="286">
        <f>COUNTIFS($I$7:$I$50,"BOY",$J$7:$J$50,"GEN",BR7:BR50,"E")</f>
        <v>0</v>
      </c>
      <c r="BD54" s="286">
        <f>COUNTIFS($I$7:$I$50,"BOY",$J$7:$J$50,"OBC",BR7:BR50,"E")</f>
        <v>0</v>
      </c>
      <c r="BE54" s="286">
        <f>COUNTIFS($I$7:$I$50,"BOY",$J$7:$J$50,"SC",BR7:BR50,"E")</f>
        <v>0</v>
      </c>
      <c r="BF54" s="286">
        <f>COUNTIFS($I$7:$I$50,"BOY",$J$7:$J$50,"ST",BR7:BR50,"E")</f>
        <v>0</v>
      </c>
      <c r="BG54" s="287">
        <f>SUM(BC54:BF54)</f>
        <v>0</v>
      </c>
      <c r="BH54" s="286">
        <f>COUNTIFS($I$7:$I$50,"GIRL",$J$7:$J$50,"GEN",BR7:BR50,"E")</f>
        <v>0</v>
      </c>
      <c r="BI54" s="286">
        <f>COUNTIFS($I$7:$I$50,"GIRL",$J$7:$J$50,"OBC",BR7:BR50,"E")</f>
        <v>1</v>
      </c>
      <c r="BJ54" s="286">
        <f>COUNTIFS($I$7:$I$50,"GIRL",$J$7:$J$50,"SC",BR7:BR50,"E")</f>
        <v>0</v>
      </c>
      <c r="BK54" s="286">
        <f>COUNTIFS($I$7:$I$50,"GIRL",$J$7:$J$50,"ST",BR7:BR50,"E")</f>
        <v>0</v>
      </c>
      <c r="BL54" s="287">
        <f>SUM(BH54:BK54)</f>
        <v>1</v>
      </c>
      <c r="BM54" s="293">
        <f>SUM(BG54,BL54)</f>
        <v>1</v>
      </c>
      <c r="BN54" s="730" t="s">
        <v>60</v>
      </c>
      <c r="BO54" s="730"/>
      <c r="BP54" s="730"/>
      <c r="BQ54" s="730"/>
      <c r="BR54" s="730">
        <f>COUNTIF(BQ7:BQ50,"&lt;33")</f>
        <v>1</v>
      </c>
      <c r="BS54" s="730"/>
      <c r="BT54" s="154"/>
      <c r="BU54" s="155"/>
      <c r="BV54" s="154"/>
      <c r="BW54" s="292" t="s">
        <v>64</v>
      </c>
      <c r="BX54" s="286">
        <f>COUNTIFS($I$7:$I$50,"BOY",$J$7:$J$50,"GEN",CM7:CM50,"E")</f>
        <v>0</v>
      </c>
      <c r="BY54" s="286">
        <f>COUNTIFS($I$7:$I$50,"BOY",$J$7:$J$50,"OBC",CM7:CM50,"E")</f>
        <v>0</v>
      </c>
      <c r="BZ54" s="286">
        <f>COUNTIFS($I$7:$I$50,"BOY",$J$7:$J$50,"SC",CM7:CM50,"E")</f>
        <v>0</v>
      </c>
      <c r="CA54" s="286">
        <f>COUNTIFS($I$7:$I$50,"BOY",$J$7:$J$50,"ST",CM7:CM50,"E")</f>
        <v>0</v>
      </c>
      <c r="CB54" s="287">
        <f>SUM(BX54:CA54)</f>
        <v>0</v>
      </c>
      <c r="CC54" s="286">
        <f>COUNTIFS($I$7:$I$50,"GIRL",$J$7:$J$50,"GEN",CM7:CM50,"E")</f>
        <v>0</v>
      </c>
      <c r="CD54" s="286">
        <f>COUNTIFS($I$7:$I$50,"GIRL",$J$7:$J$50,"OBC",CM7:CM50,"E")</f>
        <v>0</v>
      </c>
      <c r="CE54" s="286">
        <f>COUNTIFS($I$7:$I$50,"GIRL",$J$7:$J$50,"SC",CM7:CM50,"E")</f>
        <v>0</v>
      </c>
      <c r="CF54" s="286">
        <f>COUNTIFS($I$7:$I$50,"GIRL",$J$7:$J$50,"ST",CM7:CM50,"E")</f>
        <v>0</v>
      </c>
      <c r="CG54" s="287">
        <f>SUM(CC54:CF54)</f>
        <v>0</v>
      </c>
      <c r="CH54" s="293">
        <f>SUM(CB54,CG54)</f>
        <v>0</v>
      </c>
      <c r="CI54" s="730" t="s">
        <v>60</v>
      </c>
      <c r="CJ54" s="730"/>
      <c r="CK54" s="730"/>
      <c r="CL54" s="730"/>
      <c r="CM54" s="730">
        <f>COUNTIF(CL7:CL50,"&lt;33")</f>
        <v>0</v>
      </c>
      <c r="CN54" s="730"/>
      <c r="CO54" s="154"/>
      <c r="CP54" s="155"/>
      <c r="CQ54" s="154"/>
      <c r="CR54" s="292" t="s">
        <v>64</v>
      </c>
      <c r="CS54" s="286">
        <f>COUNTIFS($I$7:$I$50,"BOY",$J$7:$J$50,"GEN",DH7:DH50,"E")</f>
        <v>0</v>
      </c>
      <c r="CT54" s="286">
        <f>COUNTIFS($I$7:$I$50,"BOY",$J$7:$J$50,"OBC",DH7:DH50,"E")</f>
        <v>0</v>
      </c>
      <c r="CU54" s="286">
        <f>COUNTIFS($I$7:$I$50,"BOY",$J$7:$J$50,"SC",DH7:DH50,"E")</f>
        <v>0</v>
      </c>
      <c r="CV54" s="286">
        <f>COUNTIFS($I$7:$I$50,"BOY",$J$7:$J$50,"ST",DH7:DH50,"E")</f>
        <v>0</v>
      </c>
      <c r="CW54" s="287">
        <f>SUM(CS54:CV54)</f>
        <v>0</v>
      </c>
      <c r="CX54" s="286">
        <f>COUNTIFS($I$7:$I$50,"GIRL",$J$7:$J$50,"GEN",DH7:DH50,"E")</f>
        <v>0</v>
      </c>
      <c r="CY54" s="286">
        <f>COUNTIFS($I$7:$I$50,"GIRL",$J$7:$J$50,"OBC",DH7:DH50,"E")</f>
        <v>0</v>
      </c>
      <c r="CZ54" s="286">
        <f>COUNTIFS($I$7:$I$50,"GIRL",$J$7:$J$50,"SC",DH7:DH50,"E")</f>
        <v>0</v>
      </c>
      <c r="DA54" s="286">
        <f>COUNTIFS($I$7:$I$50,"GIRL",$J$7:$J$50,"ST",DH7:DH50,"E")</f>
        <v>0</v>
      </c>
      <c r="DB54" s="287">
        <f>SUM(CX54:DA54)</f>
        <v>0</v>
      </c>
      <c r="DC54" s="293">
        <f>SUM(CW54,DB54)</f>
        <v>0</v>
      </c>
      <c r="DD54" s="730" t="s">
        <v>60</v>
      </c>
      <c r="DE54" s="730"/>
      <c r="DF54" s="730"/>
      <c r="DG54" s="730"/>
      <c r="DH54" s="730">
        <f>COUNTIF(DG7:DG50,"&lt;33")</f>
        <v>0</v>
      </c>
      <c r="DI54" s="730"/>
      <c r="DJ54" s="154"/>
      <c r="DK54" s="155"/>
      <c r="DL54" s="154"/>
      <c r="DM54" s="289"/>
      <c r="DN54" s="290"/>
      <c r="DO54" s="169"/>
      <c r="DP54" s="169"/>
      <c r="DQ54" s="169"/>
      <c r="DR54" s="139"/>
      <c r="DS54" s="139"/>
      <c r="DT54" s="139"/>
      <c r="DU54" s="139"/>
      <c r="DV54" s="139"/>
      <c r="DW54" s="140"/>
      <c r="DX54" s="140"/>
      <c r="DY54" s="140"/>
      <c r="DZ54" s="140"/>
      <c r="EA54" s="140"/>
      <c r="EB54" s="141"/>
      <c r="EC54" s="141"/>
      <c r="ED54" s="141"/>
      <c r="EE54" s="141"/>
      <c r="EF54" s="141"/>
      <c r="EG54" s="127"/>
      <c r="EH54" s="127"/>
      <c r="EI54" s="127"/>
      <c r="EJ54" s="127"/>
      <c r="EK54" s="127"/>
      <c r="EL54" s="128"/>
      <c r="EM54" s="128"/>
      <c r="EN54" s="128"/>
      <c r="EO54" s="128"/>
      <c r="EP54" s="128"/>
      <c r="EQ54" s="142"/>
      <c r="ER54" s="142"/>
      <c r="ES54" s="686"/>
      <c r="ET54" s="687"/>
      <c r="EU54" s="687"/>
      <c r="EV54" s="709" t="s">
        <v>225</v>
      </c>
      <c r="EW54" s="712" t="str">
        <f>IF('SCHOOL RESULT'!B22="0","",'SCHOOL RESULT'!B22)</f>
        <v>SCHOOL RESULT  SESSION  -  2025-26</v>
      </c>
      <c r="EX54" s="713"/>
      <c r="EY54" s="713"/>
      <c r="EZ54" s="713"/>
      <c r="FA54" s="713"/>
      <c r="FB54" s="713"/>
      <c r="FC54" s="713"/>
      <c r="FD54" s="714"/>
      <c r="FE54" s="670" t="str">
        <f>IF('SCHOOL RESULT'!H22="0","",'SCHOOL RESULT'!H22)</f>
        <v>66.67 %</v>
      </c>
      <c r="FF54" s="671"/>
      <c r="FG54" s="671"/>
      <c r="FH54" s="671"/>
      <c r="FI54" s="671"/>
      <c r="FJ54" s="671"/>
      <c r="FK54" s="672"/>
      <c r="FL54" s="70"/>
    </row>
    <row r="55" spans="1:168" s="291" customFormat="1" ht="16.8" hidden="1" x14ac:dyDescent="0.3">
      <c r="A55" s="70"/>
      <c r="B55" s="131"/>
      <c r="C55" s="131"/>
      <c r="D55" s="131"/>
      <c r="E55" s="132"/>
      <c r="F55" s="194"/>
      <c r="G55" s="190" t="s">
        <v>167</v>
      </c>
      <c r="H55" s="190">
        <f>COUNTIFS($I$7:$I$50,"BOY",$J$7:$J$50,"OBC")</f>
        <v>1</v>
      </c>
      <c r="I55" s="190">
        <f>COUNTIFS($I$7:$I$50,"GIRL",$J$7:$J$50,"OBC")</f>
        <v>1</v>
      </c>
      <c r="J55" s="190">
        <f t="shared" ref="J55:J60" si="199">SUM(H55:I55)</f>
        <v>2</v>
      </c>
      <c r="K55" s="194"/>
      <c r="L55" s="292" t="s">
        <v>65</v>
      </c>
      <c r="M55" s="286">
        <f>COUNTIFS($I$7:$I$50,"BOY",$J$7:$J$50,"GEN",AB7:AB50,"D")</f>
        <v>0</v>
      </c>
      <c r="N55" s="286">
        <f>COUNTIFS($I$7:$I$50,"BOY",$J$7:$J$50,"OBC",AB7:AB50,"D")</f>
        <v>0</v>
      </c>
      <c r="O55" s="286">
        <f>COUNTIFS($I$7:$I$50,"BOY",$J$7:$J$50,"SC",AB7:AB50,"D")</f>
        <v>0</v>
      </c>
      <c r="P55" s="286">
        <f>COUNTIFS($I$7:$I$50,"BOY",$J$7:$J$50,"ST",AB7:AB50,"D")</f>
        <v>0</v>
      </c>
      <c r="Q55" s="287">
        <f t="shared" ref="Q55:Q61" si="200">SUM(M55:P55)</f>
        <v>0</v>
      </c>
      <c r="R55" s="286">
        <f>COUNTIFS($I$7:$I$50,"GIRL",$J$7:$J$50,"GEN",AB7:AB50,"D")</f>
        <v>0</v>
      </c>
      <c r="S55" s="286">
        <f>COUNTIFS($I$7:$I$50,"GIRL",$J$7:$J$50,"OBC",AB7:AB50,"D")</f>
        <v>0</v>
      </c>
      <c r="T55" s="286">
        <f>COUNTIFS($I$7:$I$50,"GIRL",$J$7:$J$50,"SC",AB7:AB50,"D")</f>
        <v>0</v>
      </c>
      <c r="U55" s="286">
        <f>COUNTIFS($I$7:$I$50,"GIRL",$J$7:$J$50,"ST",AB7:AB50,"D")</f>
        <v>0</v>
      </c>
      <c r="V55" s="287">
        <f t="shared" ref="V55:V61" si="201">SUM(R55:U55)</f>
        <v>0</v>
      </c>
      <c r="W55" s="293">
        <f t="shared" ref="W55:W61" si="202">SUM(Q55,V55)</f>
        <v>0</v>
      </c>
      <c r="X55" s="730" t="s">
        <v>61</v>
      </c>
      <c r="Y55" s="730"/>
      <c r="Z55" s="730"/>
      <c r="AA55" s="730"/>
      <c r="AB55" s="730">
        <f>ROUNDUP((AB53/AB52)*100,2)</f>
        <v>100</v>
      </c>
      <c r="AC55" s="730"/>
      <c r="AD55" s="154"/>
      <c r="AE55" s="155"/>
      <c r="AF55" s="154"/>
      <c r="AG55" s="292" t="s">
        <v>65</v>
      </c>
      <c r="AH55" s="286">
        <f>COUNTIFS($I$7:$I$50,"BOY",$J$7:$J$50,"GEN",AW7:AW50,"D")</f>
        <v>0</v>
      </c>
      <c r="AI55" s="286">
        <f>COUNTIFS($I$7:$I$50,"BOY",$J$7:$J$50,"OBC",AW7:AW50,"D")</f>
        <v>0</v>
      </c>
      <c r="AJ55" s="286">
        <f>COUNTIFS($I$7:$I$50,"BOY",$J$7:$J$50,"SC",AW7:AW50,"D")</f>
        <v>0</v>
      </c>
      <c r="AK55" s="286">
        <f>COUNTIFS($I$7:$I$50,"BOY",$J$7:$J$50,"ST",AW7:AW50,"D")</f>
        <v>0</v>
      </c>
      <c r="AL55" s="287">
        <f t="shared" ref="AL55:AL61" si="203">SUM(AH55:AK55)</f>
        <v>0</v>
      </c>
      <c r="AM55" s="286">
        <f>COUNTIFS($I$7:$I$50,"GIRL",$J$7:$J$50,"GEN",AW7:AW50,"D")</f>
        <v>0</v>
      </c>
      <c r="AN55" s="286">
        <f>COUNTIFS($I$7:$I$50,"GIRL",$J$7:$J$50,"OBC",AW7:AW50,"D")</f>
        <v>0</v>
      </c>
      <c r="AO55" s="286">
        <f>COUNTIFS($I$7:$I$50,"GIRL",$J$7:$J$50,"SC",AW7:AW50,"D")</f>
        <v>0</v>
      </c>
      <c r="AP55" s="286">
        <f>COUNTIFS($I$7:$I$50,"GIRL",$J$7:$J$50,"ST",AW7:AW50,"D")</f>
        <v>0</v>
      </c>
      <c r="AQ55" s="287">
        <f t="shared" ref="AQ55:AQ61" si="204">SUM(AM55:AP55)</f>
        <v>0</v>
      </c>
      <c r="AR55" s="293">
        <f t="shared" ref="AR55:AR61" si="205">SUM(AL55,AQ55)</f>
        <v>0</v>
      </c>
      <c r="AS55" s="730" t="s">
        <v>61</v>
      </c>
      <c r="AT55" s="730"/>
      <c r="AU55" s="730"/>
      <c r="AV55" s="730"/>
      <c r="AW55" s="730">
        <f>ROUNDUP((AW53/AW52)*100,2)</f>
        <v>100</v>
      </c>
      <c r="AX55" s="730"/>
      <c r="AY55" s="154"/>
      <c r="AZ55" s="155"/>
      <c r="BA55" s="154"/>
      <c r="BB55" s="292" t="s">
        <v>65</v>
      </c>
      <c r="BC55" s="286">
        <f>COUNTIFS($I$7:$I$50,"BOY",$J$7:$J$50,"GEN",BR7:BR50,"D")</f>
        <v>1</v>
      </c>
      <c r="BD55" s="286">
        <f>COUNTIFS($I$7:$I$50,"BOY",$J$7:$J$50,"OBC",BR7:BR50,"D")</f>
        <v>0</v>
      </c>
      <c r="BE55" s="286">
        <f>COUNTIFS($I$7:$I$50,"BOY",$J$7:$J$50,"SC",BR7:BR50,"D")</f>
        <v>0</v>
      </c>
      <c r="BF55" s="286">
        <f>COUNTIFS($I$7:$I$50,"BOY",$J$7:$J$50,"ST",BR7:BR50,"D")</f>
        <v>0</v>
      </c>
      <c r="BG55" s="287">
        <f t="shared" ref="BG55:BG61" si="206">SUM(BC55:BF55)</f>
        <v>1</v>
      </c>
      <c r="BH55" s="286">
        <f>COUNTIFS($I$7:$I$50,"GIRL",$J$7:$J$50,"GEN",BR7:BR50,"D")</f>
        <v>0</v>
      </c>
      <c r="BI55" s="286">
        <f>COUNTIFS($I$7:$I$50,"GIRL",$J$7:$J$50,"OBC",BR7:BR50,"D")</f>
        <v>0</v>
      </c>
      <c r="BJ55" s="286">
        <f>COUNTIFS($I$7:$I$50,"GIRL",$J$7:$J$50,"SC",BR7:BR50,"D")</f>
        <v>0</v>
      </c>
      <c r="BK55" s="286">
        <f>COUNTIFS($I$7:$I$50,"GIRL",$J$7:$J$50,"ST",BR7:BR50,"D")</f>
        <v>0</v>
      </c>
      <c r="BL55" s="287">
        <f t="shared" ref="BL55:BL61" si="207">SUM(BH55:BK55)</f>
        <v>0</v>
      </c>
      <c r="BM55" s="293">
        <f t="shared" ref="BM55:BM61" si="208">SUM(BG55,BL55)</f>
        <v>1</v>
      </c>
      <c r="BN55" s="730" t="s">
        <v>61</v>
      </c>
      <c r="BO55" s="730"/>
      <c r="BP55" s="730"/>
      <c r="BQ55" s="730"/>
      <c r="BR55" s="730">
        <f>ROUNDUP((BR53/BR52)*100,2)</f>
        <v>66.67</v>
      </c>
      <c r="BS55" s="730"/>
      <c r="BT55" s="154"/>
      <c r="BU55" s="155"/>
      <c r="BV55" s="154"/>
      <c r="BW55" s="292" t="s">
        <v>65</v>
      </c>
      <c r="BX55" s="286">
        <f>COUNTIFS($I$7:$I$50,"BOY",$J$7:$J$50,"GEN",CM7:CM50,"D")</f>
        <v>1</v>
      </c>
      <c r="BY55" s="286">
        <f>COUNTIFS($I$7:$I$50,"BOY",$J$7:$J$50,"OBC",CM7:CM50,"D")</f>
        <v>0</v>
      </c>
      <c r="BZ55" s="286">
        <f>COUNTIFS($I$7:$I$50,"BOY",$J$7:$J$50,"SC",CM7:CM50,"D")</f>
        <v>0</v>
      </c>
      <c r="CA55" s="286">
        <f>COUNTIFS($I$7:$I$50,"BOY",$J$7:$J$50,"ST",CM7:CM50,"D")</f>
        <v>0</v>
      </c>
      <c r="CB55" s="287">
        <f t="shared" ref="CB55:CB61" si="209">SUM(BX55:CA55)</f>
        <v>1</v>
      </c>
      <c r="CC55" s="286">
        <f>COUNTIFS($I$7:$I$50,"GIRL",$J$7:$J$50,"GEN",CM7:CM50,"D")</f>
        <v>0</v>
      </c>
      <c r="CD55" s="286">
        <f>COUNTIFS($I$7:$I$50,"GIRL",$J$7:$J$50,"OBC",CM7:CM50,"D")</f>
        <v>1</v>
      </c>
      <c r="CE55" s="286">
        <f>COUNTIFS($I$7:$I$50,"GIRL",$J$7:$J$50,"SC",CM7:CM50,"D")</f>
        <v>0</v>
      </c>
      <c r="CF55" s="286">
        <f>COUNTIFS($I$7:$I$50,"GIRL",$J$7:$J$50,"ST",CM7:CM50,"D")</f>
        <v>0</v>
      </c>
      <c r="CG55" s="287">
        <f t="shared" ref="CG55:CG62" si="210">SUM(CC55:CF55)</f>
        <v>1</v>
      </c>
      <c r="CH55" s="293">
        <f t="shared" ref="CH55:CH61" si="211">SUM(CB55,CG55)</f>
        <v>2</v>
      </c>
      <c r="CI55" s="730" t="s">
        <v>61</v>
      </c>
      <c r="CJ55" s="730"/>
      <c r="CK55" s="730"/>
      <c r="CL55" s="730"/>
      <c r="CM55" s="730">
        <f>ROUNDUP((CM53/CM52)*100,2)</f>
        <v>100</v>
      </c>
      <c r="CN55" s="730"/>
      <c r="CO55" s="154"/>
      <c r="CP55" s="155"/>
      <c r="CQ55" s="154"/>
      <c r="CR55" s="292" t="s">
        <v>65</v>
      </c>
      <c r="CS55" s="286">
        <f>COUNTIFS($I$7:$I$50,"BOY",$J$7:$J$50,"GEN",DH7:DH50,"D")</f>
        <v>1</v>
      </c>
      <c r="CT55" s="286">
        <f>COUNTIFS($I$7:$I$50,"BOY",$J$7:$J$50,"OBC",DH7:DH50,"D")</f>
        <v>0</v>
      </c>
      <c r="CU55" s="286">
        <f>COUNTIFS($I$7:$I$50,"BOY",$J$7:$J$50,"SC",DH7:DH50,"D")</f>
        <v>0</v>
      </c>
      <c r="CV55" s="286">
        <f>COUNTIFS($I$7:$I$50,"BOY",$J$7:$J$50,"ST",DH7:DH50,"D")</f>
        <v>0</v>
      </c>
      <c r="CW55" s="287">
        <f t="shared" ref="CW55:CW61" si="212">SUM(CS55:CV55)</f>
        <v>1</v>
      </c>
      <c r="CX55" s="286">
        <f>COUNTIFS($I$7:$I$50,"GIRL",$J$7:$J$50,"GEN",DH7:DH50,"D")</f>
        <v>0</v>
      </c>
      <c r="CY55" s="286">
        <f>COUNTIFS($I$7:$I$50,"GIRL",$J$7:$J$50,"OBC",DH7:DH50,"D")</f>
        <v>1</v>
      </c>
      <c r="CZ55" s="286">
        <f>COUNTIFS($I$7:$I$50,"GIRL",$J$7:$J$50,"SC",DH7:DH50,"D")</f>
        <v>0</v>
      </c>
      <c r="DA55" s="286">
        <f>COUNTIFS($I$7:$I$50,"GIRL",$J$7:$J$50,"ST",DH7:DH50,"D")</f>
        <v>0</v>
      </c>
      <c r="DB55" s="287">
        <f t="shared" ref="DB55:DB61" si="213">SUM(CX55:DA55)</f>
        <v>1</v>
      </c>
      <c r="DC55" s="293">
        <f t="shared" ref="DC55:DC61" si="214">SUM(CW55,DB55)</f>
        <v>2</v>
      </c>
      <c r="DD55" s="730" t="s">
        <v>61</v>
      </c>
      <c r="DE55" s="730"/>
      <c r="DF55" s="730"/>
      <c r="DG55" s="730"/>
      <c r="DH55" s="730">
        <f>ROUNDUP((DH53/DH52)*100,2)</f>
        <v>100</v>
      </c>
      <c r="DI55" s="730"/>
      <c r="DJ55" s="154"/>
      <c r="DK55" s="155"/>
      <c r="DL55" s="154"/>
      <c r="DM55" s="289"/>
      <c r="DN55" s="290"/>
      <c r="DO55" s="169"/>
      <c r="DP55" s="169"/>
      <c r="DQ55" s="169"/>
      <c r="DR55" s="139"/>
      <c r="DS55" s="139"/>
      <c r="DT55" s="139"/>
      <c r="DU55" s="139"/>
      <c r="DV55" s="139"/>
      <c r="DW55" s="140"/>
      <c r="DX55" s="140"/>
      <c r="DY55" s="140"/>
      <c r="DZ55" s="140"/>
      <c r="EA55" s="140"/>
      <c r="EB55" s="141"/>
      <c r="EC55" s="141"/>
      <c r="ED55" s="141"/>
      <c r="EE55" s="141"/>
      <c r="EF55" s="141"/>
      <c r="EG55" s="127"/>
      <c r="EH55" s="127"/>
      <c r="EI55" s="127"/>
      <c r="EJ55" s="127"/>
      <c r="EK55" s="127"/>
      <c r="EL55" s="128"/>
      <c r="EM55" s="128"/>
      <c r="EN55" s="128"/>
      <c r="EO55" s="128"/>
      <c r="EP55" s="128"/>
      <c r="EQ55" s="142"/>
      <c r="ER55" s="142"/>
      <c r="ES55" s="686"/>
      <c r="ET55" s="687"/>
      <c r="EU55" s="687"/>
      <c r="EV55" s="710"/>
      <c r="EW55" s="715"/>
      <c r="EX55" s="716"/>
      <c r="EY55" s="716"/>
      <c r="EZ55" s="716"/>
      <c r="FA55" s="716"/>
      <c r="FB55" s="716"/>
      <c r="FC55" s="716"/>
      <c r="FD55" s="717"/>
      <c r="FE55" s="673"/>
      <c r="FF55" s="674"/>
      <c r="FG55" s="674"/>
      <c r="FH55" s="674"/>
      <c r="FI55" s="674"/>
      <c r="FJ55" s="674"/>
      <c r="FK55" s="675"/>
      <c r="FL55" s="70"/>
    </row>
    <row r="56" spans="1:168" s="291" customFormat="1" ht="17.399999999999999" hidden="1" thickBot="1" x14ac:dyDescent="0.3">
      <c r="A56" s="70"/>
      <c r="B56" s="131"/>
      <c r="C56" s="131"/>
      <c r="D56" s="131"/>
      <c r="E56" s="132"/>
      <c r="F56" s="194"/>
      <c r="G56" s="190" t="s">
        <v>169</v>
      </c>
      <c r="H56" s="190">
        <f>COUNTIFS($I$7:$I$50,"BOY",$J$7:$J$50,"SC")-COUNTIFS($C$7:$C$50,"TC",$C$7:$C$50,"NSO")</f>
        <v>0</v>
      </c>
      <c r="I56" s="190">
        <f>COUNTIFS($I$7:$I$50,"GIRL",$J$7:$J$50,"SC")-COUNTIFS($C$7:$C$50,"TC",$C$7:$C$50,"NSO")</f>
        <v>0</v>
      </c>
      <c r="J56" s="190">
        <f t="shared" si="199"/>
        <v>0</v>
      </c>
      <c r="K56" s="194"/>
      <c r="L56" s="292" t="s">
        <v>194</v>
      </c>
      <c r="M56" s="286">
        <f>COUNTIFS($I$7:$I$50,"BOY",$J$7:$J$50,"GEN",AB7:AB50,"C2")</f>
        <v>1</v>
      </c>
      <c r="N56" s="286">
        <f>COUNTIFS($I$7:$I$50,"BOY",$J$7:$J$50,"OBC",AB7:AB50,"C2")</f>
        <v>0</v>
      </c>
      <c r="O56" s="286">
        <f>COUNTIFS($I$7:$I$50,"BOY",$J$7:$J$50,"SC",AB7:AB50,"C2")</f>
        <v>0</v>
      </c>
      <c r="P56" s="286">
        <f>COUNTIFS($I$7:$I$50,"BOY",$J$7:$J$50,"ST",AB7:AB50,"C2")</f>
        <v>0</v>
      </c>
      <c r="Q56" s="287">
        <f t="shared" si="200"/>
        <v>1</v>
      </c>
      <c r="R56" s="286">
        <f>COUNTIFS($I$7:$I$50,"GIRL",$J$7:$J$50,"GEN",AB7:AB50,"C2")</f>
        <v>0</v>
      </c>
      <c r="S56" s="286">
        <f>COUNTIFS($I$7:$I$50,"GIRL",$J$7:$J$50,"OBC",AB7:AB50,"C2")</f>
        <v>0</v>
      </c>
      <c r="T56" s="286">
        <f>COUNTIFS($I$7:$I$50,"GIRL",$J$7:$J$50,"SC",AB7:AB50,"C2")</f>
        <v>0</v>
      </c>
      <c r="U56" s="286">
        <f>COUNTIFS($I$7:$I$50,"GIRL",$J$7:$J$50,"ST",AB7:AB50,"C2")</f>
        <v>0</v>
      </c>
      <c r="V56" s="287">
        <f t="shared" si="201"/>
        <v>0</v>
      </c>
      <c r="W56" s="293">
        <f t="shared" si="202"/>
        <v>1</v>
      </c>
      <c r="X56" s="731" t="str">
        <f>IF(L3="","",L3)</f>
        <v/>
      </c>
      <c r="Y56" s="705"/>
      <c r="Z56" s="705"/>
      <c r="AA56" s="705"/>
      <c r="AB56" s="705"/>
      <c r="AC56" s="705"/>
      <c r="AD56" s="154"/>
      <c r="AE56" s="155"/>
      <c r="AF56" s="154"/>
      <c r="AG56" s="292" t="s">
        <v>194</v>
      </c>
      <c r="AH56" s="286">
        <f>COUNTIFS($I$7:$I$50,"BOY",$J$7:$J$50,"GEN",AW7:AW50,"C2")</f>
        <v>0</v>
      </c>
      <c r="AI56" s="286">
        <f>COUNTIFS($I$7:$I$50,"BOY",$J$7:$J$50,"OBC",AW7:AW50,"C2")</f>
        <v>0</v>
      </c>
      <c r="AJ56" s="286">
        <f>COUNTIFS($I$7:$I$50,"BOY",$J$7:$J$50,"SC",AW7:AW50,"C2")</f>
        <v>0</v>
      </c>
      <c r="AK56" s="286">
        <f>COUNTIFS($I$7:$I$50,"BOY",$J$7:$J$50,"ST",AW7:AW50,"C2")</f>
        <v>0</v>
      </c>
      <c r="AL56" s="287">
        <f t="shared" si="203"/>
        <v>0</v>
      </c>
      <c r="AM56" s="286">
        <f>COUNTIFS($I$7:$I$50,"GIRL",$J$7:$J$50,"GEN",AW7:AW50,"C2")</f>
        <v>0</v>
      </c>
      <c r="AN56" s="286">
        <f>COUNTIFS($I$7:$I$50,"GIRL",$J$7:$J$50,"OBC",AW7:AW50,"C2")</f>
        <v>0</v>
      </c>
      <c r="AO56" s="286">
        <f>COUNTIFS($I$7:$I$50,"GIRL",$J$7:$J$50,"SC",AW7:AW50,"C2")</f>
        <v>0</v>
      </c>
      <c r="AP56" s="286">
        <f>COUNTIFS($I$7:$I$50,"GIRL",$J$7:$J$50,"ST",AW7:AW50,"C2")</f>
        <v>0</v>
      </c>
      <c r="AQ56" s="287">
        <f t="shared" si="204"/>
        <v>0</v>
      </c>
      <c r="AR56" s="293">
        <f t="shared" si="205"/>
        <v>0</v>
      </c>
      <c r="AS56" s="731" t="str">
        <f>IF(AG3="","",AG3)</f>
        <v/>
      </c>
      <c r="AT56" s="705"/>
      <c r="AU56" s="705"/>
      <c r="AV56" s="705"/>
      <c r="AW56" s="705"/>
      <c r="AX56" s="705"/>
      <c r="AY56" s="154"/>
      <c r="AZ56" s="155"/>
      <c r="BA56" s="154"/>
      <c r="BB56" s="292" t="s">
        <v>194</v>
      </c>
      <c r="BC56" s="286">
        <f>COUNTIFS($I$7:$I$50,"BOY",$J$7:$J$50,"GEN",BR7:BR50,"C2")</f>
        <v>0</v>
      </c>
      <c r="BD56" s="286">
        <f>COUNTIFS($I$7:$I$50,"BOY",$J$7:$J$50,"OBC",BR7:BR50,"C2")</f>
        <v>0</v>
      </c>
      <c r="BE56" s="286">
        <f>COUNTIFS($I$7:$I$50,"BOY",$J$7:$J$50,"SC",BR7:BR50,"C2")</f>
        <v>0</v>
      </c>
      <c r="BF56" s="286">
        <f>COUNTIFS($I$7:$I$50,"BOY",$J$7:$J$50,"ST",BR7:BR50,"C2")</f>
        <v>0</v>
      </c>
      <c r="BG56" s="287">
        <f t="shared" si="206"/>
        <v>0</v>
      </c>
      <c r="BH56" s="286">
        <f>COUNTIFS($I$7:$I$50,"GIRL",$J$7:$J$50,"GEN",BR7:BR50,"C2")</f>
        <v>0</v>
      </c>
      <c r="BI56" s="286">
        <f>COUNTIFS($I$7:$I$50,"GIRL",$J$7:$J$50,"OBC",BR7:BR50,"C2")</f>
        <v>0</v>
      </c>
      <c r="BJ56" s="286">
        <f>COUNTIFS($I$7:$I$50,"GIRL",$J$7:$J$50,"SC",BR7:BR50,"C2")</f>
        <v>0</v>
      </c>
      <c r="BK56" s="286">
        <f>COUNTIFS($I$7:$I$50,"GIRL",$J$7:$J$50,"ST",BR7:BR50,"C2")</f>
        <v>0</v>
      </c>
      <c r="BL56" s="287">
        <f t="shared" si="207"/>
        <v>0</v>
      </c>
      <c r="BM56" s="293">
        <f t="shared" si="208"/>
        <v>0</v>
      </c>
      <c r="BN56" s="731" t="str">
        <f>IF(BB3="","",BB3)</f>
        <v/>
      </c>
      <c r="BO56" s="705"/>
      <c r="BP56" s="705"/>
      <c r="BQ56" s="705"/>
      <c r="BR56" s="705"/>
      <c r="BS56" s="705"/>
      <c r="BT56" s="154"/>
      <c r="BU56" s="155"/>
      <c r="BV56" s="154"/>
      <c r="BW56" s="292" t="s">
        <v>194</v>
      </c>
      <c r="BX56" s="286">
        <f>COUNTIFS($I$7:$I$50,"BOY",$J$7:$J$50,"GEN",CM7:CM50,"C2")</f>
        <v>0</v>
      </c>
      <c r="BY56" s="286">
        <f>COUNTIFS($I$7:$I$50,"BOY",$J$7:$J$50,"OBC",CM7:CM50,"C2")</f>
        <v>1</v>
      </c>
      <c r="BZ56" s="286">
        <f>COUNTIFS($I$7:$I$50,"BOY",$J$7:$J$50,"SC",CM7:CM50,"C2")</f>
        <v>0</v>
      </c>
      <c r="CA56" s="286">
        <f>COUNTIFS($I$7:$I$50,"BOY",$J$7:$J$50,"ST",CM7:CM50,"C2")</f>
        <v>0</v>
      </c>
      <c r="CB56" s="287">
        <f t="shared" si="209"/>
        <v>1</v>
      </c>
      <c r="CC56" s="286">
        <f>COUNTIFS($I$7:$I$50,"GIRL",$J$7:$J$50,"GEN",CM7:CM50,"C2")</f>
        <v>0</v>
      </c>
      <c r="CD56" s="286">
        <f>COUNTIFS($I$7:$I$50,"GIRL",$J$7:$J$50,"OBC",CM7:CM50,"C2")</f>
        <v>0</v>
      </c>
      <c r="CE56" s="286">
        <f>COUNTIFS($I$7:$I$50,"GIRL",$J$7:$J$50,"SC",CM7:CM50,"C2")</f>
        <v>0</v>
      </c>
      <c r="CF56" s="286">
        <f>COUNTIFS($I$7:$I$50,"GIRL",$J$7:$J$50,"ST",CM7:CM50,"C2")</f>
        <v>0</v>
      </c>
      <c r="CG56" s="287">
        <f t="shared" si="210"/>
        <v>0</v>
      </c>
      <c r="CH56" s="293">
        <f t="shared" si="211"/>
        <v>1</v>
      </c>
      <c r="CI56" s="731" t="str">
        <f>IF(BW3="","",BW3)</f>
        <v/>
      </c>
      <c r="CJ56" s="705"/>
      <c r="CK56" s="705"/>
      <c r="CL56" s="705"/>
      <c r="CM56" s="705"/>
      <c r="CN56" s="705"/>
      <c r="CO56" s="154"/>
      <c r="CP56" s="155"/>
      <c r="CQ56" s="154"/>
      <c r="CR56" s="292" t="s">
        <v>194</v>
      </c>
      <c r="CS56" s="286">
        <f>COUNTIFS($I$7:$I$50,"BOY",$J$7:$J$50,"GEN",DH7:DH50,"C2")</f>
        <v>0</v>
      </c>
      <c r="CT56" s="286">
        <f>COUNTIFS($I$7:$I$50,"BOY",$J$7:$J$50,"OBC",DH7:DH50,"C2")</f>
        <v>0</v>
      </c>
      <c r="CU56" s="286">
        <f>COUNTIFS($I$7:$I$50,"BOY",$J$7:$J$50,"SC",DH7:DH50,"C2")</f>
        <v>0</v>
      </c>
      <c r="CV56" s="286">
        <f>COUNTIFS($I$7:$I$50,"BOY",$J$7:$J$50,"ST",DH7:DH50,"C2")</f>
        <v>0</v>
      </c>
      <c r="CW56" s="287">
        <f t="shared" si="212"/>
        <v>0</v>
      </c>
      <c r="CX56" s="286">
        <f>COUNTIFS($I$7:$I$50,"GIRL",$J$7:$J$50,"GEN",DH7:DH50,"C2")</f>
        <v>0</v>
      </c>
      <c r="CY56" s="286">
        <f>COUNTIFS($I$7:$I$50,"GIRL",$J$7:$J$50,"OBC",DH7:DH50,"C2")</f>
        <v>0</v>
      </c>
      <c r="CZ56" s="286">
        <f>COUNTIFS($I$7:$I$50,"GIRL",$J$7:$J$50,"SC",DH7:DH50,"C2")</f>
        <v>0</v>
      </c>
      <c r="DA56" s="286">
        <f>COUNTIFS($I$7:$I$50,"GIRL",$J$7:$J$50,"ST",DH7:DH50,"C2")</f>
        <v>0</v>
      </c>
      <c r="DB56" s="287">
        <f t="shared" si="213"/>
        <v>0</v>
      </c>
      <c r="DC56" s="293">
        <f t="shared" si="214"/>
        <v>0</v>
      </c>
      <c r="DD56" s="731" t="str">
        <f>IF(CR3="","",CR3)</f>
        <v/>
      </c>
      <c r="DE56" s="705"/>
      <c r="DF56" s="705"/>
      <c r="DG56" s="705"/>
      <c r="DH56" s="705"/>
      <c r="DI56" s="705"/>
      <c r="DJ56" s="154"/>
      <c r="DK56" s="155"/>
      <c r="DL56" s="154"/>
      <c r="DM56" s="294"/>
      <c r="DN56" s="295"/>
      <c r="DO56" s="169"/>
      <c r="DP56" s="169"/>
      <c r="DQ56" s="169"/>
      <c r="DR56" s="139"/>
      <c r="DS56" s="139"/>
      <c r="DT56" s="139"/>
      <c r="DU56" s="139"/>
      <c r="DV56" s="139"/>
      <c r="DW56" s="140"/>
      <c r="DX56" s="140"/>
      <c r="DY56" s="140"/>
      <c r="DZ56" s="140"/>
      <c r="EA56" s="140"/>
      <c r="EB56" s="141"/>
      <c r="EC56" s="141"/>
      <c r="ED56" s="141"/>
      <c r="EE56" s="141"/>
      <c r="EF56" s="141"/>
      <c r="EG56" s="127"/>
      <c r="EH56" s="127"/>
      <c r="EI56" s="127"/>
      <c r="EJ56" s="127"/>
      <c r="EK56" s="127"/>
      <c r="EL56" s="128"/>
      <c r="EM56" s="128"/>
      <c r="EN56" s="128"/>
      <c r="EO56" s="128"/>
      <c r="EP56" s="128"/>
      <c r="EQ56" s="142"/>
      <c r="ER56" s="142"/>
      <c r="ES56" s="721" t="str">
        <f>IF(FE54="0","","BLOCK -  "&amp;DASHBOARD!E18)</f>
        <v>BLOCK -  SVGMS, AMET</v>
      </c>
      <c r="ET56" s="722"/>
      <c r="EU56" s="722"/>
      <c r="EV56" s="710"/>
      <c r="EW56" s="718"/>
      <c r="EX56" s="719"/>
      <c r="EY56" s="719"/>
      <c r="EZ56" s="719"/>
      <c r="FA56" s="719"/>
      <c r="FB56" s="719"/>
      <c r="FC56" s="719"/>
      <c r="FD56" s="720"/>
      <c r="FE56" s="673"/>
      <c r="FF56" s="674"/>
      <c r="FG56" s="674"/>
      <c r="FH56" s="674"/>
      <c r="FI56" s="674"/>
      <c r="FJ56" s="674"/>
      <c r="FK56" s="675"/>
      <c r="FL56" s="70"/>
    </row>
    <row r="57" spans="1:168" s="291" customFormat="1" ht="16.8" hidden="1" x14ac:dyDescent="0.25">
      <c r="A57" s="70"/>
      <c r="B57" s="131"/>
      <c r="C57" s="131"/>
      <c r="D57" s="131"/>
      <c r="E57" s="132"/>
      <c r="F57" s="194"/>
      <c r="G57" s="190" t="s">
        <v>187</v>
      </c>
      <c r="H57" s="190">
        <f>COUNTIFS($I$7:$I$50,"BOY",$J$7:$J$50,"ST")</f>
        <v>0</v>
      </c>
      <c r="I57" s="190">
        <f>COUNTIFS($I$7:$I$50,"GIRL",$J$7:$J$50,"ST")</f>
        <v>0</v>
      </c>
      <c r="J57" s="190">
        <f t="shared" si="199"/>
        <v>0</v>
      </c>
      <c r="K57" s="194"/>
      <c r="L57" s="292" t="s">
        <v>66</v>
      </c>
      <c r="M57" s="286">
        <f>COUNTIFS($I$7:$I$50,"BOY",$J$7:$J$50,"GEN",AB7:AB50,"C1")</f>
        <v>0</v>
      </c>
      <c r="N57" s="286">
        <f>COUNTIFS($I$7:$I$50,"BOY",$J$7:$J$50,"OBC",AB7:AB50,"C1")</f>
        <v>0</v>
      </c>
      <c r="O57" s="286">
        <f>COUNTIFS($I$7:$I$50,"BOY",$J$7:$J$50,"SC",AB7:AB50,"C1")</f>
        <v>0</v>
      </c>
      <c r="P57" s="286">
        <f>COUNTIFS($I$7:$I$50,"BOY",$J$7:$J$50,"ST",AB7:AB50,"C1")</f>
        <v>0</v>
      </c>
      <c r="Q57" s="287">
        <f t="shared" si="200"/>
        <v>0</v>
      </c>
      <c r="R57" s="286">
        <f>COUNTIFS($I$7:$I$50,"GIRL",$J$7:$J$50,"GEN",AB7:AB50,"C1")</f>
        <v>0</v>
      </c>
      <c r="S57" s="286">
        <f>COUNTIFS($I$7:$I$50,"GIRL",$J$7:$J$50,"OBC",AB7:AB50,"C1")</f>
        <v>1</v>
      </c>
      <c r="T57" s="286">
        <f>COUNTIFS($I$7:$I$50,"GIRL",$J$7:$J$50,"SC",AB7:AB50,"C1")</f>
        <v>0</v>
      </c>
      <c r="U57" s="286">
        <f>COUNTIFS($I$7:$I$50,"GIRL",$J$7:$J$50,"ST",AB7:AB50,"C1")</f>
        <v>0</v>
      </c>
      <c r="V57" s="287">
        <f t="shared" si="201"/>
        <v>1</v>
      </c>
      <c r="W57" s="293">
        <f t="shared" si="202"/>
        <v>1</v>
      </c>
      <c r="X57" s="704" t="s">
        <v>64</v>
      </c>
      <c r="Y57" s="704"/>
      <c r="Z57" s="704"/>
      <c r="AA57" s="704"/>
      <c r="AB57" s="704">
        <f>COUNTIFS(AB7:AB50,"E")</f>
        <v>0</v>
      </c>
      <c r="AC57" s="705"/>
      <c r="AD57" s="154"/>
      <c r="AE57" s="155"/>
      <c r="AF57" s="154"/>
      <c r="AG57" s="292" t="s">
        <v>66</v>
      </c>
      <c r="AH57" s="286">
        <f>COUNTIFS($I$7:$I$50,"BOY",$J$7:$J$50,"GEN",AW7:AW50,"C1")</f>
        <v>1</v>
      </c>
      <c r="AI57" s="286">
        <f>COUNTIFS($I$7:$I$50,"BOY",$J$7:$J$50,"OBC",AW7:AW50,"C1")</f>
        <v>1</v>
      </c>
      <c r="AJ57" s="286">
        <f>COUNTIFS($I$7:$I$50,"BOY",$J$7:$J$50,"SC",AW7:AW50,"C1")</f>
        <v>0</v>
      </c>
      <c r="AK57" s="286">
        <f>COUNTIFS($I$7:$I$50,"BOY",$J$7:$J$50,"ST",AW7:AW50,"C1")</f>
        <v>0</v>
      </c>
      <c r="AL57" s="287">
        <f t="shared" si="203"/>
        <v>2</v>
      </c>
      <c r="AM57" s="286">
        <f>COUNTIFS($I$7:$I$50,"GIRL",$J$7:$J$50,"GEN",AW7:AW50,"C1")</f>
        <v>0</v>
      </c>
      <c r="AN57" s="286">
        <f>COUNTIFS($I$7:$I$50,"GIRL",$J$7:$J$50,"OBC",AW7:AW50,"C1")</f>
        <v>1</v>
      </c>
      <c r="AO57" s="286">
        <f>COUNTIFS($I$7:$I$50,"GIRL",$J$7:$J$50,"SC",AW7:AW50,"C1")</f>
        <v>0</v>
      </c>
      <c r="AP57" s="286">
        <f>COUNTIFS($I$7:$I$50,"GIRL",$J$7:$J$50,"ST",AW7:AW50,"C1")</f>
        <v>0</v>
      </c>
      <c r="AQ57" s="287">
        <f t="shared" si="204"/>
        <v>1</v>
      </c>
      <c r="AR57" s="293">
        <f t="shared" si="205"/>
        <v>3</v>
      </c>
      <c r="AS57" s="704" t="s">
        <v>64</v>
      </c>
      <c r="AT57" s="704"/>
      <c r="AU57" s="704"/>
      <c r="AV57" s="704"/>
      <c r="AW57" s="704">
        <f>COUNTIFS(AW7:AW50,"E")</f>
        <v>0</v>
      </c>
      <c r="AX57" s="705"/>
      <c r="AY57" s="154"/>
      <c r="AZ57" s="155"/>
      <c r="BA57" s="154"/>
      <c r="BB57" s="292" t="s">
        <v>66</v>
      </c>
      <c r="BC57" s="286">
        <f>COUNTIFS($I$7:$I$50,"BOY",$J$7:$J$50,"GEN",BR7:BR50,"C1")</f>
        <v>0</v>
      </c>
      <c r="BD57" s="286">
        <f>COUNTIFS($I$7:$I$50,"BOY",$J$7:$J$50,"OBC",BR7:BR50,"C1")</f>
        <v>0</v>
      </c>
      <c r="BE57" s="286">
        <f>COUNTIFS($I$7:$I$50,"BOY",$J$7:$J$50,"SC",BR7:BR50,"C1")</f>
        <v>0</v>
      </c>
      <c r="BF57" s="286">
        <f>COUNTIFS($I$7:$I$50,"BOY",$J$7:$J$50,"ST",BR7:BR50,"C1")</f>
        <v>0</v>
      </c>
      <c r="BG57" s="287">
        <f t="shared" si="206"/>
        <v>0</v>
      </c>
      <c r="BH57" s="286">
        <f>COUNTIFS($I$7:$I$50,"GIRL",$J$7:$J$50,"GEN",BR7:BR50,"C1")</f>
        <v>0</v>
      </c>
      <c r="BI57" s="286">
        <f>COUNTIFS($I$7:$I$50,"GIRL",$J$7:$J$50,"OBC",BR7:BR50,"C1")</f>
        <v>0</v>
      </c>
      <c r="BJ57" s="286">
        <f>COUNTIFS($I$7:$I$50,"GIRL",$J$7:$J$50,"SC",BR7:BR50,"C1")</f>
        <v>0</v>
      </c>
      <c r="BK57" s="286">
        <f>COUNTIFS($I$7:$I$50,"GIRL",$J$7:$J$50,"ST",BR7:BR50,"C1")</f>
        <v>0</v>
      </c>
      <c r="BL57" s="287">
        <f t="shared" si="207"/>
        <v>0</v>
      </c>
      <c r="BM57" s="293">
        <f t="shared" si="208"/>
        <v>0</v>
      </c>
      <c r="BN57" s="704" t="s">
        <v>64</v>
      </c>
      <c r="BO57" s="704"/>
      <c r="BP57" s="704"/>
      <c r="BQ57" s="704"/>
      <c r="BR57" s="704">
        <f>COUNTIFS(BR7:BR50,"E")</f>
        <v>1</v>
      </c>
      <c r="BS57" s="705"/>
      <c r="BT57" s="154"/>
      <c r="BU57" s="155"/>
      <c r="BV57" s="154"/>
      <c r="BW57" s="292" t="s">
        <v>66</v>
      </c>
      <c r="BX57" s="286">
        <f>COUNTIFS($I$7:$I$50,"BOY",$J$7:$J$50,"GEN",CM7:CM50,"C1")</f>
        <v>0</v>
      </c>
      <c r="BY57" s="286">
        <f>COUNTIFS($I$7:$I$50,"BOY",$J$7:$J$50,"OBC",CM7:CM50,"C1")</f>
        <v>0</v>
      </c>
      <c r="BZ57" s="286">
        <f>COUNTIFS($I$7:$I$50,"BOY",$J$7:$J$50,"SC",CM7:CM50,"C1")</f>
        <v>0</v>
      </c>
      <c r="CA57" s="286">
        <f>COUNTIFS($I$7:$I$50,"BOY",$J$7:$J$50,"ST",CM7:CM50,"C1")</f>
        <v>0</v>
      </c>
      <c r="CB57" s="287">
        <f t="shared" si="209"/>
        <v>0</v>
      </c>
      <c r="CC57" s="286">
        <f>COUNTIFS($I$7:$I$50,"GIRL",$J$7:$J$50,"GEN",CM7:CM50,"C1")</f>
        <v>0</v>
      </c>
      <c r="CD57" s="286">
        <f>COUNTIFS($I$7:$I$50,"GIRL",$J$7:$J$50,"OBC",CM7:CM50,"C1")</f>
        <v>0</v>
      </c>
      <c r="CE57" s="286">
        <f>COUNTIFS($I$7:$I$50,"GIRL",$J$7:$J$50,"SC",CM7:CM50,"C1")</f>
        <v>0</v>
      </c>
      <c r="CF57" s="286">
        <f>COUNTIFS($I$7:$I$50,"GIRL",$J$7:$J$50,"ST",CM7:CM50,"C1")</f>
        <v>0</v>
      </c>
      <c r="CG57" s="287">
        <f t="shared" si="210"/>
        <v>0</v>
      </c>
      <c r="CH57" s="293">
        <f t="shared" si="211"/>
        <v>0</v>
      </c>
      <c r="CI57" s="704" t="s">
        <v>64</v>
      </c>
      <c r="CJ57" s="704"/>
      <c r="CK57" s="704"/>
      <c r="CL57" s="704"/>
      <c r="CM57" s="704">
        <f>COUNTIFS(CM7:CM50,"E")</f>
        <v>0</v>
      </c>
      <c r="CN57" s="705"/>
      <c r="CO57" s="154"/>
      <c r="CP57" s="155"/>
      <c r="CQ57" s="154"/>
      <c r="CR57" s="292" t="s">
        <v>66</v>
      </c>
      <c r="CS57" s="286">
        <f>COUNTIFS($I$7:$I$50,"BOY",$J$7:$J$50,"GEN",DH7:DH50,"C1")</f>
        <v>0</v>
      </c>
      <c r="CT57" s="286">
        <f>COUNTIFS($I$7:$I$50,"BOY",$J$7:$J$50,"OBC",DH7:DH50,"C1")</f>
        <v>0</v>
      </c>
      <c r="CU57" s="286">
        <f>COUNTIFS($I$7:$I$50,"BOY",$J$7:$J$50,"SC",DH7:DH50,"C1")</f>
        <v>0</v>
      </c>
      <c r="CV57" s="286">
        <f>COUNTIFS($I$7:$I$50,"BOY",$J$7:$J$50,"ST",DH7:DH50,"C1")</f>
        <v>0</v>
      </c>
      <c r="CW57" s="287">
        <f t="shared" si="212"/>
        <v>0</v>
      </c>
      <c r="CX57" s="286">
        <f>COUNTIFS($I$7:$I$50,"GIRL",$J$7:$J$50,"GEN",DH7:DH50,"C1")</f>
        <v>0</v>
      </c>
      <c r="CY57" s="286">
        <f>COUNTIFS($I$7:$I$50,"GIRL",$J$7:$J$50,"OBC",DH7:DH50,"C1")</f>
        <v>0</v>
      </c>
      <c r="CZ57" s="286">
        <f>COUNTIFS($I$7:$I$50,"GIRL",$J$7:$J$50,"SC",DH7:DH50,"C1")</f>
        <v>0</v>
      </c>
      <c r="DA57" s="286">
        <f>COUNTIFS($I$7:$I$50,"GIRL",$J$7:$J$50,"ST",DH7:DH50,"C1")</f>
        <v>0</v>
      </c>
      <c r="DB57" s="287">
        <f t="shared" si="213"/>
        <v>0</v>
      </c>
      <c r="DC57" s="293">
        <f t="shared" si="214"/>
        <v>0</v>
      </c>
      <c r="DD57" s="704" t="s">
        <v>64</v>
      </c>
      <c r="DE57" s="704"/>
      <c r="DF57" s="704"/>
      <c r="DG57" s="704"/>
      <c r="DH57" s="704">
        <f>COUNTIFS(DH7:DH50,"E")</f>
        <v>0</v>
      </c>
      <c r="DI57" s="705"/>
      <c r="DJ57" s="154"/>
      <c r="DK57" s="155"/>
      <c r="DL57" s="154"/>
      <c r="DM57" s="296"/>
      <c r="DN57" s="295"/>
      <c r="DO57" s="169"/>
      <c r="DP57" s="169"/>
      <c r="DQ57" s="169"/>
      <c r="DR57" s="139"/>
      <c r="DS57" s="139"/>
      <c r="DT57" s="139"/>
      <c r="DU57" s="139"/>
      <c r="DV57" s="139"/>
      <c r="DW57" s="140"/>
      <c r="DX57" s="140"/>
      <c r="DY57" s="140"/>
      <c r="DZ57" s="140"/>
      <c r="EA57" s="140"/>
      <c r="EB57" s="141"/>
      <c r="EC57" s="141"/>
      <c r="ED57" s="141"/>
      <c r="EE57" s="141"/>
      <c r="EF57" s="141"/>
      <c r="EG57" s="127"/>
      <c r="EH57" s="127"/>
      <c r="EI57" s="127"/>
      <c r="EJ57" s="127"/>
      <c r="EK57" s="127"/>
      <c r="EL57" s="128"/>
      <c r="EM57" s="128"/>
      <c r="EN57" s="128"/>
      <c r="EO57" s="128"/>
      <c r="EP57" s="128"/>
      <c r="EQ57" s="142"/>
      <c r="ER57" s="142"/>
      <c r="ES57" s="721"/>
      <c r="ET57" s="722"/>
      <c r="EU57" s="722"/>
      <c r="EV57" s="710"/>
      <c r="EW57" s="724" t="str">
        <f>IF(DASHBOARD!D8="","","PRINCIPAL:-"&amp;DASHBOARD!D8)</f>
        <v>PRINCIPAL:-NILESH KUMAR KHATIK</v>
      </c>
      <c r="EX57" s="725"/>
      <c r="EY57" s="725"/>
      <c r="EZ57" s="725"/>
      <c r="FA57" s="725"/>
      <c r="FB57" s="725"/>
      <c r="FC57" s="725"/>
      <c r="FD57" s="726"/>
      <c r="FE57" s="676"/>
      <c r="FF57" s="677"/>
      <c r="FG57" s="677"/>
      <c r="FH57" s="677"/>
      <c r="FI57" s="677"/>
      <c r="FJ57" s="677"/>
      <c r="FK57" s="385"/>
      <c r="FL57" s="70"/>
    </row>
    <row r="58" spans="1:168" s="291" customFormat="1" ht="16.8" hidden="1" x14ac:dyDescent="0.25">
      <c r="A58" s="70"/>
      <c r="B58" s="131"/>
      <c r="C58" s="131"/>
      <c r="D58" s="131"/>
      <c r="E58" s="132"/>
      <c r="F58" s="194"/>
      <c r="G58" s="191" t="s">
        <v>209</v>
      </c>
      <c r="H58" s="191">
        <f>SUM(H54:H57)</f>
        <v>2</v>
      </c>
      <c r="I58" s="191">
        <f t="shared" ref="I58" si="215">SUM(I54:I57)</f>
        <v>1</v>
      </c>
      <c r="J58" s="191">
        <f t="shared" si="199"/>
        <v>3</v>
      </c>
      <c r="K58" s="194"/>
      <c r="L58" s="292" t="s">
        <v>67</v>
      </c>
      <c r="M58" s="286">
        <f>COUNTIFS($I$7:$I$50,"BOY",$J$7:$J$50,"GEN",AB7:AB50,"B2")</f>
        <v>0</v>
      </c>
      <c r="N58" s="286">
        <f>COUNTIFS($I$7:$I$50,"BOY",$J$7:$J$50,"OBC",AB7:AB50,"B2")</f>
        <v>1</v>
      </c>
      <c r="O58" s="286">
        <f>COUNTIFS($I$7:$I$50,"BOY",$J$7:$J$50,"SC",AB7:AB50,"B2")</f>
        <v>0</v>
      </c>
      <c r="P58" s="286">
        <f>COUNTIFS($I$7:$I$50,"BOY",$J$7:$J$50,"ST",AB7:AB50,"B2")</f>
        <v>0</v>
      </c>
      <c r="Q58" s="287">
        <f t="shared" si="200"/>
        <v>1</v>
      </c>
      <c r="R58" s="286">
        <f>COUNTIFS($I$7:$I$50,"GIRL",$J$7:$J$50,"GEN",AB7:AB50,"B2")</f>
        <v>0</v>
      </c>
      <c r="S58" s="286">
        <f>COUNTIFS($I$7:$I$50,"GIRL",$J$7:$J$50,"OBC",AB7:AB50,"B2")</f>
        <v>0</v>
      </c>
      <c r="T58" s="286">
        <f>COUNTIFS($I$7:$I$50,"GIRL",$J$7:$J$50,"SC",AB7:AB50,"B2")</f>
        <v>0</v>
      </c>
      <c r="U58" s="286">
        <f>COUNTIFS($I$7:$I$50,"GIRL",$J$7:$J$50,"ST",AB7:AB50,"B2")</f>
        <v>0</v>
      </c>
      <c r="V58" s="287">
        <f t="shared" si="201"/>
        <v>0</v>
      </c>
      <c r="W58" s="293">
        <f t="shared" si="202"/>
        <v>1</v>
      </c>
      <c r="X58" s="704" t="s">
        <v>65</v>
      </c>
      <c r="Y58" s="704"/>
      <c r="Z58" s="704"/>
      <c r="AA58" s="704"/>
      <c r="AB58" s="704">
        <f>COUNTIFS(AB7:AB50,"D")</f>
        <v>0</v>
      </c>
      <c r="AC58" s="705"/>
      <c r="AD58" s="154"/>
      <c r="AE58" s="155"/>
      <c r="AF58" s="154"/>
      <c r="AG58" s="292" t="s">
        <v>67</v>
      </c>
      <c r="AH58" s="286">
        <f>COUNTIFS($I$7:$I$50,"BOY",$J$7:$J$50,"GEN",AW7:AW50,"B2")</f>
        <v>0</v>
      </c>
      <c r="AI58" s="286">
        <f>COUNTIFS($I$7:$I$50,"BOY",$J$7:$J$50,"OBC",AW7:AW50,"B2")</f>
        <v>0</v>
      </c>
      <c r="AJ58" s="286">
        <f>COUNTIFS($I$7:$I$50,"BOY",$J$7:$J$50,"SC",AW7:AW50,"B2")</f>
        <v>0</v>
      </c>
      <c r="AK58" s="286">
        <f>COUNTIFS($I$7:$I$50,"BOY",$J$7:$J$50,"ST",AW7:AW50,"B2")</f>
        <v>0</v>
      </c>
      <c r="AL58" s="287">
        <f t="shared" si="203"/>
        <v>0</v>
      </c>
      <c r="AM58" s="286">
        <f>COUNTIFS($I$7:$I$50,"GIRL",$J$7:$J$50,"GEN",AW7:AW50,"B2")</f>
        <v>0</v>
      </c>
      <c r="AN58" s="286">
        <f>COUNTIFS($I$7:$I$50,"GIRL",$J$7:$J$50,"OBC",AW7:AW50,"B2")</f>
        <v>0</v>
      </c>
      <c r="AO58" s="286">
        <f>COUNTIFS($I$7:$I$50,"GIRL",$J$7:$J$50,"SC",AW7:AW50,"B2")</f>
        <v>0</v>
      </c>
      <c r="AP58" s="286">
        <f>COUNTIFS($I$7:$I$50,"GIRL",$J$7:$J$50,"ST",AW7:AW50,"B2")</f>
        <v>0</v>
      </c>
      <c r="AQ58" s="287">
        <f t="shared" si="204"/>
        <v>0</v>
      </c>
      <c r="AR58" s="293">
        <f t="shared" si="205"/>
        <v>0</v>
      </c>
      <c r="AS58" s="704" t="s">
        <v>65</v>
      </c>
      <c r="AT58" s="704"/>
      <c r="AU58" s="704"/>
      <c r="AV58" s="704"/>
      <c r="AW58" s="704">
        <f>COUNTIFS(AW7:AW50,"D")</f>
        <v>0</v>
      </c>
      <c r="AX58" s="705"/>
      <c r="AY58" s="154"/>
      <c r="AZ58" s="155"/>
      <c r="BA58" s="154"/>
      <c r="BB58" s="292" t="s">
        <v>67</v>
      </c>
      <c r="BC58" s="286">
        <f>COUNTIFS($I$7:$I$50,"BOY",$J$7:$J$50,"GEN",BR7:BR50,"B2")</f>
        <v>0</v>
      </c>
      <c r="BD58" s="286">
        <f>COUNTIFS($I$7:$I$50,"BOY",$J$7:$J$50,"OBC",BR7:BR50,"B2")</f>
        <v>0</v>
      </c>
      <c r="BE58" s="286">
        <f>COUNTIFS($I$7:$I$50,"BOY",$J$7:$J$50,"SC",BR7:BR50,"B2")</f>
        <v>0</v>
      </c>
      <c r="BF58" s="286">
        <f>COUNTIFS($I$7:$I$50,"BOY",$J$7:$J$50,"ST",BR7:BR50,"B2")</f>
        <v>0</v>
      </c>
      <c r="BG58" s="287">
        <f t="shared" si="206"/>
        <v>0</v>
      </c>
      <c r="BH58" s="286">
        <f>COUNTIFS($I$7:$I$50,"GIRL",$J$7:$J$50,"GEN",BR7:BR50,"B2")</f>
        <v>0</v>
      </c>
      <c r="BI58" s="286">
        <f>COUNTIFS($I$7:$I$50,"GIRL",$J$7:$J$50,"OBC",BR7:BR50,"B2")</f>
        <v>0</v>
      </c>
      <c r="BJ58" s="286">
        <f>COUNTIFS($I$7:$I$50,"GIRL",$J$7:$J$50,"SC",BR7:BR50,"B2")</f>
        <v>0</v>
      </c>
      <c r="BK58" s="286">
        <f>COUNTIFS($I$7:$I$50,"GIRL",$J$7:$J$50,"ST",BR7:BR50,"B2")</f>
        <v>0</v>
      </c>
      <c r="BL58" s="287">
        <f t="shared" si="207"/>
        <v>0</v>
      </c>
      <c r="BM58" s="293">
        <f t="shared" si="208"/>
        <v>0</v>
      </c>
      <c r="BN58" s="704" t="s">
        <v>65</v>
      </c>
      <c r="BO58" s="704"/>
      <c r="BP58" s="704"/>
      <c r="BQ58" s="704"/>
      <c r="BR58" s="704">
        <f>COUNTIFS(BR7:BR50,"D")</f>
        <v>1</v>
      </c>
      <c r="BS58" s="705"/>
      <c r="BT58" s="154"/>
      <c r="BU58" s="155"/>
      <c r="BV58" s="154"/>
      <c r="BW58" s="292" t="s">
        <v>67</v>
      </c>
      <c r="BX58" s="286">
        <f>COUNTIFS($I$7:$I$50,"BOY",$J$7:$J$50,"GEN",CM7:CM50,"B2")</f>
        <v>0</v>
      </c>
      <c r="BY58" s="286">
        <f>COUNTIFS($I$7:$I$50,"BOY",$J$7:$J$50,"OBC",CM7:CM50,"B2")</f>
        <v>0</v>
      </c>
      <c r="BZ58" s="286">
        <f>COUNTIFS($I$7:$I$50,"BOY",$J$7:$J$50,"SC",CM7:CM50,"B2")</f>
        <v>0</v>
      </c>
      <c r="CA58" s="286">
        <f>COUNTIFS($I$7:$I$50,"BOY",$J$7:$J$50,"ST",CM7:CM50,"B2")</f>
        <v>0</v>
      </c>
      <c r="CB58" s="287">
        <f t="shared" si="209"/>
        <v>0</v>
      </c>
      <c r="CC58" s="286">
        <f>COUNTIFS($I$7:$I$50,"GIRL",$J$7:$J$50,"GEN",CM7:CM50,"B2")</f>
        <v>0</v>
      </c>
      <c r="CD58" s="286">
        <f>COUNTIFS($I$7:$I$50,"GIRL",$J$7:$J$50,"OBC",CM7:CM50,"B2")</f>
        <v>0</v>
      </c>
      <c r="CE58" s="286">
        <f>COUNTIFS($I$7:$I$50,"GIRL",$J$7:$J$50,"SC",CM7:CM50,"B2")</f>
        <v>0</v>
      </c>
      <c r="CF58" s="286">
        <f>COUNTIFS($I$7:$I$50,"GIRL",$J$7:$J$50,"ST",CM7:CM50,"B2")</f>
        <v>0</v>
      </c>
      <c r="CG58" s="287">
        <f t="shared" si="210"/>
        <v>0</v>
      </c>
      <c r="CH58" s="293">
        <f t="shared" si="211"/>
        <v>0</v>
      </c>
      <c r="CI58" s="704" t="s">
        <v>65</v>
      </c>
      <c r="CJ58" s="704"/>
      <c r="CK58" s="704"/>
      <c r="CL58" s="704"/>
      <c r="CM58" s="704">
        <f>COUNTIFS(CM7:CM50,"D")</f>
        <v>2</v>
      </c>
      <c r="CN58" s="705"/>
      <c r="CO58" s="154"/>
      <c r="CP58" s="155"/>
      <c r="CQ58" s="154"/>
      <c r="CR58" s="292" t="s">
        <v>67</v>
      </c>
      <c r="CS58" s="286">
        <f>COUNTIFS($I$7:$I$50,"BOY",$J$7:$J$50,"GEN",DH7:DH50,"B2")</f>
        <v>0</v>
      </c>
      <c r="CT58" s="286">
        <f>COUNTIFS($I$7:$I$50,"BOY",$J$7:$J$50,"OBC",DH7:DH50,"B2")</f>
        <v>1</v>
      </c>
      <c r="CU58" s="286">
        <f>COUNTIFS($I$7:$I$50,"BOY",$J$7:$J$50,"SC",DH7:DH50,"B2")</f>
        <v>0</v>
      </c>
      <c r="CV58" s="286">
        <f>COUNTIFS($I$7:$I$50,"BOY",$J$7:$J$50,"ST",DH7:DH50,"B2")</f>
        <v>0</v>
      </c>
      <c r="CW58" s="287">
        <f t="shared" si="212"/>
        <v>1</v>
      </c>
      <c r="CX58" s="286">
        <f>COUNTIFS($I$7:$I$50,"GIRL",$J$7:$J$50,"GEN",DH7:DH50,"B2")</f>
        <v>0</v>
      </c>
      <c r="CY58" s="286">
        <f>COUNTIFS($I$7:$I$50,"GIRL",$J$7:$J$50,"OBC",DH7:DH50,"B2")</f>
        <v>0</v>
      </c>
      <c r="CZ58" s="286">
        <f>COUNTIFS($I$7:$I$50,"GIRL",$J$7:$J$50,"SC",DH7:DH50,"B2")</f>
        <v>0</v>
      </c>
      <c r="DA58" s="286">
        <f>COUNTIFS($I$7:$I$50,"GIRL",$J$7:$J$50,"ST",DH7:DH50,"B2")</f>
        <v>0</v>
      </c>
      <c r="DB58" s="287">
        <f t="shared" si="213"/>
        <v>0</v>
      </c>
      <c r="DC58" s="293">
        <f t="shared" si="214"/>
        <v>1</v>
      </c>
      <c r="DD58" s="704" t="s">
        <v>65</v>
      </c>
      <c r="DE58" s="704"/>
      <c r="DF58" s="704"/>
      <c r="DG58" s="704"/>
      <c r="DH58" s="704">
        <f>COUNTIFS(DH7:DH50,"D")</f>
        <v>2</v>
      </c>
      <c r="DI58" s="705"/>
      <c r="DJ58" s="154"/>
      <c r="DK58" s="155"/>
      <c r="DL58" s="154"/>
      <c r="DM58" s="296"/>
      <c r="DN58" s="295"/>
      <c r="DO58" s="169"/>
      <c r="DP58" s="169"/>
      <c r="DQ58" s="169"/>
      <c r="DR58" s="139"/>
      <c r="DS58" s="139"/>
      <c r="DT58" s="139"/>
      <c r="DU58" s="139"/>
      <c r="DV58" s="139"/>
      <c r="DW58" s="140"/>
      <c r="DX58" s="140"/>
      <c r="DY58" s="140"/>
      <c r="DZ58" s="140"/>
      <c r="EA58" s="140"/>
      <c r="EB58" s="141"/>
      <c r="EC58" s="141"/>
      <c r="ED58" s="141"/>
      <c r="EE58" s="141"/>
      <c r="EF58" s="141"/>
      <c r="EG58" s="127"/>
      <c r="EH58" s="127"/>
      <c r="EI58" s="127"/>
      <c r="EJ58" s="127"/>
      <c r="EK58" s="127"/>
      <c r="EL58" s="128"/>
      <c r="EM58" s="128"/>
      <c r="EN58" s="128"/>
      <c r="EO58" s="128"/>
      <c r="EP58" s="128"/>
      <c r="EQ58" s="142"/>
      <c r="ER58" s="142"/>
      <c r="ES58" s="721"/>
      <c r="ET58" s="722"/>
      <c r="EU58" s="722"/>
      <c r="EV58" s="710"/>
      <c r="EW58" s="724" t="str">
        <f>IF(DASHBOARD!D12="","",DASHBOARD!D12&amp;" -"&amp;DASHBOARD!B12)</f>
        <v>JITENDRA KUMAR SHARMA -ENGLISH</v>
      </c>
      <c r="EX58" s="725"/>
      <c r="EY58" s="725"/>
      <c r="EZ58" s="725"/>
      <c r="FA58" s="725"/>
      <c r="FB58" s="725"/>
      <c r="FC58" s="725"/>
      <c r="FD58" s="726"/>
      <c r="FE58" s="678">
        <f>'TEC.WISE RESULT'!C10</f>
        <v>1</v>
      </c>
      <c r="FF58" s="679"/>
      <c r="FG58" s="679"/>
      <c r="FH58" s="679"/>
      <c r="FI58" s="679"/>
      <c r="FJ58" s="679"/>
      <c r="FK58" s="385"/>
      <c r="FL58" s="70"/>
    </row>
    <row r="59" spans="1:168" s="291" customFormat="1" ht="16.8" hidden="1" x14ac:dyDescent="0.25">
      <c r="A59" s="70"/>
      <c r="B59" s="131"/>
      <c r="C59" s="131"/>
      <c r="D59" s="131"/>
      <c r="E59" s="132"/>
      <c r="F59" s="194"/>
      <c r="G59" s="195" t="s">
        <v>202</v>
      </c>
      <c r="H59" s="195">
        <f>COUNTIFS($C$7:$C$50,"TC",$I$7:$I$50,"BOY")</f>
        <v>0</v>
      </c>
      <c r="I59" s="195">
        <f>COUNTIFS($C$7:$C$50,"TC",$I$7:$I$50,"GIRL")</f>
        <v>0</v>
      </c>
      <c r="J59" s="195">
        <f t="shared" si="199"/>
        <v>0</v>
      </c>
      <c r="K59" s="194"/>
      <c r="L59" s="292" t="s">
        <v>68</v>
      </c>
      <c r="M59" s="286">
        <f>COUNTIFS($I$7:$I$50,"BOY",$J$7:$J$50,"GEN",AB7:AB50,"B1")</f>
        <v>0</v>
      </c>
      <c r="N59" s="286">
        <f>COUNTIFS($I$7:$I$50,"BOY",$J$7:$J$50,"OBC",AB7:AB50,"B1")</f>
        <v>0</v>
      </c>
      <c r="O59" s="286">
        <f>COUNTIFS($I$7:$I$50,"BOY",$J$7:$J$50,"SC",AB7:AB50,"B1")</f>
        <v>0</v>
      </c>
      <c r="P59" s="286">
        <f>COUNTIFS($I$7:$I$50,"BOY",$J$7:$J$50,"ST",AB7:AB50,"B1")</f>
        <v>0</v>
      </c>
      <c r="Q59" s="287">
        <f t="shared" si="200"/>
        <v>0</v>
      </c>
      <c r="R59" s="286">
        <f>COUNTIFS($I$7:$I$50,"GIRL",$J$7:$J$50,"GEN",AB7:AB50,"B1")</f>
        <v>0</v>
      </c>
      <c r="S59" s="286">
        <f>COUNTIFS($I$7:$I$50,"GIRL",$J$7:$J$50,"OBC",AB7:AB50,"B1")</f>
        <v>0</v>
      </c>
      <c r="T59" s="286">
        <f>COUNTIFS($I$7:$I$50,"GIRL",$J$7:$J$50,"SC",AB7:AB50,"B1")</f>
        <v>0</v>
      </c>
      <c r="U59" s="286">
        <f>COUNTIFS($I$7:$I$50,"GIRL",$J$7:$J$50,"ST",AB7:AB50,"B1")</f>
        <v>0</v>
      </c>
      <c r="V59" s="287">
        <f t="shared" si="201"/>
        <v>0</v>
      </c>
      <c r="W59" s="293">
        <f t="shared" si="202"/>
        <v>0</v>
      </c>
      <c r="X59" s="704" t="s">
        <v>54</v>
      </c>
      <c r="Y59" s="704"/>
      <c r="Z59" s="704"/>
      <c r="AA59" s="704"/>
      <c r="AB59" s="704">
        <f>COUNTIFS(AB7:AB50,"C2")</f>
        <v>1</v>
      </c>
      <c r="AC59" s="705"/>
      <c r="AD59" s="154"/>
      <c r="AE59" s="155"/>
      <c r="AF59" s="154"/>
      <c r="AG59" s="292" t="s">
        <v>68</v>
      </c>
      <c r="AH59" s="286">
        <f>COUNTIFS($I$7:$I$50,"BOY",$J$7:$J$50,"GEN",AW7:AW50,"B1")</f>
        <v>0</v>
      </c>
      <c r="AI59" s="286">
        <f>COUNTIFS($I$7:$I$50,"BOY",$J$7:$J$50,"OBC",AW7:AW50,"B1")</f>
        <v>0</v>
      </c>
      <c r="AJ59" s="286">
        <f>COUNTIFS($I$7:$I$50,"BOY",$J$7:$J$50,"SC",AW7:AW50,"B1")</f>
        <v>0</v>
      </c>
      <c r="AK59" s="286">
        <f>COUNTIFS($I$7:$I$50,"BOY",$J$7:$J$50,"ST",AW7:AW50,"B1")</f>
        <v>0</v>
      </c>
      <c r="AL59" s="287">
        <f t="shared" si="203"/>
        <v>0</v>
      </c>
      <c r="AM59" s="286">
        <f>COUNTIFS($I$7:$I$50,"GIRL",$J$7:$J$50,"GEN",AW7:AW50,"B1")</f>
        <v>0</v>
      </c>
      <c r="AN59" s="286">
        <f>COUNTIFS($I$7:$I$50,"GIRL",$J$7:$J$50,"OBC",AW7:AW50,"B1")</f>
        <v>0</v>
      </c>
      <c r="AO59" s="286">
        <f>COUNTIFS($I$7:$I$50,"GIRL",$J$7:$J$50,"SC",AW7:AW50,"B1")</f>
        <v>0</v>
      </c>
      <c r="AP59" s="286">
        <f>COUNTIFS($I$7:$I$50,"GIRL",$J$7:$J$50,"ST",AW7:AW50,"B1")</f>
        <v>0</v>
      </c>
      <c r="AQ59" s="287">
        <f t="shared" si="204"/>
        <v>0</v>
      </c>
      <c r="AR59" s="293">
        <f t="shared" si="205"/>
        <v>0</v>
      </c>
      <c r="AS59" s="704" t="s">
        <v>54</v>
      </c>
      <c r="AT59" s="704"/>
      <c r="AU59" s="704"/>
      <c r="AV59" s="704"/>
      <c r="AW59" s="704">
        <f>COUNTIFS(AW7:AW50,"C2")</f>
        <v>0</v>
      </c>
      <c r="AX59" s="705"/>
      <c r="AY59" s="154"/>
      <c r="AZ59" s="155"/>
      <c r="BA59" s="154"/>
      <c r="BB59" s="292" t="s">
        <v>68</v>
      </c>
      <c r="BC59" s="286">
        <f>COUNTIFS($I$7:$I$50,"BOY",$J$7:$J$50,"GEN",BR7:BR50,"B1")</f>
        <v>0</v>
      </c>
      <c r="BD59" s="286">
        <f>COUNTIFS($I$7:$I$50,"BOY",$J$7:$J$50,"OBC",BR7:BR50,"B1")</f>
        <v>1</v>
      </c>
      <c r="BE59" s="286">
        <f>COUNTIFS($I$7:$I$50,"BOY",$J$7:$J$50,"SC",BR7:BR50,"B1")</f>
        <v>0</v>
      </c>
      <c r="BF59" s="286">
        <f>COUNTIFS($I$7:$I$50,"BOY",$J$7:$J$50,"ST",BR7:BR50,"B1")</f>
        <v>0</v>
      </c>
      <c r="BG59" s="287">
        <f t="shared" si="206"/>
        <v>1</v>
      </c>
      <c r="BH59" s="286">
        <f>COUNTIFS($I$7:$I$50,"GIRL",$J$7:$J$50,"GEN",BR7:BR50,"B1")</f>
        <v>0</v>
      </c>
      <c r="BI59" s="286">
        <f>COUNTIFS($I$7:$I$50,"GIRL",$J$7:$J$50,"OBC",BR7:BR50,"B1")</f>
        <v>0</v>
      </c>
      <c r="BJ59" s="286">
        <f>COUNTIFS($I$7:$I$50,"GIRL",$J$7:$J$50,"SC",BR7:BR50,"B1")</f>
        <v>0</v>
      </c>
      <c r="BK59" s="286">
        <f>COUNTIFS($I$7:$I$50,"GIRL",$J$7:$J$50,"ST",BR7:BR50,"B1")</f>
        <v>0</v>
      </c>
      <c r="BL59" s="287">
        <f t="shared" si="207"/>
        <v>0</v>
      </c>
      <c r="BM59" s="293">
        <f t="shared" si="208"/>
        <v>1</v>
      </c>
      <c r="BN59" s="704" t="s">
        <v>54</v>
      </c>
      <c r="BO59" s="704"/>
      <c r="BP59" s="704"/>
      <c r="BQ59" s="704"/>
      <c r="BR59" s="704">
        <f>COUNTIFS(BR7:BR50,"C2")</f>
        <v>0</v>
      </c>
      <c r="BS59" s="705"/>
      <c r="BT59" s="154"/>
      <c r="BU59" s="155"/>
      <c r="BV59" s="154"/>
      <c r="BW59" s="292" t="s">
        <v>68</v>
      </c>
      <c r="BX59" s="286">
        <f>COUNTIFS($I$7:$I$50,"BOY",$J$7:$J$50,"GEN",CM7:CM50,"B1")</f>
        <v>0</v>
      </c>
      <c r="BY59" s="286">
        <f>COUNTIFS($I$7:$I$50,"BOY",$J$7:$J$50,"OBC",CM7:CM50,"B1")</f>
        <v>0</v>
      </c>
      <c r="BZ59" s="286">
        <f>COUNTIFS($I$7:$I$50,"BOY",$J$7:$J$50,"SC",CM7:CM50,"B1")</f>
        <v>0</v>
      </c>
      <c r="CA59" s="286">
        <f>COUNTIFS($I$7:$I$50,"BOY",$J$7:$J$50,"ST",CM7:CM50,"B1")</f>
        <v>0</v>
      </c>
      <c r="CB59" s="287">
        <f t="shared" si="209"/>
        <v>0</v>
      </c>
      <c r="CC59" s="286">
        <f>COUNTIFS($I$7:$I$50,"GIRL",$J$7:$J$50,"GEN",CM7:CM50,"B1")</f>
        <v>0</v>
      </c>
      <c r="CD59" s="286">
        <f>COUNTIFS($I$7:$I$50,"GIRL",$J$7:$J$50,"OBC",CM7:CM50,"B1")</f>
        <v>0</v>
      </c>
      <c r="CE59" s="286">
        <f>COUNTIFS($I$7:$I$50,"GIRL",$J$7:$J$50,"SC",CM7:CM50,"B1")</f>
        <v>0</v>
      </c>
      <c r="CF59" s="286">
        <f>COUNTIFS($I$7:$I$50,"GIRL",$J$7:$J$50,"ST",CM7:CM50,"B1")</f>
        <v>0</v>
      </c>
      <c r="CG59" s="287">
        <f t="shared" si="210"/>
        <v>0</v>
      </c>
      <c r="CH59" s="293">
        <f t="shared" si="211"/>
        <v>0</v>
      </c>
      <c r="CI59" s="704" t="s">
        <v>54</v>
      </c>
      <c r="CJ59" s="704"/>
      <c r="CK59" s="704"/>
      <c r="CL59" s="704"/>
      <c r="CM59" s="704">
        <f>COUNTIFS(CM7:CM50,"C2")</f>
        <v>1</v>
      </c>
      <c r="CN59" s="705"/>
      <c r="CO59" s="154"/>
      <c r="CP59" s="155"/>
      <c r="CQ59" s="154"/>
      <c r="CR59" s="292" t="s">
        <v>68</v>
      </c>
      <c r="CS59" s="286">
        <f>COUNTIFS($I$7:$I$50,"BOY",$J$7:$J$50,"GEN",DH7:DH50,"B1")</f>
        <v>0</v>
      </c>
      <c r="CT59" s="286">
        <f>COUNTIFS($I$7:$I$50,"BOY",$J$7:$J$50,"OBC",DH7:DH50,"B1")</f>
        <v>0</v>
      </c>
      <c r="CU59" s="286">
        <f>COUNTIFS($I$7:$I$50,"BOY",$J$7:$J$50,"SC",DH7:DH50,"B1")</f>
        <v>0</v>
      </c>
      <c r="CV59" s="286">
        <f>COUNTIFS($I$7:$I$50,"BOY",$J$7:$J$50,"ST",DH7:DH50,"B1")</f>
        <v>0</v>
      </c>
      <c r="CW59" s="287">
        <f t="shared" si="212"/>
        <v>0</v>
      </c>
      <c r="CX59" s="286">
        <f>COUNTIFS($I$7:$I$50,"GIRL",$J$7:$J$50,"GEN",DH7:DH50,"B1")</f>
        <v>0</v>
      </c>
      <c r="CY59" s="286">
        <f>COUNTIFS($I$7:$I$50,"GIRL",$J$7:$J$50,"OBC",DH7:DH50,"B1")</f>
        <v>0</v>
      </c>
      <c r="CZ59" s="286">
        <f>COUNTIFS($I$7:$I$50,"GIRL",$J$7:$J$50,"SC",DH7:DH50,"B1")</f>
        <v>0</v>
      </c>
      <c r="DA59" s="286">
        <f>COUNTIFS($I$7:$I$50,"GIRL",$J$7:$J$50,"ST",DH7:DH50,"B1")</f>
        <v>0</v>
      </c>
      <c r="DB59" s="287">
        <f t="shared" si="213"/>
        <v>0</v>
      </c>
      <c r="DC59" s="293">
        <f t="shared" si="214"/>
        <v>0</v>
      </c>
      <c r="DD59" s="704" t="s">
        <v>54</v>
      </c>
      <c r="DE59" s="704"/>
      <c r="DF59" s="704"/>
      <c r="DG59" s="704"/>
      <c r="DH59" s="704">
        <f>COUNTIFS(DH7:DH50,"C2")</f>
        <v>0</v>
      </c>
      <c r="DI59" s="705"/>
      <c r="DJ59" s="154"/>
      <c r="DK59" s="155"/>
      <c r="DL59" s="154"/>
      <c r="DM59" s="296"/>
      <c r="DN59" s="295"/>
      <c r="DO59" s="169"/>
      <c r="DP59" s="169"/>
      <c r="DQ59" s="169"/>
      <c r="DR59" s="139"/>
      <c r="DS59" s="139"/>
      <c r="DT59" s="139"/>
      <c r="DU59" s="139"/>
      <c r="DV59" s="139"/>
      <c r="DW59" s="140"/>
      <c r="DX59" s="140"/>
      <c r="DY59" s="140"/>
      <c r="DZ59" s="140"/>
      <c r="EA59" s="140"/>
      <c r="EB59" s="141"/>
      <c r="EC59" s="141"/>
      <c r="ED59" s="141"/>
      <c r="EE59" s="141"/>
      <c r="EF59" s="141"/>
      <c r="EG59" s="127"/>
      <c r="EH59" s="127"/>
      <c r="EI59" s="127"/>
      <c r="EJ59" s="127"/>
      <c r="EK59" s="127"/>
      <c r="EL59" s="128"/>
      <c r="EM59" s="128"/>
      <c r="EN59" s="128"/>
      <c r="EO59" s="128"/>
      <c r="EP59" s="128"/>
      <c r="EQ59" s="142"/>
      <c r="ER59" s="142"/>
      <c r="ES59" s="721"/>
      <c r="ET59" s="722"/>
      <c r="EU59" s="722"/>
      <c r="EV59" s="710"/>
      <c r="EW59" s="724" t="str">
        <f>IF(DASHBOARD!D13="","",DASHBOARD!D13&amp;" -"&amp;DASHBOARD!B13)</f>
        <v>POOJA CHAUDHARY -HINDI</v>
      </c>
      <c r="EX59" s="725"/>
      <c r="EY59" s="725"/>
      <c r="EZ59" s="725"/>
      <c r="FA59" s="725"/>
      <c r="FB59" s="725"/>
      <c r="FC59" s="725"/>
      <c r="FD59" s="726"/>
      <c r="FE59" s="678">
        <f>'TEC.WISE RESULT'!D10</f>
        <v>1</v>
      </c>
      <c r="FF59" s="679"/>
      <c r="FG59" s="679"/>
      <c r="FH59" s="679"/>
      <c r="FI59" s="679"/>
      <c r="FJ59" s="679"/>
      <c r="FK59" s="385"/>
      <c r="FL59" s="70"/>
    </row>
    <row r="60" spans="1:168" s="291" customFormat="1" ht="16.8" hidden="1" x14ac:dyDescent="0.25">
      <c r="A60" s="70"/>
      <c r="B60" s="131"/>
      <c r="C60" s="131"/>
      <c r="D60" s="131"/>
      <c r="E60" s="132"/>
      <c r="F60" s="194"/>
      <c r="G60" s="195" t="s">
        <v>208</v>
      </c>
      <c r="H60" s="195">
        <f>COUNTIFS($C$7:$C$50,"NSO",$I$7:$I$50,"BOY")</f>
        <v>0</v>
      </c>
      <c r="I60" s="195">
        <f>COUNTIFS($C$7:$C$50,"NSO",$I$7:$I$50,"GIRL")</f>
        <v>0</v>
      </c>
      <c r="J60" s="195">
        <f t="shared" si="199"/>
        <v>0</v>
      </c>
      <c r="K60" s="194"/>
      <c r="L60" s="292" t="s">
        <v>195</v>
      </c>
      <c r="M60" s="286">
        <f>COUNTIFS($I$7:$I$50,"BOY",$J$7:$J$50,"GEN",AB7:AB50,"A2")</f>
        <v>0</v>
      </c>
      <c r="N60" s="286">
        <f>COUNTIFS($I$7:$I$50,"BOY",$J$7:$J$50,"OBC",AB7:AB50,"A2")</f>
        <v>0</v>
      </c>
      <c r="O60" s="286">
        <f>COUNTIFS($I$7:$I$50,"BOY",$J$7:$J$50,"SC",AB7:AB50,"A2")</f>
        <v>0</v>
      </c>
      <c r="P60" s="286">
        <f>COUNTIFS($I$7:$I$50,"BOY",$J$7:$J$50,"ST",AB7:AB50,"A2")</f>
        <v>0</v>
      </c>
      <c r="Q60" s="287">
        <f t="shared" si="200"/>
        <v>0</v>
      </c>
      <c r="R60" s="286">
        <f>COUNTIFS($I$7:$I$50,"GIRL",$J$7:$J$50,"GEN",AB7:AB50,"A2")</f>
        <v>0</v>
      </c>
      <c r="S60" s="286">
        <f>COUNTIFS($I$7:$I$50,"GIRL",$J$7:$J$50,"OBC",AB7:AB50,"A2")</f>
        <v>0</v>
      </c>
      <c r="T60" s="286">
        <f>COUNTIFS($I$7:$I$50,"GIRL",$J$7:$J$50,"SC",AB7:AB50,"A2")</f>
        <v>0</v>
      </c>
      <c r="U60" s="286">
        <f>COUNTIFS($I$7:$I$50,"GIRL",$J$7:$J$50,"ST",AB7:AB50,"A2")</f>
        <v>0</v>
      </c>
      <c r="V60" s="287">
        <f t="shared" si="201"/>
        <v>0</v>
      </c>
      <c r="W60" s="293">
        <f t="shared" si="202"/>
        <v>0</v>
      </c>
      <c r="X60" s="704" t="s">
        <v>66</v>
      </c>
      <c r="Y60" s="704"/>
      <c r="Z60" s="704"/>
      <c r="AA60" s="704"/>
      <c r="AB60" s="704">
        <f>COUNTIFS(AB7:AB50,"C1")</f>
        <v>1</v>
      </c>
      <c r="AC60" s="705"/>
      <c r="AD60" s="154"/>
      <c r="AE60" s="155"/>
      <c r="AF60" s="154"/>
      <c r="AG60" s="292" t="s">
        <v>195</v>
      </c>
      <c r="AH60" s="286">
        <f>COUNTIFS($I$7:$I$50,"BOY",$J$7:$J$50,"GEN",AW7:AW50,"A2")</f>
        <v>0</v>
      </c>
      <c r="AI60" s="286">
        <f>COUNTIFS($I$7:$I$50,"BOY",$J$7:$J$50,"OBC",AW7:AW50,"A2")</f>
        <v>0</v>
      </c>
      <c r="AJ60" s="286">
        <f>COUNTIFS($I$7:$I$50,"BOY",$J$7:$J$50,"SC",AW7:AW50,"A2")</f>
        <v>0</v>
      </c>
      <c r="AK60" s="286">
        <f>COUNTIFS($I$7:$I$50,"BOY",$J$7:$J$50,"ST",AW7:AW50,"A2")</f>
        <v>0</v>
      </c>
      <c r="AL60" s="287">
        <f t="shared" si="203"/>
        <v>0</v>
      </c>
      <c r="AM60" s="286">
        <f>COUNTIFS($I$7:$I$50,"GIRL",$J$7:$J$50,"GEN",AW7:AW50,"A2")</f>
        <v>0</v>
      </c>
      <c r="AN60" s="286">
        <f>COUNTIFS($I$7:$I$50,"GIRL",$J$7:$J$50,"OBC",AW7:AW50,"A2")</f>
        <v>0</v>
      </c>
      <c r="AO60" s="286">
        <f>COUNTIFS($I$7:$I$50,"GIRL",$J$7:$J$50,"SC",AW7:AW50,"A2")</f>
        <v>0</v>
      </c>
      <c r="AP60" s="286">
        <f>COUNTIFS($I$7:$I$50,"GIRL",$J$7:$J$50,"ST",AW7:AW50,"A2")</f>
        <v>0</v>
      </c>
      <c r="AQ60" s="287">
        <f t="shared" si="204"/>
        <v>0</v>
      </c>
      <c r="AR60" s="293">
        <f t="shared" si="205"/>
        <v>0</v>
      </c>
      <c r="AS60" s="704" t="s">
        <v>66</v>
      </c>
      <c r="AT60" s="704"/>
      <c r="AU60" s="704"/>
      <c r="AV60" s="704"/>
      <c r="AW60" s="704">
        <f>COUNTIFS(AW7:AW50,"C1")</f>
        <v>3</v>
      </c>
      <c r="AX60" s="705"/>
      <c r="AY60" s="154"/>
      <c r="AZ60" s="155"/>
      <c r="BA60" s="154"/>
      <c r="BB60" s="292" t="s">
        <v>195</v>
      </c>
      <c r="BC60" s="286">
        <f>COUNTIFS($I$7:$I$50,"BOY",$J$7:$J$50,"GEN",BR7:BR50,"A2")</f>
        <v>0</v>
      </c>
      <c r="BD60" s="286">
        <f>COUNTIFS($I$7:$I$50,"BOY",$J$7:$J$50,"OBC",BR7:BR50,"A2")</f>
        <v>0</v>
      </c>
      <c r="BE60" s="286">
        <f>COUNTIFS($I$7:$I$50,"BOY",$J$7:$J$50,"SC",BR7:BR50,"A2")</f>
        <v>0</v>
      </c>
      <c r="BF60" s="286">
        <f>COUNTIFS($I$7:$I$50,"BOY",$J$7:$J$50,"ST",BR7:BR50,"A2")</f>
        <v>0</v>
      </c>
      <c r="BG60" s="287">
        <f t="shared" si="206"/>
        <v>0</v>
      </c>
      <c r="BH60" s="286">
        <f>COUNTIFS($I$7:$I$50,"GIRL",$J$7:$J$50,"GEN",BR7:BR50,"A2")</f>
        <v>0</v>
      </c>
      <c r="BI60" s="286">
        <f>COUNTIFS($I$7:$I$50,"GIRL",$J$7:$J$50,"OBC",BR7:BR50,"A2")</f>
        <v>0</v>
      </c>
      <c r="BJ60" s="286">
        <f>COUNTIFS($I$7:$I$50,"GIRL",$J$7:$J$50,"SC",BR7:BR50,"A2")</f>
        <v>0</v>
      </c>
      <c r="BK60" s="286">
        <f>COUNTIFS($I$7:$I$50,"GIRL",$J$7:$J$50,"ST",BR7:BR50,"A2")</f>
        <v>0</v>
      </c>
      <c r="BL60" s="287">
        <f t="shared" si="207"/>
        <v>0</v>
      </c>
      <c r="BM60" s="293">
        <f t="shared" si="208"/>
        <v>0</v>
      </c>
      <c r="BN60" s="704" t="s">
        <v>66</v>
      </c>
      <c r="BO60" s="704"/>
      <c r="BP60" s="704"/>
      <c r="BQ60" s="704"/>
      <c r="BR60" s="704">
        <f>COUNTIFS(BR7:BR50,"C1")</f>
        <v>0</v>
      </c>
      <c r="BS60" s="705"/>
      <c r="BT60" s="154"/>
      <c r="BU60" s="155"/>
      <c r="BV60" s="154"/>
      <c r="BW60" s="292" t="s">
        <v>195</v>
      </c>
      <c r="BX60" s="286">
        <f>COUNTIFS($I$7:$I$50,"BOY",$J$7:$J$50,"GEN",CM7:CM50,"A2")</f>
        <v>0</v>
      </c>
      <c r="BY60" s="286">
        <f>COUNTIFS($I$7:$I$50,"BOY",$J$7:$J$50,"OBC",CM7:CM50,"A2")</f>
        <v>0</v>
      </c>
      <c r="BZ60" s="286">
        <f>COUNTIFS($I$7:$I$50,"BOY",$J$7:$J$50,"SC",CM7:CM50,"A2")</f>
        <v>0</v>
      </c>
      <c r="CA60" s="286">
        <f>COUNTIFS($I$7:$I$50,"BOY",$J$7:$J$50,"ST",CM7:CM50,"A2")</f>
        <v>0</v>
      </c>
      <c r="CB60" s="287">
        <f t="shared" si="209"/>
        <v>0</v>
      </c>
      <c r="CC60" s="286">
        <f>COUNTIFS($I$7:$I$50,"GIRL",$J$7:$J$50,"GEN",CM7:CM50,"A2")</f>
        <v>0</v>
      </c>
      <c r="CD60" s="286">
        <f>COUNTIFS($I$7:$I$50,"GIRL",$J$7:$J$50,"OBC",CM7:CM50,"A2")</f>
        <v>0</v>
      </c>
      <c r="CE60" s="286">
        <f>COUNTIFS($I$7:$I$50,"GIRL",$J$7:$J$50,"SC",CM7:CM50,"A2")</f>
        <v>0</v>
      </c>
      <c r="CF60" s="286">
        <f>COUNTIFS($I$7:$I$50,"GIRL",$J$7:$J$50,"ST",CM7:CM50,"A2")</f>
        <v>0</v>
      </c>
      <c r="CG60" s="287">
        <f t="shared" si="210"/>
        <v>0</v>
      </c>
      <c r="CH60" s="293">
        <f t="shared" si="211"/>
        <v>0</v>
      </c>
      <c r="CI60" s="704" t="s">
        <v>66</v>
      </c>
      <c r="CJ60" s="704"/>
      <c r="CK60" s="704"/>
      <c r="CL60" s="704"/>
      <c r="CM60" s="704">
        <f>COUNTIFS(CM7:CM50,"C1")</f>
        <v>0</v>
      </c>
      <c r="CN60" s="705"/>
      <c r="CO60" s="154"/>
      <c r="CP60" s="155"/>
      <c r="CQ60" s="154"/>
      <c r="CR60" s="292" t="s">
        <v>195</v>
      </c>
      <c r="CS60" s="286">
        <f>COUNTIFS($I$7:$I$50,"BOY",$J$7:$J$50,"GEN",DH7:DH50,"A2")</f>
        <v>0</v>
      </c>
      <c r="CT60" s="286">
        <f>COUNTIFS($I$7:$I$50,"BOY",$J$7:$J$50,"OBC",DH7:DH50,"A2")</f>
        <v>0</v>
      </c>
      <c r="CU60" s="286">
        <f>COUNTIFS($I$7:$I$50,"BOY",$J$7:$J$50,"SC",DH7:DH50,"A2")</f>
        <v>0</v>
      </c>
      <c r="CV60" s="286">
        <f>COUNTIFS($I$7:$I$50,"BOY",$J$7:$J$50,"ST",DH7:DH50,"A2")</f>
        <v>0</v>
      </c>
      <c r="CW60" s="287">
        <f t="shared" si="212"/>
        <v>0</v>
      </c>
      <c r="CX60" s="286">
        <f>COUNTIFS($I$7:$I$50,"GIRL",$J$7:$J$50,"GEN",DH7:DH50,"A2")</f>
        <v>0</v>
      </c>
      <c r="CY60" s="286">
        <f>COUNTIFS($I$7:$I$50,"GIRL",$J$7:$J$50,"OBC",DH7:DH50,"A2")</f>
        <v>0</v>
      </c>
      <c r="CZ60" s="286">
        <f>COUNTIFS($I$7:$I$50,"GIRL",$J$7:$J$50,"SC",DH7:DH50,"A2")</f>
        <v>0</v>
      </c>
      <c r="DA60" s="286">
        <f>COUNTIFS($I$7:$I$50,"GIRL",$J$7:$J$50,"ST",DH7:DH50,"A2")</f>
        <v>0</v>
      </c>
      <c r="DB60" s="287">
        <f t="shared" si="213"/>
        <v>0</v>
      </c>
      <c r="DC60" s="293">
        <f t="shared" si="214"/>
        <v>0</v>
      </c>
      <c r="DD60" s="704" t="s">
        <v>66</v>
      </c>
      <c r="DE60" s="704"/>
      <c r="DF60" s="704"/>
      <c r="DG60" s="704"/>
      <c r="DH60" s="704">
        <f>COUNTIFS(DH7:DH50,"C1")</f>
        <v>0</v>
      </c>
      <c r="DI60" s="705"/>
      <c r="DJ60" s="154"/>
      <c r="DK60" s="155"/>
      <c r="DL60" s="154"/>
      <c r="DM60" s="296"/>
      <c r="DN60" s="295"/>
      <c r="DO60" s="169"/>
      <c r="DP60" s="169"/>
      <c r="DQ60" s="169"/>
      <c r="DR60" s="139"/>
      <c r="DS60" s="139"/>
      <c r="DT60" s="139"/>
      <c r="DU60" s="139"/>
      <c r="DV60" s="139"/>
      <c r="DW60" s="140"/>
      <c r="DX60" s="140"/>
      <c r="DY60" s="140"/>
      <c r="DZ60" s="140"/>
      <c r="EA60" s="140"/>
      <c r="EB60" s="141"/>
      <c r="EC60" s="141"/>
      <c r="ED60" s="141"/>
      <c r="EE60" s="141"/>
      <c r="EF60" s="141"/>
      <c r="EG60" s="127"/>
      <c r="EH60" s="127"/>
      <c r="EI60" s="127"/>
      <c r="EJ60" s="127"/>
      <c r="EK60" s="127"/>
      <c r="EL60" s="128"/>
      <c r="EM60" s="128"/>
      <c r="EN60" s="128"/>
      <c r="EO60" s="128"/>
      <c r="EP60" s="128"/>
      <c r="EQ60" s="142"/>
      <c r="ER60" s="142"/>
      <c r="ES60" s="727" t="str">
        <f>IF(FE54="0","","RESULT  "&amp;DASHBOARD!B4)</f>
        <v>RESULT  SESSION  -  2025-26</v>
      </c>
      <c r="ET60" s="728"/>
      <c r="EU60" s="728"/>
      <c r="EV60" s="710"/>
      <c r="EW60" s="724" t="str">
        <f>IF(DASHBOARD!D14="","",DASHBOARD!D14&amp;" -"&amp;DASHBOARD!B14)</f>
        <v>GANPAT LAL JAT -MATHS</v>
      </c>
      <c r="EX60" s="725"/>
      <c r="EY60" s="725"/>
      <c r="EZ60" s="725"/>
      <c r="FA60" s="725"/>
      <c r="FB60" s="725"/>
      <c r="FC60" s="725"/>
      <c r="FD60" s="726"/>
      <c r="FE60" s="678">
        <f>'TEC.WISE RESULT'!E10</f>
        <v>0.66666666666666663</v>
      </c>
      <c r="FF60" s="679"/>
      <c r="FG60" s="679"/>
      <c r="FH60" s="679"/>
      <c r="FI60" s="679"/>
      <c r="FJ60" s="679"/>
      <c r="FK60" s="385"/>
      <c r="FL60" s="70"/>
    </row>
    <row r="61" spans="1:168" s="291" customFormat="1" ht="16.8" hidden="1" x14ac:dyDescent="0.25">
      <c r="A61" s="70"/>
      <c r="B61" s="131"/>
      <c r="C61" s="131"/>
      <c r="D61" s="131"/>
      <c r="E61" s="132"/>
      <c r="F61" s="194"/>
      <c r="G61" s="191" t="s">
        <v>207</v>
      </c>
      <c r="H61" s="191">
        <f>H58-SUM(H59:H60)</f>
        <v>2</v>
      </c>
      <c r="I61" s="191">
        <f t="shared" ref="I61:J61" si="216">I58-SUM(I59:I60)</f>
        <v>1</v>
      </c>
      <c r="J61" s="191">
        <f t="shared" si="216"/>
        <v>3</v>
      </c>
      <c r="K61" s="194"/>
      <c r="L61" s="292" t="s">
        <v>44</v>
      </c>
      <c r="M61" s="286">
        <f>COUNTIFS($I$7:$I$50,"BOY",$J$7:$J$50,"GEN",AB7:AB50,"A1")</f>
        <v>0</v>
      </c>
      <c r="N61" s="286">
        <f>COUNTIFS($I$7:$I$50,"BOY",$J$7:$J$50,"OBC",AB7:AB50,"A1")</f>
        <v>0</v>
      </c>
      <c r="O61" s="286">
        <f>COUNTIFS($I$7:$I$50,"BOY",$J$7:$J$50,"SC",AB7:AB50,"A1")</f>
        <v>0</v>
      </c>
      <c r="P61" s="286">
        <f>COUNTIFS($I$7:$I$50,"BOY",$J$7:$J$50,"ST",AB7:AB50,"A1")</f>
        <v>0</v>
      </c>
      <c r="Q61" s="287">
        <f t="shared" si="200"/>
        <v>0</v>
      </c>
      <c r="R61" s="286">
        <f>COUNTIFS($I$7:$I$50,"GIRL",$J$7:$J$50,"GEN",AB7:AB50,"A1")</f>
        <v>0</v>
      </c>
      <c r="S61" s="286">
        <f>COUNTIFS($I$7:$I$50,"GIRL",$J$7:$J$50,"OBC",AB7:AB50,"A1")</f>
        <v>0</v>
      </c>
      <c r="T61" s="286">
        <f>COUNTIFS($I$7:$I$50,"GIRL",$J$7:$J$50,"SC",AB7:AB50,"A1")</f>
        <v>0</v>
      </c>
      <c r="U61" s="286">
        <f>COUNTIFS($I$7:$I$50,"GIRL",$J$7:$J$50,"ST",AB7:AB50,"A1")</f>
        <v>0</v>
      </c>
      <c r="V61" s="287">
        <f t="shared" si="201"/>
        <v>0</v>
      </c>
      <c r="W61" s="293">
        <f t="shared" si="202"/>
        <v>0</v>
      </c>
      <c r="X61" s="704" t="s">
        <v>67</v>
      </c>
      <c r="Y61" s="704"/>
      <c r="Z61" s="704"/>
      <c r="AA61" s="704"/>
      <c r="AB61" s="704">
        <f>COUNTIFS(AB7:AB50,"B2")</f>
        <v>1</v>
      </c>
      <c r="AC61" s="705"/>
      <c r="AD61" s="154"/>
      <c r="AE61" s="155"/>
      <c r="AF61" s="154"/>
      <c r="AG61" s="292" t="s">
        <v>44</v>
      </c>
      <c r="AH61" s="286">
        <f>COUNTIFS($I$7:$I$50,"BOY",$J$7:$J$50,"GEN",AW7:AW50,"A1")</f>
        <v>0</v>
      </c>
      <c r="AI61" s="286">
        <f>COUNTIFS($I$7:$I$50,"BOY",$J$7:$J$50,"OBC",AW7:AW50,"A1")</f>
        <v>0</v>
      </c>
      <c r="AJ61" s="286">
        <f>COUNTIFS($I$7:$I$50,"BOY",$J$7:$J$50,"SC",AW7:AW50,"A1")</f>
        <v>0</v>
      </c>
      <c r="AK61" s="286">
        <f>COUNTIFS($I$7:$I$50,"BOY",$J$7:$J$50,"ST",AW7:AW50,"A1")</f>
        <v>0</v>
      </c>
      <c r="AL61" s="287">
        <f t="shared" si="203"/>
        <v>0</v>
      </c>
      <c r="AM61" s="286">
        <f>COUNTIFS($I$7:$I$50,"GIRL",$J$7:$J$50,"GEN",AW7:AW50,"A1")</f>
        <v>0</v>
      </c>
      <c r="AN61" s="286">
        <f>COUNTIFS($I$7:$I$50,"GIRL",$J$7:$J$50,"OBC",AW7:AW50,"A1")</f>
        <v>0</v>
      </c>
      <c r="AO61" s="286">
        <f>COUNTIFS($I$7:$I$50,"GIRL",$J$7:$J$50,"SC",AW7:AW50,"A1")</f>
        <v>0</v>
      </c>
      <c r="AP61" s="286">
        <f>COUNTIFS($I$7:$I$50,"GIRL",$J$7:$J$50,"ST",AW7:AW50,"A1")</f>
        <v>0</v>
      </c>
      <c r="AQ61" s="287">
        <f t="shared" si="204"/>
        <v>0</v>
      </c>
      <c r="AR61" s="293">
        <f t="shared" si="205"/>
        <v>0</v>
      </c>
      <c r="AS61" s="704" t="s">
        <v>67</v>
      </c>
      <c r="AT61" s="704"/>
      <c r="AU61" s="704"/>
      <c r="AV61" s="704"/>
      <c r="AW61" s="704">
        <f>COUNTIFS(AW7:AW50,"B2")</f>
        <v>0</v>
      </c>
      <c r="AX61" s="705"/>
      <c r="AY61" s="154"/>
      <c r="AZ61" s="155"/>
      <c r="BA61" s="154"/>
      <c r="BB61" s="292" t="s">
        <v>44</v>
      </c>
      <c r="BC61" s="286">
        <f>COUNTIFS($I$7:$I$50,"BOY",$J$7:$J$50,"GEN",BR7:BR50,"A1")</f>
        <v>0</v>
      </c>
      <c r="BD61" s="286">
        <f>COUNTIFS($I$7:$I$50,"BOY",$J$7:$J$50,"OBC",BR7:BR50,"A1")</f>
        <v>0</v>
      </c>
      <c r="BE61" s="286">
        <f>COUNTIFS($I$7:$I$50,"BOY",$J$7:$J$50,"SC",BR7:BR50,"A1")</f>
        <v>0</v>
      </c>
      <c r="BF61" s="286">
        <f>COUNTIFS($I$7:$I$50,"BOY",$J$7:$J$50,"ST",BR7:BR50,"A1")</f>
        <v>0</v>
      </c>
      <c r="BG61" s="287">
        <f t="shared" si="206"/>
        <v>0</v>
      </c>
      <c r="BH61" s="286">
        <f>COUNTIFS($I$7:$I$50,"GIRL",$J$7:$J$50,"GEN",BR7:BR50,"A1")</f>
        <v>0</v>
      </c>
      <c r="BI61" s="286">
        <f>COUNTIFS($I$7:$I$50,"GIRL",$J$7:$J$50,"OBC",BR7:BR50,"A1")</f>
        <v>0</v>
      </c>
      <c r="BJ61" s="286">
        <f>COUNTIFS($I$7:$I$50,"GIRL",$J$7:$J$50,"SC",BR7:BR50,"A1")</f>
        <v>0</v>
      </c>
      <c r="BK61" s="286">
        <f>COUNTIFS($I$7:$I$50,"GIRL",$J$7:$J$50,"ST",BR7:BR50,"A1")</f>
        <v>0</v>
      </c>
      <c r="BL61" s="287">
        <f t="shared" si="207"/>
        <v>0</v>
      </c>
      <c r="BM61" s="293">
        <f t="shared" si="208"/>
        <v>0</v>
      </c>
      <c r="BN61" s="704" t="s">
        <v>67</v>
      </c>
      <c r="BO61" s="704"/>
      <c r="BP61" s="704"/>
      <c r="BQ61" s="704"/>
      <c r="BR61" s="704">
        <f>COUNTIFS(BR7:BR50,"B2")</f>
        <v>0</v>
      </c>
      <c r="BS61" s="705"/>
      <c r="BT61" s="154"/>
      <c r="BU61" s="155"/>
      <c r="BV61" s="154"/>
      <c r="BW61" s="292" t="s">
        <v>44</v>
      </c>
      <c r="BX61" s="286">
        <f>COUNTIFS($I$7:$I$50,"BOY",$J$7:$J$50,"GEN",CM7:CM50,"A1")</f>
        <v>0</v>
      </c>
      <c r="BY61" s="286">
        <f>COUNTIFS($I$7:$I$50,"BOY",$J$7:$J$50,"OBC",CM7:CM50,"A1")</f>
        <v>0</v>
      </c>
      <c r="BZ61" s="286">
        <f>COUNTIFS($I$7:$I$50,"BOY",$J$7:$J$50,"SC",CM7:CM50,"A1")</f>
        <v>0</v>
      </c>
      <c r="CA61" s="286">
        <f>COUNTIFS($I$7:$I$50,"BOY",$J$7:$J$50,"ST",CM7:CM50,"A1")</f>
        <v>0</v>
      </c>
      <c r="CB61" s="287">
        <f t="shared" si="209"/>
        <v>0</v>
      </c>
      <c r="CC61" s="286">
        <f>COUNTIFS($I$7:$I$50,"GIRL",$J$7:$J$50,"GEN",CM7:CM50,"A1")</f>
        <v>0</v>
      </c>
      <c r="CD61" s="286">
        <f>COUNTIFS($I$7:$I$50,"GIRL",$J$7:$J$50,"OBC",CM7:CM50,"A1")</f>
        <v>0</v>
      </c>
      <c r="CE61" s="286">
        <f>COUNTIFS($I$7:$I$50,"GIRL",$J$7:$J$50,"SC",CM7:CM50,"A1")</f>
        <v>0</v>
      </c>
      <c r="CF61" s="286">
        <f>COUNTIFS($I$7:$I$50,"GIRL",$J$7:$J$50,"ST",CM7:CM50,"A1")</f>
        <v>0</v>
      </c>
      <c r="CG61" s="287">
        <f t="shared" si="210"/>
        <v>0</v>
      </c>
      <c r="CH61" s="293">
        <f t="shared" si="211"/>
        <v>0</v>
      </c>
      <c r="CI61" s="704" t="s">
        <v>67</v>
      </c>
      <c r="CJ61" s="704"/>
      <c r="CK61" s="704"/>
      <c r="CL61" s="704"/>
      <c r="CM61" s="704">
        <f>COUNTIFS(CM7:CM50,"B2")</f>
        <v>0</v>
      </c>
      <c r="CN61" s="705"/>
      <c r="CO61" s="154"/>
      <c r="CP61" s="155"/>
      <c r="CQ61" s="154"/>
      <c r="CR61" s="292" t="s">
        <v>44</v>
      </c>
      <c r="CS61" s="286">
        <f>COUNTIFS($I$7:$I$50,"BOY",$J$7:$J$50,"GEN",DH7:DH50,"A1")</f>
        <v>0</v>
      </c>
      <c r="CT61" s="286">
        <f>COUNTIFS($I$7:$I$50,"BOY",$J$7:$J$50,"OBC",DH7:DH50,"A1")</f>
        <v>0</v>
      </c>
      <c r="CU61" s="286">
        <f>COUNTIFS($I$7:$I$50,"BOY",$J$7:$J$50,"SC",DH7:DH50,"A1")</f>
        <v>0</v>
      </c>
      <c r="CV61" s="286">
        <f>COUNTIFS($I$7:$I$50,"BOY",$J$7:$J$50,"ST",DH7:DH50,"A1")</f>
        <v>0</v>
      </c>
      <c r="CW61" s="287">
        <f t="shared" si="212"/>
        <v>0</v>
      </c>
      <c r="CX61" s="286">
        <f>COUNTIFS($I$7:$I$50,"GIRL",$J$7:$J$50,"GEN",DH7:DH50,"A1")</f>
        <v>0</v>
      </c>
      <c r="CY61" s="286">
        <f>COUNTIFS($I$7:$I$50,"GIRL",$J$7:$J$50,"OBC",DH7:DH50,"A1")</f>
        <v>0</v>
      </c>
      <c r="CZ61" s="286">
        <f>COUNTIFS($I$7:$I$50,"GIRL",$J$7:$J$50,"SC",DH7:DH50,"A1")</f>
        <v>0</v>
      </c>
      <c r="DA61" s="286">
        <f>COUNTIFS($I$7:$I$50,"GIRL",$J$7:$J$50,"ST",DH7:DH50,"A1")</f>
        <v>0</v>
      </c>
      <c r="DB61" s="287">
        <f t="shared" si="213"/>
        <v>0</v>
      </c>
      <c r="DC61" s="293">
        <f t="shared" si="214"/>
        <v>0</v>
      </c>
      <c r="DD61" s="704" t="s">
        <v>67</v>
      </c>
      <c r="DE61" s="704"/>
      <c r="DF61" s="704"/>
      <c r="DG61" s="704"/>
      <c r="DH61" s="704">
        <f>COUNTIFS(DH7:DH50,"B2")</f>
        <v>1</v>
      </c>
      <c r="DI61" s="705"/>
      <c r="DJ61" s="154"/>
      <c r="DK61" s="155"/>
      <c r="DL61" s="154"/>
      <c r="DM61" s="296"/>
      <c r="DN61" s="295"/>
      <c r="DO61" s="169"/>
      <c r="DP61" s="169"/>
      <c r="DQ61" s="169"/>
      <c r="DR61" s="139"/>
      <c r="DS61" s="139"/>
      <c r="DT61" s="139"/>
      <c r="DU61" s="139"/>
      <c r="DV61" s="139"/>
      <c r="DW61" s="140"/>
      <c r="DX61" s="140"/>
      <c r="DY61" s="140"/>
      <c r="DZ61" s="140"/>
      <c r="EA61" s="140"/>
      <c r="EB61" s="141"/>
      <c r="EC61" s="141"/>
      <c r="ED61" s="141"/>
      <c r="EE61" s="141"/>
      <c r="EF61" s="141"/>
      <c r="EG61" s="127"/>
      <c r="EH61" s="127"/>
      <c r="EI61" s="127"/>
      <c r="EJ61" s="127"/>
      <c r="EK61" s="127"/>
      <c r="EL61" s="128"/>
      <c r="EM61" s="128"/>
      <c r="EN61" s="128"/>
      <c r="EO61" s="128"/>
      <c r="EP61" s="128"/>
      <c r="EQ61" s="142"/>
      <c r="ER61" s="142"/>
      <c r="ES61" s="727"/>
      <c r="ET61" s="728"/>
      <c r="EU61" s="728"/>
      <c r="EV61" s="710"/>
      <c r="EW61" s="724" t="str">
        <f>IF(DASHBOARD!D15="","",DASHBOARD!D15&amp;" -"&amp;DASHBOARD!B15)</f>
        <v xml:space="preserve">PREM CHAND BALAI -SCIENCE </v>
      </c>
      <c r="EX61" s="725"/>
      <c r="EY61" s="725"/>
      <c r="EZ61" s="725"/>
      <c r="FA61" s="725"/>
      <c r="FB61" s="725"/>
      <c r="FC61" s="725"/>
      <c r="FD61" s="726"/>
      <c r="FE61" s="678">
        <f>'TEC.WISE RESULT'!F10</f>
        <v>1</v>
      </c>
      <c r="FF61" s="679"/>
      <c r="FG61" s="679"/>
      <c r="FH61" s="679"/>
      <c r="FI61" s="679"/>
      <c r="FJ61" s="679"/>
      <c r="FK61" s="385"/>
      <c r="FL61" s="70"/>
    </row>
    <row r="62" spans="1:168" s="291" customFormat="1" ht="16.8" hidden="1" x14ac:dyDescent="0.25">
      <c r="A62" s="70"/>
      <c r="B62" s="131"/>
      <c r="C62" s="131"/>
      <c r="D62" s="131"/>
      <c r="E62" s="132"/>
      <c r="F62" s="194"/>
      <c r="G62" s="194"/>
      <c r="H62" s="194"/>
      <c r="I62" s="194"/>
      <c r="J62" s="194"/>
      <c r="K62" s="194"/>
      <c r="L62" s="292" t="s">
        <v>57</v>
      </c>
      <c r="M62" s="286">
        <f>SUM(M54:M61)</f>
        <v>1</v>
      </c>
      <c r="N62" s="286">
        <f t="shared" ref="N62:W62" si="217">SUM(N54:N61)</f>
        <v>1</v>
      </c>
      <c r="O62" s="286">
        <f t="shared" si="217"/>
        <v>0</v>
      </c>
      <c r="P62" s="286">
        <f t="shared" si="217"/>
        <v>0</v>
      </c>
      <c r="Q62" s="287">
        <f t="shared" si="217"/>
        <v>2</v>
      </c>
      <c r="R62" s="286">
        <f t="shared" si="217"/>
        <v>0</v>
      </c>
      <c r="S62" s="286">
        <f t="shared" si="217"/>
        <v>1</v>
      </c>
      <c r="T62" s="286">
        <f t="shared" si="217"/>
        <v>0</v>
      </c>
      <c r="U62" s="286">
        <f t="shared" si="217"/>
        <v>0</v>
      </c>
      <c r="V62" s="287">
        <f t="shared" si="217"/>
        <v>1</v>
      </c>
      <c r="W62" s="293">
        <f t="shared" si="217"/>
        <v>3</v>
      </c>
      <c r="X62" s="704" t="s">
        <v>68</v>
      </c>
      <c r="Y62" s="704"/>
      <c r="Z62" s="704"/>
      <c r="AA62" s="704"/>
      <c r="AB62" s="704">
        <f>COUNTIFS(AB7:AB50,"B1")</f>
        <v>0</v>
      </c>
      <c r="AC62" s="705"/>
      <c r="AD62" s="154"/>
      <c r="AE62" s="155"/>
      <c r="AF62" s="154"/>
      <c r="AG62" s="292" t="s">
        <v>57</v>
      </c>
      <c r="AH62" s="286">
        <f>SUM(AH54:AH61)</f>
        <v>1</v>
      </c>
      <c r="AI62" s="286">
        <f t="shared" ref="AI62:AR62" si="218">SUM(AI54:AI61)</f>
        <v>1</v>
      </c>
      <c r="AJ62" s="286">
        <f t="shared" si="218"/>
        <v>0</v>
      </c>
      <c r="AK62" s="286">
        <f t="shared" si="218"/>
        <v>0</v>
      </c>
      <c r="AL62" s="287">
        <f t="shared" si="218"/>
        <v>2</v>
      </c>
      <c r="AM62" s="286">
        <f t="shared" si="218"/>
        <v>0</v>
      </c>
      <c r="AN62" s="286">
        <f t="shared" si="218"/>
        <v>1</v>
      </c>
      <c r="AO62" s="286">
        <f t="shared" si="218"/>
        <v>0</v>
      </c>
      <c r="AP62" s="286">
        <f t="shared" si="218"/>
        <v>0</v>
      </c>
      <c r="AQ62" s="287">
        <f t="shared" si="218"/>
        <v>1</v>
      </c>
      <c r="AR62" s="293">
        <f t="shared" si="218"/>
        <v>3</v>
      </c>
      <c r="AS62" s="704" t="s">
        <v>68</v>
      </c>
      <c r="AT62" s="704"/>
      <c r="AU62" s="704"/>
      <c r="AV62" s="704"/>
      <c r="AW62" s="704">
        <f>COUNTIFS(AW7:AW50,"B1")</f>
        <v>0</v>
      </c>
      <c r="AX62" s="705"/>
      <c r="AY62" s="154"/>
      <c r="AZ62" s="155"/>
      <c r="BA62" s="154"/>
      <c r="BB62" s="292" t="s">
        <v>57</v>
      </c>
      <c r="BC62" s="286">
        <f>SUM(BC54:BC61)</f>
        <v>1</v>
      </c>
      <c r="BD62" s="286">
        <f t="shared" ref="BD62:BM62" si="219">SUM(BD54:BD61)</f>
        <v>1</v>
      </c>
      <c r="BE62" s="286">
        <f t="shared" si="219"/>
        <v>0</v>
      </c>
      <c r="BF62" s="286">
        <f t="shared" si="219"/>
        <v>0</v>
      </c>
      <c r="BG62" s="287">
        <f t="shared" si="219"/>
        <v>2</v>
      </c>
      <c r="BH62" s="286">
        <f t="shared" si="219"/>
        <v>0</v>
      </c>
      <c r="BI62" s="286">
        <f t="shared" si="219"/>
        <v>1</v>
      </c>
      <c r="BJ62" s="286">
        <f t="shared" si="219"/>
        <v>0</v>
      </c>
      <c r="BK62" s="286">
        <f t="shared" si="219"/>
        <v>0</v>
      </c>
      <c r="BL62" s="287">
        <f t="shared" si="219"/>
        <v>1</v>
      </c>
      <c r="BM62" s="293">
        <f t="shared" si="219"/>
        <v>3</v>
      </c>
      <c r="BN62" s="704" t="s">
        <v>68</v>
      </c>
      <c r="BO62" s="704"/>
      <c r="BP62" s="704"/>
      <c r="BQ62" s="704"/>
      <c r="BR62" s="704">
        <f>COUNTIFS(BR7:BR50,"B1")</f>
        <v>1</v>
      </c>
      <c r="BS62" s="705"/>
      <c r="BT62" s="154"/>
      <c r="BU62" s="155"/>
      <c r="BV62" s="154"/>
      <c r="BW62" s="292" t="s">
        <v>57</v>
      </c>
      <c r="BX62" s="286">
        <f>SUM(BX54:BX61)</f>
        <v>1</v>
      </c>
      <c r="BY62" s="286">
        <f t="shared" ref="BY62:CH62" si="220">SUM(BY54:BY61)</f>
        <v>1</v>
      </c>
      <c r="BZ62" s="286">
        <f t="shared" si="220"/>
        <v>0</v>
      </c>
      <c r="CA62" s="286">
        <f t="shared" si="220"/>
        <v>0</v>
      </c>
      <c r="CB62" s="287">
        <f t="shared" si="220"/>
        <v>2</v>
      </c>
      <c r="CC62" s="286">
        <f t="shared" si="220"/>
        <v>0</v>
      </c>
      <c r="CD62" s="286">
        <f t="shared" si="220"/>
        <v>1</v>
      </c>
      <c r="CE62" s="286">
        <f t="shared" si="220"/>
        <v>0</v>
      </c>
      <c r="CF62" s="286">
        <f t="shared" si="220"/>
        <v>0</v>
      </c>
      <c r="CG62" s="287">
        <f t="shared" si="210"/>
        <v>1</v>
      </c>
      <c r="CH62" s="293">
        <f t="shared" si="220"/>
        <v>3</v>
      </c>
      <c r="CI62" s="704" t="s">
        <v>68</v>
      </c>
      <c r="CJ62" s="704"/>
      <c r="CK62" s="704"/>
      <c r="CL62" s="704"/>
      <c r="CM62" s="704">
        <f>COUNTIFS(CM7:CM50,"B1")</f>
        <v>0</v>
      </c>
      <c r="CN62" s="705"/>
      <c r="CO62" s="154"/>
      <c r="CP62" s="155"/>
      <c r="CQ62" s="154"/>
      <c r="CR62" s="292" t="s">
        <v>57</v>
      </c>
      <c r="CS62" s="286">
        <f>SUM(CS54:CS61)</f>
        <v>1</v>
      </c>
      <c r="CT62" s="286">
        <f t="shared" ref="CT62:DC62" si="221">SUM(CT54:CT61)</f>
        <v>1</v>
      </c>
      <c r="CU62" s="286">
        <f t="shared" si="221"/>
        <v>0</v>
      </c>
      <c r="CV62" s="286">
        <f t="shared" si="221"/>
        <v>0</v>
      </c>
      <c r="CW62" s="287">
        <f t="shared" si="221"/>
        <v>2</v>
      </c>
      <c r="CX62" s="286">
        <f t="shared" si="221"/>
        <v>0</v>
      </c>
      <c r="CY62" s="286">
        <f t="shared" si="221"/>
        <v>1</v>
      </c>
      <c r="CZ62" s="286">
        <f t="shared" si="221"/>
        <v>0</v>
      </c>
      <c r="DA62" s="286">
        <f t="shared" si="221"/>
        <v>0</v>
      </c>
      <c r="DB62" s="287">
        <f t="shared" si="221"/>
        <v>1</v>
      </c>
      <c r="DC62" s="293">
        <f t="shared" si="221"/>
        <v>3</v>
      </c>
      <c r="DD62" s="704" t="s">
        <v>68</v>
      </c>
      <c r="DE62" s="704"/>
      <c r="DF62" s="704"/>
      <c r="DG62" s="704"/>
      <c r="DH62" s="704">
        <f>COUNTIFS(DH7:DH50,"B1")</f>
        <v>0</v>
      </c>
      <c r="DI62" s="705"/>
      <c r="DJ62" s="154"/>
      <c r="DK62" s="155"/>
      <c r="DL62" s="154"/>
      <c r="DM62" s="296"/>
      <c r="DN62" s="295"/>
      <c r="DO62" s="169"/>
      <c r="DP62" s="169"/>
      <c r="DQ62" s="169"/>
      <c r="DR62" s="139"/>
      <c r="DS62" s="139"/>
      <c r="DT62" s="139"/>
      <c r="DU62" s="139"/>
      <c r="DV62" s="139"/>
      <c r="DW62" s="140"/>
      <c r="DX62" s="140"/>
      <c r="DY62" s="140"/>
      <c r="DZ62" s="140"/>
      <c r="EA62" s="140"/>
      <c r="EB62" s="141"/>
      <c r="EC62" s="141"/>
      <c r="ED62" s="141"/>
      <c r="EE62" s="141"/>
      <c r="EF62" s="141"/>
      <c r="EG62" s="127"/>
      <c r="EH62" s="127"/>
      <c r="EI62" s="127"/>
      <c r="EJ62" s="127"/>
      <c r="EK62" s="127"/>
      <c r="EL62" s="128"/>
      <c r="EM62" s="128"/>
      <c r="EN62" s="128"/>
      <c r="EO62" s="128"/>
      <c r="EP62" s="128"/>
      <c r="EQ62" s="142"/>
      <c r="ER62" s="142"/>
      <c r="ES62" s="727"/>
      <c r="ET62" s="728"/>
      <c r="EU62" s="728"/>
      <c r="EV62" s="710"/>
      <c r="EW62" s="724" t="str">
        <f>IF(DASHBOARD!D16="","",DASHBOARD!D16&amp;" -"&amp;DASHBOARD!B16)</f>
        <v>DHANOP SINGH -SOCIAL SCIENCE</v>
      </c>
      <c r="EX62" s="725"/>
      <c r="EY62" s="725"/>
      <c r="EZ62" s="725"/>
      <c r="FA62" s="725"/>
      <c r="FB62" s="725"/>
      <c r="FC62" s="725"/>
      <c r="FD62" s="726"/>
      <c r="FE62" s="678">
        <f>'TEC.WISE RESULT'!G10</f>
        <v>1</v>
      </c>
      <c r="FF62" s="679"/>
      <c r="FG62" s="679"/>
      <c r="FH62" s="679"/>
      <c r="FI62" s="679"/>
      <c r="FJ62" s="679"/>
      <c r="FK62" s="385"/>
      <c r="FL62" s="70"/>
    </row>
    <row r="63" spans="1:168" s="291" customFormat="1" ht="17.399999999999999" hidden="1" thickBot="1" x14ac:dyDescent="0.3">
      <c r="A63" s="70"/>
      <c r="B63" s="131"/>
      <c r="C63" s="131"/>
      <c r="D63" s="131"/>
      <c r="E63" s="132"/>
      <c r="F63" s="132"/>
      <c r="G63" s="132"/>
      <c r="H63" s="132"/>
      <c r="I63" s="132"/>
      <c r="J63" s="132"/>
      <c r="K63" s="132"/>
      <c r="L63" s="214"/>
      <c r="M63" s="294"/>
      <c r="N63" s="297"/>
      <c r="O63" s="297"/>
      <c r="P63" s="297"/>
      <c r="Q63" s="297"/>
      <c r="R63" s="297"/>
      <c r="S63" s="297"/>
      <c r="T63" s="297"/>
      <c r="U63" s="297"/>
      <c r="V63" s="297"/>
      <c r="W63" s="297"/>
      <c r="X63" s="704" t="s">
        <v>195</v>
      </c>
      <c r="Y63" s="704"/>
      <c r="Z63" s="704"/>
      <c r="AA63" s="704"/>
      <c r="AB63" s="704">
        <f>COUNTIFS(AB7:AB50,"A2")</f>
        <v>0</v>
      </c>
      <c r="AC63" s="705"/>
      <c r="AD63" s="154"/>
      <c r="AE63" s="155"/>
      <c r="AF63" s="154"/>
      <c r="AG63" s="214"/>
      <c r="AH63" s="294"/>
      <c r="AI63" s="297"/>
      <c r="AJ63" s="297"/>
      <c r="AK63" s="297"/>
      <c r="AL63" s="297"/>
      <c r="AM63" s="297"/>
      <c r="AN63" s="297"/>
      <c r="AO63" s="297"/>
      <c r="AP63" s="297"/>
      <c r="AQ63" s="297"/>
      <c r="AR63" s="297"/>
      <c r="AS63" s="704" t="s">
        <v>195</v>
      </c>
      <c r="AT63" s="704"/>
      <c r="AU63" s="704"/>
      <c r="AV63" s="704"/>
      <c r="AW63" s="704">
        <f>COUNTIFS(AW7:AW50,"A2")</f>
        <v>0</v>
      </c>
      <c r="AX63" s="705"/>
      <c r="AY63" s="154"/>
      <c r="AZ63" s="155"/>
      <c r="BA63" s="154"/>
      <c r="BB63" s="214"/>
      <c r="BC63" s="294"/>
      <c r="BD63" s="297"/>
      <c r="BE63" s="297"/>
      <c r="BF63" s="297"/>
      <c r="BG63" s="297"/>
      <c r="BH63" s="297"/>
      <c r="BI63" s="297"/>
      <c r="BJ63" s="297"/>
      <c r="BK63" s="297"/>
      <c r="BL63" s="297"/>
      <c r="BM63" s="297"/>
      <c r="BN63" s="704" t="s">
        <v>195</v>
      </c>
      <c r="BO63" s="704"/>
      <c r="BP63" s="704"/>
      <c r="BQ63" s="704"/>
      <c r="BR63" s="704">
        <f>COUNTIFS(BR7:BR50,"A2")</f>
        <v>0</v>
      </c>
      <c r="BS63" s="705"/>
      <c r="BT63" s="154"/>
      <c r="BU63" s="155"/>
      <c r="BV63" s="154"/>
      <c r="BW63" s="214"/>
      <c r="BX63" s="294"/>
      <c r="BY63" s="297"/>
      <c r="BZ63" s="297"/>
      <c r="CA63" s="297"/>
      <c r="CB63" s="297"/>
      <c r="CC63" s="297"/>
      <c r="CD63" s="297"/>
      <c r="CE63" s="297"/>
      <c r="CF63" s="297"/>
      <c r="CG63" s="297"/>
      <c r="CH63" s="297"/>
      <c r="CI63" s="704" t="s">
        <v>195</v>
      </c>
      <c r="CJ63" s="704"/>
      <c r="CK63" s="704"/>
      <c r="CL63" s="704"/>
      <c r="CM63" s="704">
        <f>COUNTIFS(CM7:CM50,"A2")</f>
        <v>0</v>
      </c>
      <c r="CN63" s="705"/>
      <c r="CO63" s="154"/>
      <c r="CP63" s="155"/>
      <c r="CQ63" s="154"/>
      <c r="CR63" s="214"/>
      <c r="CS63" s="294"/>
      <c r="CT63" s="297"/>
      <c r="CU63" s="297"/>
      <c r="CV63" s="297"/>
      <c r="CW63" s="297"/>
      <c r="CX63" s="297"/>
      <c r="CY63" s="297"/>
      <c r="CZ63" s="297"/>
      <c r="DA63" s="297"/>
      <c r="DB63" s="297"/>
      <c r="DC63" s="297"/>
      <c r="DD63" s="704" t="s">
        <v>195</v>
      </c>
      <c r="DE63" s="704"/>
      <c r="DF63" s="704"/>
      <c r="DG63" s="704"/>
      <c r="DH63" s="704">
        <f>COUNTIFS(DH7:DH50,"A2")</f>
        <v>0</v>
      </c>
      <c r="DI63" s="705"/>
      <c r="DJ63" s="154"/>
      <c r="DK63" s="155"/>
      <c r="DL63" s="154"/>
      <c r="DM63" s="296"/>
      <c r="DN63" s="295"/>
      <c r="DO63" s="169"/>
      <c r="DP63" s="169"/>
      <c r="DQ63" s="169"/>
      <c r="DR63" s="139"/>
      <c r="DS63" s="139"/>
      <c r="DT63" s="139"/>
      <c r="DU63" s="139"/>
      <c r="DV63" s="139"/>
      <c r="DW63" s="140"/>
      <c r="DX63" s="140"/>
      <c r="DY63" s="140"/>
      <c r="DZ63" s="140"/>
      <c r="EA63" s="140"/>
      <c r="EB63" s="141"/>
      <c r="EC63" s="141"/>
      <c r="ED63" s="141"/>
      <c r="EE63" s="141"/>
      <c r="EF63" s="141"/>
      <c r="EG63" s="127"/>
      <c r="EH63" s="127"/>
      <c r="EI63" s="127"/>
      <c r="EJ63" s="127"/>
      <c r="EK63" s="127"/>
      <c r="EL63" s="128"/>
      <c r="EM63" s="128"/>
      <c r="EN63" s="128"/>
      <c r="EO63" s="128"/>
      <c r="EP63" s="128"/>
      <c r="EQ63" s="142"/>
      <c r="ER63" s="142"/>
      <c r="ES63" s="727"/>
      <c r="ET63" s="728"/>
      <c r="EU63" s="728"/>
      <c r="EV63" s="711"/>
      <c r="EW63" s="724" t="str">
        <f>IF(DASHBOARD!D17="","",DASHBOARD!D17&amp;" -"&amp;DASHBOARD!B17)</f>
        <v/>
      </c>
      <c r="EX63" s="725"/>
      <c r="EY63" s="725"/>
      <c r="EZ63" s="725"/>
      <c r="FA63" s="725"/>
      <c r="FB63" s="725"/>
      <c r="FC63" s="725"/>
      <c r="FD63" s="726"/>
      <c r="FE63" s="678"/>
      <c r="FF63" s="679"/>
      <c r="FG63" s="679"/>
      <c r="FH63" s="679"/>
      <c r="FI63" s="679"/>
      <c r="FJ63" s="679"/>
      <c r="FK63" s="385"/>
      <c r="FL63" s="70"/>
    </row>
    <row r="64" spans="1:168" s="291" customFormat="1" ht="20.399999999999999" hidden="1" x14ac:dyDescent="0.25">
      <c r="A64" s="70"/>
      <c r="B64" s="131"/>
      <c r="C64" s="131"/>
      <c r="D64" s="131"/>
      <c r="E64" s="132"/>
      <c r="F64" s="132"/>
      <c r="G64" s="132"/>
      <c r="H64" s="132"/>
      <c r="I64" s="132"/>
      <c r="J64" s="132"/>
      <c r="K64" s="132"/>
      <c r="L64" s="214" t="s">
        <v>196</v>
      </c>
      <c r="M64" s="286">
        <f>COUNTIFS($I$7:$I$50,"BOY",$J$7:$J$50,"GEN",AA7:AA50,"&gt;=60")</f>
        <v>0</v>
      </c>
      <c r="N64" s="286">
        <f>COUNTIFS($I$7:$I$50,"BOY",$J$7:$J$50,"OBC",AA7:AA50,"&gt;=60")</f>
        <v>1</v>
      </c>
      <c r="O64" s="286">
        <f>COUNTIFS($I$7:$I$50,"BOY",$J$7:$J$50,"SC",AA7:AA50,"&gt;=60")</f>
        <v>0</v>
      </c>
      <c r="P64" s="286">
        <f>COUNTIFS($I$7:$I$50,"BOY",$J$7:$J$50,"ST",AA7:AA50,"&gt;=60")</f>
        <v>0</v>
      </c>
      <c r="Q64" s="287">
        <f>SUM(M64:P64)</f>
        <v>1</v>
      </c>
      <c r="R64" s="286">
        <f>COUNTIFS($I$7:$I$50,"GIRL",$J$7:$J$50,"GEN",AA7:AA50,"&gt;=60")</f>
        <v>0</v>
      </c>
      <c r="S64" s="286">
        <f>COUNTIFS($I$7:$I$50,"GIRL",$J$7:$J$50,"OBC",AA7:AA50,"&gt;=60")</f>
        <v>0</v>
      </c>
      <c r="T64" s="286">
        <f>COUNTIFS($I$7:$I$50,"GIRL",$J$7:$J$50,"SC",AA7:AA50,"&gt;=60")</f>
        <v>0</v>
      </c>
      <c r="U64" s="286">
        <f>COUNTIFS($I$7:$I$50,"GIRL",$J$7:$J$50,"ST",AA7:AA50,"&gt;=60")</f>
        <v>0</v>
      </c>
      <c r="V64" s="287">
        <f>SUM(R64:U64)</f>
        <v>0</v>
      </c>
      <c r="W64" s="293">
        <f>SUM(Q64,V64)</f>
        <v>1</v>
      </c>
      <c r="X64" s="704" t="s">
        <v>44</v>
      </c>
      <c r="Y64" s="704"/>
      <c r="Z64" s="704"/>
      <c r="AA64" s="704"/>
      <c r="AB64" s="704">
        <f>COUNTIFS(AB7:AB50,"A1")</f>
        <v>0</v>
      </c>
      <c r="AC64" s="705"/>
      <c r="AD64" s="154"/>
      <c r="AE64" s="155"/>
      <c r="AF64" s="154"/>
      <c r="AG64" s="214" t="s">
        <v>196</v>
      </c>
      <c r="AH64" s="286">
        <f>COUNTIFS($I$7:$I$50,"BOY",$J$7:$J$50,"GEN",AV7:AV50,"&gt;=60")</f>
        <v>0</v>
      </c>
      <c r="AI64" s="286">
        <f>COUNTIFS($I$7:$I$50,"BOY",$J$7:$J$50,"OBC",AV7:AV50,"&gt;=60")</f>
        <v>0</v>
      </c>
      <c r="AJ64" s="286">
        <f>COUNTIFS($I$7:$I$50,"BOY",$J$7:$J$50,"SC",AV7:AV50,"&gt;=60")</f>
        <v>0</v>
      </c>
      <c r="AK64" s="286">
        <f>COUNTIFS($I$7:$I$50,"BOY",$J$7:$J$50,"ST",AV7:AV50,"&gt;=60")</f>
        <v>0</v>
      </c>
      <c r="AL64" s="287">
        <f>SUM(AH64:AK64)</f>
        <v>0</v>
      </c>
      <c r="AM64" s="286">
        <f>COUNTIFS($I$7:$I$50,"GIRL",$J$7:$J$50,"GEN",AV7:AV50,"&gt;=60")</f>
        <v>0</v>
      </c>
      <c r="AN64" s="286">
        <f>COUNTIFS($I$7:$I$50,"GIRL",$J$7:$J$50,"OBC",AV7:AV50,"&gt;=60")</f>
        <v>0</v>
      </c>
      <c r="AO64" s="286">
        <f>COUNTIFS($I$7:$I$50,"GIRL",$J$7:$J$50,"SC",AV7:AV50,"&gt;=60")</f>
        <v>0</v>
      </c>
      <c r="AP64" s="286">
        <f>COUNTIFS($I$7:$I$50,"GIRL",$J$7:$J$50,"ST",AV7:AV50,"&gt;=60")</f>
        <v>0</v>
      </c>
      <c r="AQ64" s="287">
        <f>SUM(AM64:AP64)</f>
        <v>0</v>
      </c>
      <c r="AR64" s="293">
        <f>SUM(AL64,AQ64)</f>
        <v>0</v>
      </c>
      <c r="AS64" s="704" t="s">
        <v>44</v>
      </c>
      <c r="AT64" s="704"/>
      <c r="AU64" s="704"/>
      <c r="AV64" s="704"/>
      <c r="AW64" s="704">
        <f>COUNTIFS(AW7:AW50,"A1")</f>
        <v>0</v>
      </c>
      <c r="AX64" s="705"/>
      <c r="AY64" s="154"/>
      <c r="AZ64" s="155"/>
      <c r="BA64" s="154"/>
      <c r="BB64" s="214" t="s">
        <v>196</v>
      </c>
      <c r="BC64" s="286">
        <f>COUNTIFS($I$7:$I$50,"BOY",$J$7:$J$50,"GEN",BQ7:BQ50,"&gt;=60")</f>
        <v>0</v>
      </c>
      <c r="BD64" s="286">
        <f>COUNTIFS($I$7:$I$50,"BOY",$J$7:$J$50,"OBC",BQ7:BQ50,"&gt;=60")</f>
        <v>1</v>
      </c>
      <c r="BE64" s="286">
        <f>COUNTIFS($I$7:$I$50,"BOY",$J$7:$J$50,"SC",BQ7:BQ50,"&gt;=60")</f>
        <v>0</v>
      </c>
      <c r="BF64" s="286">
        <f>COUNTIFS($I$7:$I$50,"BOY",$J$7:$J$50,"ST",BQ7:BQ50,"&gt;=60")</f>
        <v>0</v>
      </c>
      <c r="BG64" s="287">
        <f>SUM(BC64:BF64)</f>
        <v>1</v>
      </c>
      <c r="BH64" s="286">
        <f>COUNTIFS($I$7:$I$50,"GIRL",$J$7:$J$50,"GEN",BQ7:BQ50,"&gt;=60")</f>
        <v>0</v>
      </c>
      <c r="BI64" s="286">
        <f>COUNTIFS($I$7:$I$50,"GIRL",$J$7:$J$50,"OBC",BQ7:BQ50,"&gt;=60")</f>
        <v>0</v>
      </c>
      <c r="BJ64" s="286">
        <f>COUNTIFS($I$7:$I$50,"GIRL",$J$7:$J$50,"SC",BQ7:BQ50,"&gt;=60")</f>
        <v>0</v>
      </c>
      <c r="BK64" s="286">
        <f>COUNTIFS($I$7:$I$50,"GIRL",$J$7:$J$50,"ST",BQ7:BQ50,"&gt;=60")</f>
        <v>0</v>
      </c>
      <c r="BL64" s="287">
        <f>SUM(BH64:BK64)</f>
        <v>0</v>
      </c>
      <c r="BM64" s="293">
        <f>SUM(BG64,BL64)</f>
        <v>1</v>
      </c>
      <c r="BN64" s="704" t="s">
        <v>44</v>
      </c>
      <c r="BO64" s="704"/>
      <c r="BP64" s="704"/>
      <c r="BQ64" s="704"/>
      <c r="BR64" s="704">
        <f>COUNTIFS(BR7:BR50,"A1")</f>
        <v>0</v>
      </c>
      <c r="BS64" s="705"/>
      <c r="BT64" s="154"/>
      <c r="BU64" s="155"/>
      <c r="BV64" s="154"/>
      <c r="BW64" s="214" t="s">
        <v>196</v>
      </c>
      <c r="BX64" s="286">
        <f>COUNTIFS($I$7:$I$50,"BOY",$J$7:$J$50,"GEN",CL7:CL50,"&gt;=60")</f>
        <v>0</v>
      </c>
      <c r="BY64" s="286">
        <f>COUNTIFS($I$7:$I$50,"BOY",$J$7:$J$50,"OBC",CL7:CL50,"&gt;=60")</f>
        <v>0</v>
      </c>
      <c r="BZ64" s="286">
        <f>COUNTIFS($I$7:$I$50,"BOY",$J$7:$J$50,"SC",CL7:CL50,"&gt;=60")</f>
        <v>0</v>
      </c>
      <c r="CA64" s="286">
        <f>COUNTIFS($I$7:$I$50,"BOY",$J$7:$J$50,"ST",CL7:CL50,"&gt;=60")</f>
        <v>0</v>
      </c>
      <c r="CB64" s="287">
        <f>SUM(BX64:CA64)</f>
        <v>0</v>
      </c>
      <c r="CC64" s="286">
        <f>COUNTIFS($I$7:$I$50,"GIRL",$J$7:$J$50,"GEN",CL7:CL50,"&gt;=60")</f>
        <v>0</v>
      </c>
      <c r="CD64" s="286">
        <f>COUNTIFS($I$7:$I$50,"GIRL",$J$7:$J$50,"OBC",CL7:CL50,"&gt;=60")</f>
        <v>0</v>
      </c>
      <c r="CE64" s="286">
        <f>COUNTIFS($I$7:$I$50,"GIRL",$J$7:$J$50,"SC",CL7:CL50,"&gt;=60")</f>
        <v>0</v>
      </c>
      <c r="CF64" s="286">
        <f>COUNTIFS($I$7:$I$50,"GIRL",$J$7:$J$50,"ST",CL7:CL50,"&gt;=60")</f>
        <v>0</v>
      </c>
      <c r="CG64" s="287">
        <f>SUM(CC64:CF64)</f>
        <v>0</v>
      </c>
      <c r="CH64" s="293">
        <f>SUM(CB64,CG64)</f>
        <v>0</v>
      </c>
      <c r="CI64" s="704" t="s">
        <v>44</v>
      </c>
      <c r="CJ64" s="704"/>
      <c r="CK64" s="704"/>
      <c r="CL64" s="704"/>
      <c r="CM64" s="704">
        <f>COUNTIFS(CM7:CM50,"A1")</f>
        <v>0</v>
      </c>
      <c r="CN64" s="705"/>
      <c r="CO64" s="154"/>
      <c r="CP64" s="155"/>
      <c r="CQ64" s="154"/>
      <c r="CR64" s="214" t="s">
        <v>196</v>
      </c>
      <c r="CS64" s="286">
        <f>COUNTIFS($I$7:$I$50,"BOY",$J$7:$J$50,"GEN",DG7:DG50,"&gt;=60")</f>
        <v>0</v>
      </c>
      <c r="CT64" s="286">
        <f>COUNTIFS($I$7:$I$50,"BOY",$J$7:$J$50,"OBC",DG7:DG50,"&gt;=60")</f>
        <v>1</v>
      </c>
      <c r="CU64" s="286">
        <f>COUNTIFS($I$7:$I$50,"BOY",$J$7:$J$50,"SC",DG7:DG50,"&gt;=60")</f>
        <v>0</v>
      </c>
      <c r="CV64" s="286">
        <f>COUNTIFS($I$7:$I$50,"BOY",$J$7:$J$50,"ST",DG7:DG50,"&gt;=60")</f>
        <v>0</v>
      </c>
      <c r="CW64" s="287">
        <f>SUM(CS64:CV64)</f>
        <v>1</v>
      </c>
      <c r="CX64" s="286">
        <f>COUNTIFS($I$7:$I$50,"GIRL",$J$7:$J$50,"GEN",DG7:DG50,"&gt;=60")</f>
        <v>0</v>
      </c>
      <c r="CY64" s="286">
        <f>COUNTIFS($I$7:$I$50,"GIRL",$J$7:$J$50,"OBC",DG7:DG50,"&gt;=60")</f>
        <v>0</v>
      </c>
      <c r="CZ64" s="286">
        <f>COUNTIFS($I$7:$I$50,"GIRL",$J$7:$J$50,"SC",DG7:DG50,"&gt;=60")</f>
        <v>0</v>
      </c>
      <c r="DA64" s="286">
        <f>COUNTIFS($I$7:$I$50,"GIRL",$J$7:$J$50,"ST",DG7:DG50,"&gt;=60")</f>
        <v>0</v>
      </c>
      <c r="DB64" s="287">
        <f>SUM(CX64:DA64)</f>
        <v>0</v>
      </c>
      <c r="DC64" s="293">
        <f>SUM(CW64,DB64)</f>
        <v>1</v>
      </c>
      <c r="DD64" s="704" t="s">
        <v>44</v>
      </c>
      <c r="DE64" s="704"/>
      <c r="DF64" s="704"/>
      <c r="DG64" s="704"/>
      <c r="DH64" s="704">
        <f>COUNTIFS(DH7:DH50,"A1")</f>
        <v>0</v>
      </c>
      <c r="DI64" s="705"/>
      <c r="DJ64" s="154"/>
      <c r="DK64" s="155"/>
      <c r="DL64" s="154"/>
      <c r="DM64" s="296"/>
      <c r="DN64" s="295"/>
      <c r="DO64" s="169"/>
      <c r="DP64" s="169"/>
      <c r="DQ64" s="169"/>
      <c r="DR64" s="139"/>
      <c r="DS64" s="139"/>
      <c r="DT64" s="139"/>
      <c r="DU64" s="139"/>
      <c r="DV64" s="139"/>
      <c r="DW64" s="140"/>
      <c r="DX64" s="140"/>
      <c r="DY64" s="140"/>
      <c r="DZ64" s="140"/>
      <c r="EA64" s="140"/>
      <c r="EB64" s="141"/>
      <c r="EC64" s="141"/>
      <c r="ED64" s="141"/>
      <c r="EE64" s="141"/>
      <c r="EF64" s="141"/>
      <c r="EG64" s="127"/>
      <c r="EH64" s="127"/>
      <c r="EI64" s="127"/>
      <c r="EJ64" s="127"/>
      <c r="EK64" s="127"/>
      <c r="EL64" s="128"/>
      <c r="EM64" s="128"/>
      <c r="EN64" s="128"/>
      <c r="EO64" s="128"/>
      <c r="EP64" s="128"/>
      <c r="EQ64" s="142"/>
      <c r="ER64" s="142"/>
      <c r="ES64" s="686" t="str">
        <f>IF(FE54="0","","CLASS  "&amp;DASHBOARD!B8&amp;DASHBOARD!C8)</f>
        <v>CLASS  9A</v>
      </c>
      <c r="ET64" s="687"/>
      <c r="EU64" s="687"/>
      <c r="EV64" s="264"/>
      <c r="EW64" s="689"/>
      <c r="EX64" s="690"/>
      <c r="EY64" s="690"/>
      <c r="EZ64" s="691"/>
      <c r="FA64" s="689"/>
      <c r="FB64" s="690"/>
      <c r="FC64" s="690"/>
      <c r="FD64" s="691"/>
      <c r="FE64" s="680"/>
      <c r="FF64" s="680"/>
      <c r="FG64" s="680"/>
      <c r="FH64" s="680"/>
      <c r="FI64" s="680"/>
      <c r="FJ64" s="680"/>
      <c r="FK64" s="681"/>
      <c r="FL64" s="70"/>
    </row>
    <row r="65" spans="1:168" s="291" customFormat="1" ht="20.399999999999999" hidden="1" x14ac:dyDescent="0.3">
      <c r="A65" s="70"/>
      <c r="B65" s="131"/>
      <c r="C65" s="131"/>
      <c r="D65" s="131"/>
      <c r="E65" s="132"/>
      <c r="F65" s="132"/>
      <c r="G65" s="132"/>
      <c r="H65" s="132"/>
      <c r="I65" s="132"/>
      <c r="J65" s="132"/>
      <c r="K65" s="132"/>
      <c r="L65" s="214" t="s">
        <v>197</v>
      </c>
      <c r="M65" s="286">
        <f>COUNTIFS($I$7:$I$50,"BOY",$J$7:$J$50,"GEN",AA7:AA50,"&gt;=48",AA7:AA50,"&lt;60")</f>
        <v>0</v>
      </c>
      <c r="N65" s="286">
        <f>COUNTIFS($I$7:$I$50,"BOY",$J$7:$J$50,"OBC",AA7:AA50,"&gt;=48",AA7:AA50,"&lt;60")</f>
        <v>0</v>
      </c>
      <c r="O65" s="286">
        <f>COUNTIFS($I$7:$I$50,"BOY",$J$7:$J$50,"SC",AA7:AA50,"&gt;=48",AA7:AA50,"&lt;60")</f>
        <v>0</v>
      </c>
      <c r="P65" s="286">
        <f>COUNTIFS($I$7:$I$50,"BOY",$J$7:$J$50,"ST",AA7:AA50,"&gt;=48",AA7:AA50,"&lt;60")</f>
        <v>0</v>
      </c>
      <c r="Q65" s="287">
        <f t="shared" ref="Q65:Q68" si="222">SUM(M65:P65)</f>
        <v>0</v>
      </c>
      <c r="R65" s="286">
        <f>COUNTIFS($I$7:$I$50,"GIRL",$J$7:$J$50,"GEN",AA7:AA50,"&gt;=48",AA7:AA50,"&lt;60")</f>
        <v>0</v>
      </c>
      <c r="S65" s="286">
        <f>COUNTIFS($I$7:$I$50,"GIRL",$J$7:$J$50,"OBC",AA7:AA50,"&gt;=48",AA7:AA50,"&lt;60")</f>
        <v>1</v>
      </c>
      <c r="T65" s="286">
        <f>COUNTIFS($I$7:$I$50,"GIRL",$J$7:$J$50,"SC",AA7:AA50,"&gt;=48",AA7:AA50,"&lt;60")</f>
        <v>0</v>
      </c>
      <c r="U65" s="286">
        <f>COUNTIFS($I$7:$I$50,"GIRL",$J$7:$J$50,"ST",AA7:AA50,"&gt;=48",AA7:AA50,"&lt;60")</f>
        <v>0</v>
      </c>
      <c r="V65" s="287">
        <f t="shared" ref="V65:V68" si="223">SUM(R65:U65)</f>
        <v>1</v>
      </c>
      <c r="W65" s="293">
        <f t="shared" ref="W65:W66" si="224">SUM(Q65,V65)</f>
        <v>1</v>
      </c>
      <c r="X65" s="732" t="s">
        <v>57</v>
      </c>
      <c r="Y65" s="732"/>
      <c r="Z65" s="732"/>
      <c r="AA65" s="732"/>
      <c r="AB65" s="732">
        <f>SUM(AB57:AB64)</f>
        <v>3</v>
      </c>
      <c r="AC65" s="705"/>
      <c r="AD65" s="154"/>
      <c r="AE65" s="155"/>
      <c r="AF65" s="154"/>
      <c r="AG65" s="214" t="s">
        <v>197</v>
      </c>
      <c r="AH65" s="286">
        <f>COUNTIFS($I$7:$I$50,"BOY",$J$7:$J$50,"GEN",AV7:AV50,"&gt;=48",AV7:AV50,"&lt;60")</f>
        <v>1</v>
      </c>
      <c r="AI65" s="286">
        <f>COUNTIFS($I$7:$I$50,"BOY",$J$7:$J$50,"OBC",AV7:AV50,"&gt;=48",AV7:AV50,"&lt;60")</f>
        <v>1</v>
      </c>
      <c r="AJ65" s="286">
        <f>COUNTIFS($I$7:$I$50,"BOY",$J$7:$J$50,"SC",AV7:AV50,"&gt;=48",AV7:AV50,"&lt;60")</f>
        <v>0</v>
      </c>
      <c r="AK65" s="286">
        <f>COUNTIFS($I$7:$I$50,"BOY",$J$7:$J$50,"ST",AV7:AV50,"&gt;=48",AV7:AV50,"&lt;60")</f>
        <v>0</v>
      </c>
      <c r="AL65" s="287">
        <f t="shared" ref="AL65:AL68" si="225">SUM(AH65:AK65)</f>
        <v>2</v>
      </c>
      <c r="AM65" s="286">
        <f>COUNTIFS($I$7:$I$50,"GIRL",$J$7:$J$50,"GEN",AV7:AV50,"&gt;=48",AV7:AV50,"&lt;60")</f>
        <v>0</v>
      </c>
      <c r="AN65" s="286">
        <f>COUNTIFS($I$7:$I$50,"GIRL",$J$7:$J$50,"OBC",AV7:AV50,"&gt;=48",AV7:AV50,"&lt;60")</f>
        <v>1</v>
      </c>
      <c r="AO65" s="286">
        <f>COUNTIFS($I$7:$I$50,"GIRL",$J$7:$J$50,"SC",AV7:AV50,"&gt;=48",AV7:AV50,"&lt;60")</f>
        <v>0</v>
      </c>
      <c r="AP65" s="286">
        <f>COUNTIFS($I$7:$I$50,"GIRL",$J$7:$J$50,"ST",AV7:AV50,"&gt;=48",AV7:AV50,"&lt;60")</f>
        <v>0</v>
      </c>
      <c r="AQ65" s="287">
        <f t="shared" ref="AQ65:AQ68" si="226">SUM(AM65:AP65)</f>
        <v>1</v>
      </c>
      <c r="AR65" s="293">
        <f t="shared" ref="AR65:AR69" si="227">SUM(AL65,AQ65)</f>
        <v>3</v>
      </c>
      <c r="AS65" s="732" t="s">
        <v>57</v>
      </c>
      <c r="AT65" s="732"/>
      <c r="AU65" s="732"/>
      <c r="AV65" s="732"/>
      <c r="AW65" s="732">
        <f>SUM(AW57:AW64)</f>
        <v>3</v>
      </c>
      <c r="AX65" s="705"/>
      <c r="AY65" s="154"/>
      <c r="AZ65" s="155"/>
      <c r="BA65" s="154"/>
      <c r="BB65" s="214" t="s">
        <v>197</v>
      </c>
      <c r="BC65" s="286">
        <f>COUNTIFS($I$7:$I$50,"BOY",$J$7:$J$50,"GEN",BQ7:BQ50,"&gt;=48",BQ7:BQ50,"&lt;60")</f>
        <v>0</v>
      </c>
      <c r="BD65" s="286">
        <f>COUNTIFS($I$7:$I$50,"BOY",$J$7:$J$50,"OBC",BQ7:BQ50,"&gt;=48",BQ7:BQ50,"&lt;60")</f>
        <v>0</v>
      </c>
      <c r="BE65" s="286">
        <f>COUNTIFS($I$7:$I$50,"BOY",$J$7:$J$50,"SC",BQ7:BQ50,"&gt;=48",BQ7:BQ50,"&lt;60")</f>
        <v>0</v>
      </c>
      <c r="BF65" s="286">
        <f>COUNTIFS($I$7:$I$50,"BOY",$J$7:$J$50,"ST",BQ7:BQ50,"&gt;=48",BQ7:BQ50,"&lt;60")</f>
        <v>0</v>
      </c>
      <c r="BG65" s="287">
        <f t="shared" ref="BG65:BG68" si="228">SUM(BC65:BF65)</f>
        <v>0</v>
      </c>
      <c r="BH65" s="286">
        <f>COUNTIFS($I$7:$I$50,"GIRL",$J$7:$J$50,"GEN",BQ7:BQ50,"&gt;=48",BQ7:BQ50,"&lt;60")</f>
        <v>0</v>
      </c>
      <c r="BI65" s="286">
        <f>COUNTIFS($I$7:$I$50,"GIRL",$J$7:$J$50,"OBC",BQ7:BQ50,"&gt;=48",BQ7:BQ50,"&lt;60")</f>
        <v>0</v>
      </c>
      <c r="BJ65" s="286">
        <f>COUNTIFS($I$7:$I$50,"GIRL",$J$7:$J$50,"SC",BQ7:BQ50,"&gt;=48",BQ7:BQ50,"&lt;60")</f>
        <v>0</v>
      </c>
      <c r="BK65" s="286">
        <f>COUNTIFS($I$7:$I$50,"GIRL",$J$7:$J$50,"ST",BQ7:BQ50,"&gt;=48",BQ7:BQ50,"&lt;60")</f>
        <v>0</v>
      </c>
      <c r="BL65" s="287">
        <f t="shared" ref="BL65:BL68" si="229">SUM(BH65:BK65)</f>
        <v>0</v>
      </c>
      <c r="BM65" s="293">
        <f t="shared" ref="BM65:BM69" si="230">SUM(BG65,BL65)</f>
        <v>0</v>
      </c>
      <c r="BN65" s="732" t="s">
        <v>57</v>
      </c>
      <c r="BO65" s="732"/>
      <c r="BP65" s="732"/>
      <c r="BQ65" s="732"/>
      <c r="BR65" s="732">
        <f>SUM(BR57:BR64)</f>
        <v>3</v>
      </c>
      <c r="BS65" s="705"/>
      <c r="BT65" s="154"/>
      <c r="BU65" s="155"/>
      <c r="BV65" s="154"/>
      <c r="BW65" s="214" t="s">
        <v>197</v>
      </c>
      <c r="BX65" s="286">
        <f>COUNTIFS($I$7:$I$50,"BOY",$J$7:$J$50,"GEN",CL7:CL50,"&gt;=48",CL7:CL50,"&lt;60")</f>
        <v>0</v>
      </c>
      <c r="BY65" s="286">
        <f>COUNTIFS($I$7:$I$50,"BOY",$J$7:$J$50,"OBC",CL7:CL50,"&gt;=48",CL7:CL50,"&lt;60")</f>
        <v>0</v>
      </c>
      <c r="BZ65" s="286">
        <f>COUNTIFS($I$7:$I$50,"BOY",$J$7:$J$50,"SC",CL7:CL50,"&gt;=48",CL7:CL50,"&lt;60")</f>
        <v>0</v>
      </c>
      <c r="CA65" s="286">
        <f>COUNTIFS($I$7:$I$50,"BOY",$J$7:$J$50,"ST",CL7:CL50,"&gt;=48",CL7:CL50,"&lt;60")</f>
        <v>0</v>
      </c>
      <c r="CB65" s="287">
        <f t="shared" ref="CB65:CB68" si="231">SUM(BX65:CA65)</f>
        <v>0</v>
      </c>
      <c r="CC65" s="286">
        <f>COUNTIFS($I$7:$I$50,"GIRL",$J$7:$J$50,"GEN",CL7:CL50,"&gt;=48",CL7:CL50,"&lt;60")</f>
        <v>0</v>
      </c>
      <c r="CD65" s="286">
        <f>COUNTIFS($I$7:$I$50,"GIRL",$J$7:$J$50,"OBC",CL7:CL50,"&gt;=48",CL7:CL50,"&lt;60")</f>
        <v>0</v>
      </c>
      <c r="CE65" s="286">
        <f>COUNTIFS($I$7:$I$50,"GIRL",$J$7:$J$50,"SC",CL7:CL50,"&gt;=48",CL7:CL50,"&lt;60")</f>
        <v>0</v>
      </c>
      <c r="CF65" s="286">
        <f>COUNTIFS($I$7:$I$50,"GIRL",$J$7:$J$50,"ST",CL7:CL50,"&gt;=48",CL7:CL50,"&lt;60")</f>
        <v>0</v>
      </c>
      <c r="CG65" s="287">
        <f t="shared" ref="CG65:CG68" si="232">SUM(CC65:CF65)</f>
        <v>0</v>
      </c>
      <c r="CH65" s="293">
        <f t="shared" ref="CH65:CH69" si="233">SUM(CB65,CG65)</f>
        <v>0</v>
      </c>
      <c r="CI65" s="732" t="s">
        <v>57</v>
      </c>
      <c r="CJ65" s="732"/>
      <c r="CK65" s="732"/>
      <c r="CL65" s="732"/>
      <c r="CM65" s="732">
        <f>SUM(CM57:CM64)</f>
        <v>3</v>
      </c>
      <c r="CN65" s="705"/>
      <c r="CO65" s="154"/>
      <c r="CP65" s="155"/>
      <c r="CQ65" s="154"/>
      <c r="CR65" s="214" t="s">
        <v>197</v>
      </c>
      <c r="CS65" s="286">
        <f>COUNTIFS($I$7:$I$50,"BOY",$J$7:$J$50,"GEN",DG7:DG50,"&gt;=48",DG7:DG50,"&lt;60")</f>
        <v>0</v>
      </c>
      <c r="CT65" s="286">
        <f>COUNTIFS($I$7:$I$50,"BOY",$J$7:$J$50,"OBC",DG7:DG50,"&gt;=48",DG7:DG50,"&lt;60")</f>
        <v>0</v>
      </c>
      <c r="CU65" s="286">
        <f>COUNTIFS($I$7:$I$50,"BOY",$J$7:$J$50,"SC",DG7:DG50,"&gt;=48",DG7:DG50,"&lt;60")</f>
        <v>0</v>
      </c>
      <c r="CV65" s="286">
        <f>COUNTIFS($I$7:$I$50,"BOY",$J$7:$J$50,"ST",DG7:DG50,"&gt;=48",DG7:DG50,"&lt;60")</f>
        <v>0</v>
      </c>
      <c r="CW65" s="287">
        <f t="shared" ref="CW65:CW68" si="234">SUM(CS65:CV65)</f>
        <v>0</v>
      </c>
      <c r="CX65" s="286">
        <f>COUNTIFS($I$7:$I$50,"GIRL",$J$7:$J$50,"GEN",DG7:DG50,"&gt;=48",DG7:DG50,"&lt;60")</f>
        <v>0</v>
      </c>
      <c r="CY65" s="286">
        <f>COUNTIFS($I$7:$I$50,"GIRL",$J$7:$J$50,"OBC",DG7:DG50,"&gt;=48",DG7:DG50,"&lt;60")</f>
        <v>0</v>
      </c>
      <c r="CZ65" s="286">
        <f>COUNTIFS($I$7:$I$50,"GIRL",$J$7:$J$50,"SC",DG7:DG50,"&gt;=48",DG7:DG50,"&lt;60")</f>
        <v>0</v>
      </c>
      <c r="DA65" s="286">
        <f>COUNTIFS($I$7:$I$50,"GIRL",$J$7:$J$50,"ST",DG7:DG50,"&gt;=48",DG7:DG50,"&lt;60")</f>
        <v>0</v>
      </c>
      <c r="DB65" s="287">
        <f t="shared" ref="DB65:DB68" si="235">SUM(CX65:DA65)</f>
        <v>0</v>
      </c>
      <c r="DC65" s="293">
        <f t="shared" ref="DC65:DC69" si="236">SUM(CW65,DB65)</f>
        <v>0</v>
      </c>
      <c r="DD65" s="732" t="s">
        <v>57</v>
      </c>
      <c r="DE65" s="732"/>
      <c r="DF65" s="732"/>
      <c r="DG65" s="732"/>
      <c r="DH65" s="732">
        <f>SUM(DH57:DH64)</f>
        <v>3</v>
      </c>
      <c r="DI65" s="705"/>
      <c r="DJ65" s="154"/>
      <c r="DK65" s="155"/>
      <c r="DL65" s="154"/>
      <c r="DM65" s="298"/>
      <c r="DN65" s="295"/>
      <c r="DO65" s="169"/>
      <c r="DP65" s="169"/>
      <c r="DQ65" s="169"/>
      <c r="DR65" s="139"/>
      <c r="DS65" s="139"/>
      <c r="DT65" s="139"/>
      <c r="DU65" s="139"/>
      <c r="DV65" s="139"/>
      <c r="DW65" s="140"/>
      <c r="DX65" s="140"/>
      <c r="DY65" s="140"/>
      <c r="DZ65" s="140"/>
      <c r="EA65" s="140"/>
      <c r="EB65" s="141"/>
      <c r="EC65" s="141"/>
      <c r="ED65" s="141"/>
      <c r="EE65" s="141"/>
      <c r="EF65" s="141"/>
      <c r="EG65" s="127"/>
      <c r="EH65" s="127"/>
      <c r="EI65" s="127"/>
      <c r="EJ65" s="127"/>
      <c r="EK65" s="127"/>
      <c r="EL65" s="128"/>
      <c r="EM65" s="128"/>
      <c r="EN65" s="128"/>
      <c r="EO65" s="128"/>
      <c r="EP65" s="128"/>
      <c r="EQ65" s="142"/>
      <c r="ER65" s="142"/>
      <c r="ES65" s="686"/>
      <c r="ET65" s="687"/>
      <c r="EU65" s="687"/>
      <c r="EV65" s="265"/>
      <c r="EW65" s="692"/>
      <c r="EX65" s="693"/>
      <c r="EY65" s="693"/>
      <c r="EZ65" s="694"/>
      <c r="FA65" s="692"/>
      <c r="FB65" s="693"/>
      <c r="FC65" s="693"/>
      <c r="FD65" s="694"/>
      <c r="FE65" s="682"/>
      <c r="FF65" s="682"/>
      <c r="FG65" s="682"/>
      <c r="FH65" s="682"/>
      <c r="FI65" s="682"/>
      <c r="FJ65" s="682"/>
      <c r="FK65" s="683"/>
      <c r="FL65" s="70"/>
    </row>
    <row r="66" spans="1:168" s="291" customFormat="1" ht="20.399999999999999" hidden="1" x14ac:dyDescent="0.25">
      <c r="A66" s="70"/>
      <c r="B66" s="131"/>
      <c r="C66" s="131"/>
      <c r="D66" s="131"/>
      <c r="E66" s="132"/>
      <c r="F66" s="132"/>
      <c r="G66" s="132"/>
      <c r="H66" s="132"/>
      <c r="I66" s="132"/>
      <c r="J66" s="132"/>
      <c r="K66" s="132"/>
      <c r="L66" s="214" t="s">
        <v>198</v>
      </c>
      <c r="M66" s="286">
        <f>COUNTIFS($I$7:$I$50,"BOY",$J$7:$J$50,"GEN",AA7:AA50,"&gt;=33",AA7:AA50,"&lt;48")</f>
        <v>1</v>
      </c>
      <c r="N66" s="286">
        <f>COUNTIFS($I$7:$I$50,"BOY",$J$7:$J$50,"OBC",AA7:AA50,"&gt;=33",AA7:AA50,"&lt;48")</f>
        <v>0</v>
      </c>
      <c r="O66" s="286">
        <f>COUNTIFS($I$7:$I$50,"BOY",$J$7:$J$50,"SC",AA7:AA50,"&gt;=33",AA7:AA50,"&lt;48")</f>
        <v>0</v>
      </c>
      <c r="P66" s="286">
        <f>COUNTIFS($I$7:$I$50,"BOY",$J$7:$J$50,"ST",AA7:AA50,"&gt;=33",AA7:AA50,"&lt;48")</f>
        <v>0</v>
      </c>
      <c r="Q66" s="287">
        <f t="shared" si="222"/>
        <v>1</v>
      </c>
      <c r="R66" s="286">
        <f>COUNTIFS($I$7:$I$50,"GIRL",$J$7:$J$50,"GEN",AA7:AA50,"&gt;=33",AA7:AA50,"&lt;48")</f>
        <v>0</v>
      </c>
      <c r="S66" s="286">
        <f>COUNTIFS($I$7:$I$50,"GIRL",$J$7:$J$50,"OBC",AA7:AA50,"&gt;=33",AA7:AA50,"&lt;48")</f>
        <v>0</v>
      </c>
      <c r="T66" s="286">
        <f>COUNTIFS($I$7:$I$50,"GIRL",$J$7:$J$50,"SC",AA7:AA50,"&gt;=33",AA7:AA50,"&lt;48")</f>
        <v>0</v>
      </c>
      <c r="U66" s="286">
        <f>COUNTIFS($I$7:$I$50,"GIRL",$J$7:$J$50,"ST",AA7:AA50,"&gt;=33",AA7:AA50,"&lt;48")</f>
        <v>0</v>
      </c>
      <c r="V66" s="287">
        <f t="shared" si="223"/>
        <v>0</v>
      </c>
      <c r="W66" s="293">
        <f t="shared" si="224"/>
        <v>1</v>
      </c>
      <c r="X66" s="704" t="s">
        <v>70</v>
      </c>
      <c r="Y66" s="704"/>
      <c r="Z66" s="704"/>
      <c r="AA66" s="704"/>
      <c r="AB66" s="704">
        <f>COUNTIFS(AA7:AA50,"&gt;=60")</f>
        <v>1</v>
      </c>
      <c r="AC66" s="705"/>
      <c r="AD66" s="154"/>
      <c r="AE66" s="155"/>
      <c r="AF66" s="154"/>
      <c r="AG66" s="214" t="s">
        <v>198</v>
      </c>
      <c r="AH66" s="286">
        <f>COUNTIFS($I$7:$I$50,"BOY",$J$7:$J$50,"GEN",AV7:AV50,"&gt;=33",AV7:AV50,"&lt;48")</f>
        <v>0</v>
      </c>
      <c r="AI66" s="286">
        <f>COUNTIFS($I$7:$I$50,"BOY",$J$7:$J$50,"OBC",AV7:AV50,"&gt;=33",AV7:AV50,"&lt;48")</f>
        <v>0</v>
      </c>
      <c r="AJ66" s="286">
        <f>COUNTIFS($I$7:$I$50,"BOY",$J$7:$J$50,"SC",AV7:AV50,"&gt;=33",AV7:AV50,"&lt;48")</f>
        <v>0</v>
      </c>
      <c r="AK66" s="286">
        <f>COUNTIFS($I$7:$I$50,"BOY",$J$7:$J$50,"ST",AV7:AV50,"&gt;=33",AV7:AV50,"&lt;48")</f>
        <v>0</v>
      </c>
      <c r="AL66" s="287">
        <f t="shared" si="225"/>
        <v>0</v>
      </c>
      <c r="AM66" s="286">
        <f>COUNTIFS($I$7:$I$50,"GIRL",$J$7:$J$50,"GEN",AV7:AV50,"&gt;=33",AV7:AV50,"&lt;48")</f>
        <v>0</v>
      </c>
      <c r="AN66" s="286">
        <f>COUNTIFS($I$7:$I$50,"GIRL",$J$7:$J$50,"OBC",AV7:AV50,"&gt;=33",AV7:AV50,"&lt;48")</f>
        <v>0</v>
      </c>
      <c r="AO66" s="286">
        <f>COUNTIFS($I$7:$I$50,"GIRL",$J$7:$J$50,"SC",AV7:AV50,"&gt;=33",AV7:AV50,"&lt;48")</f>
        <v>0</v>
      </c>
      <c r="AP66" s="286">
        <f>COUNTIFS($I$7:$I$50,"GIRL",$J$7:$J$50,"ST",AV7:AV50,"&gt;=33",AV7:AV50,"&lt;48")</f>
        <v>0</v>
      </c>
      <c r="AQ66" s="287">
        <f t="shared" si="226"/>
        <v>0</v>
      </c>
      <c r="AR66" s="293">
        <f t="shared" si="227"/>
        <v>0</v>
      </c>
      <c r="AS66" s="704" t="s">
        <v>70</v>
      </c>
      <c r="AT66" s="704"/>
      <c r="AU66" s="704"/>
      <c r="AV66" s="704"/>
      <c r="AW66" s="704">
        <f>COUNTIFS(AV7:AV50,"&gt;=60")</f>
        <v>0</v>
      </c>
      <c r="AX66" s="705"/>
      <c r="AY66" s="154"/>
      <c r="AZ66" s="155"/>
      <c r="BA66" s="154"/>
      <c r="BB66" s="214" t="s">
        <v>198</v>
      </c>
      <c r="BC66" s="286">
        <f>COUNTIFS($I$7:$I$50,"BOY",$J$7:$J$50,"GEN",BQ7:BQ50,"&gt;=33",BQ7:BQ50,"&lt;48")</f>
        <v>1</v>
      </c>
      <c r="BD66" s="286">
        <f>COUNTIFS($I$7:$I$50,"BOY",$J$7:$J$50,"OBC",BQ7:BQ50,"&gt;=33",BQ7:BQ50,"&lt;48")</f>
        <v>0</v>
      </c>
      <c r="BE66" s="286">
        <f>COUNTIFS($I$7:$I$50,"BOY",$J$7:$J$50,"SC",BQ7:BQ50,"&gt;=33",BQ7:BQ50,"&lt;48")</f>
        <v>0</v>
      </c>
      <c r="BF66" s="286">
        <f>COUNTIFS($I$7:$I$50,"BOY",$J$7:$J$50,"ST",BQ7:BQ50,"&gt;=33",BQ7:BQ50,"&lt;48")</f>
        <v>0</v>
      </c>
      <c r="BG66" s="287">
        <f t="shared" si="228"/>
        <v>1</v>
      </c>
      <c r="BH66" s="286">
        <f>COUNTIFS($I$7:$I$50,"GIRL",$J$7:$J$50,"GEN",BQ7:BQ50,"&gt;=33",BQ7:BQ50,"&lt;48")</f>
        <v>0</v>
      </c>
      <c r="BI66" s="286">
        <f>COUNTIFS($I$7:$I$50,"GIRL",$J$7:$J$50,"OBC",BQ7:BQ50,"&gt;=33",BQ7:BQ50,"&lt;48")</f>
        <v>0</v>
      </c>
      <c r="BJ66" s="286">
        <f>COUNTIFS($I$7:$I$50,"GIRL",$J$7:$J$50,"SC",BQ7:BQ50,"&gt;=33",BQ7:BQ50,"&lt;48")</f>
        <v>0</v>
      </c>
      <c r="BK66" s="286">
        <f>COUNTIFS($I$7:$I$50,"GIRL",$J$7:$J$50,"ST",BQ7:BQ50,"&gt;=33",BQ7:BQ50,"&lt;48")</f>
        <v>0</v>
      </c>
      <c r="BL66" s="287">
        <f t="shared" si="229"/>
        <v>0</v>
      </c>
      <c r="BM66" s="293">
        <f t="shared" si="230"/>
        <v>1</v>
      </c>
      <c r="BN66" s="704" t="s">
        <v>70</v>
      </c>
      <c r="BO66" s="704"/>
      <c r="BP66" s="704"/>
      <c r="BQ66" s="704"/>
      <c r="BR66" s="704">
        <f>COUNTIFS(BQ7:BQ50,"&gt;=60")</f>
        <v>1</v>
      </c>
      <c r="BS66" s="705"/>
      <c r="BT66" s="154"/>
      <c r="BU66" s="155"/>
      <c r="BV66" s="154"/>
      <c r="BW66" s="214" t="s">
        <v>198</v>
      </c>
      <c r="BX66" s="286">
        <f>COUNTIFS($I$7:$I$50,"BOY",$J$7:$J$50,"GEN",CL7:CL50,"&gt;=33",CL7:CL50,"&lt;48")</f>
        <v>1</v>
      </c>
      <c r="BY66" s="286">
        <f>COUNTIFS($I$7:$I$50,"BOY",$J$7:$J$50,"OBC",CL7:CL50,"&gt;=33",CL7:CL50,"&lt;48")</f>
        <v>1</v>
      </c>
      <c r="BZ66" s="286">
        <f>COUNTIFS($I$7:$I$50,"BOY",$J$7:$J$50,"SC",CL7:CL50,"&gt;=33",CL7:CL50,"&lt;48")</f>
        <v>0</v>
      </c>
      <c r="CA66" s="286">
        <f>COUNTIFS($I$7:$I$50,"BOY",$J$7:$J$50,"ST",CL7:CL50,"&gt;=33",CL7:CL50,"&lt;48")</f>
        <v>0</v>
      </c>
      <c r="CB66" s="287">
        <f t="shared" si="231"/>
        <v>2</v>
      </c>
      <c r="CC66" s="286">
        <f>COUNTIFS($I$7:$I$50,"GIRL",$J$7:$J$50,"GEN",CL7:CL50,"&gt;=33",CL7:CL50,"&lt;48")</f>
        <v>0</v>
      </c>
      <c r="CD66" s="286">
        <f>COUNTIFS($I$7:$I$50,"GIRL",$J$7:$J$50,"OBC",CL7:CL50,"&gt;=33",CL7:CL50,"&lt;48")</f>
        <v>1</v>
      </c>
      <c r="CE66" s="286">
        <f>COUNTIFS($I$7:$I$50,"GIRL",$J$7:$J$50,"SC",CL7:CL50,"&gt;=33",CL7:CL50,"&lt;48")</f>
        <v>0</v>
      </c>
      <c r="CF66" s="286">
        <f>COUNTIFS($I$7:$I$50,"GIRL",$J$7:$J$50,"ST",CL7:CL50,"&gt;=33",CL7:CL50,"&lt;48")</f>
        <v>0</v>
      </c>
      <c r="CG66" s="287">
        <f t="shared" si="232"/>
        <v>1</v>
      </c>
      <c r="CH66" s="293">
        <f t="shared" si="233"/>
        <v>3</v>
      </c>
      <c r="CI66" s="704" t="s">
        <v>70</v>
      </c>
      <c r="CJ66" s="704"/>
      <c r="CK66" s="704"/>
      <c r="CL66" s="704"/>
      <c r="CM66" s="704">
        <f>COUNTIFS(CL7:CL50,"&gt;=60")</f>
        <v>0</v>
      </c>
      <c r="CN66" s="705"/>
      <c r="CO66" s="154"/>
      <c r="CP66" s="155"/>
      <c r="CQ66" s="154"/>
      <c r="CR66" s="214" t="s">
        <v>198</v>
      </c>
      <c r="CS66" s="286">
        <f>COUNTIFS($I$7:$I$50,"BOY",$J$7:$J$50,"GEN",DG7:DG50,"&gt;=33",DG7:DG50,"&lt;48")</f>
        <v>1</v>
      </c>
      <c r="CT66" s="286">
        <f>COUNTIFS($I$7:$I$50,"BOY",$J$7:$J$50,"OBC",DG7:DG50,"&gt;=33",DG7:DG50,"&lt;48")</f>
        <v>0</v>
      </c>
      <c r="CU66" s="286">
        <f>COUNTIFS($I$7:$I$50,"BOY",$J$7:$J$50,"SC",DG7:DG50,"&gt;=33",DG7:DG50,"&lt;48")</f>
        <v>0</v>
      </c>
      <c r="CV66" s="286">
        <f>COUNTIFS($I$7:$I$50,"BOY",$J$7:$J$50,"ST",DG7:DG50,"&gt;=33",DG7:DG50,"&lt;48")</f>
        <v>0</v>
      </c>
      <c r="CW66" s="287">
        <f t="shared" si="234"/>
        <v>1</v>
      </c>
      <c r="CX66" s="286">
        <f>COUNTIFS($I$7:$I$50,"GIRL",$J$7:$J$50,"GEN",DG7:DG50,"&gt;=33",DG7:DG50,"&lt;48")</f>
        <v>0</v>
      </c>
      <c r="CY66" s="286">
        <f>COUNTIFS($I$7:$I$50,"GIRL",$J$7:$J$50,"OBC",DG7:DG50,"&gt;=33",DG7:DG50,"&lt;48")</f>
        <v>1</v>
      </c>
      <c r="CZ66" s="286">
        <f>COUNTIFS($I$7:$I$50,"GIRL",$J$7:$J$50,"SC",DG7:DG50,"&gt;=33",DG7:DG50,"&lt;48")</f>
        <v>0</v>
      </c>
      <c r="DA66" s="286">
        <f>COUNTIFS($I$7:$I$50,"GIRL",$J$7:$J$50,"ST",DG7:DG50,"&gt;=33",DG7:DG50,"&lt;48")</f>
        <v>0</v>
      </c>
      <c r="DB66" s="287">
        <f t="shared" si="235"/>
        <v>1</v>
      </c>
      <c r="DC66" s="293">
        <f t="shared" si="236"/>
        <v>2</v>
      </c>
      <c r="DD66" s="704" t="s">
        <v>70</v>
      </c>
      <c r="DE66" s="704"/>
      <c r="DF66" s="704"/>
      <c r="DG66" s="704"/>
      <c r="DH66" s="704">
        <f>COUNTIFS(DG7:DG50,"&gt;=60")</f>
        <v>1</v>
      </c>
      <c r="DI66" s="705"/>
      <c r="DJ66" s="154"/>
      <c r="DK66" s="155"/>
      <c r="DL66" s="154"/>
      <c r="DM66" s="296"/>
      <c r="DN66" s="295"/>
      <c r="DO66" s="169"/>
      <c r="DP66" s="169"/>
      <c r="DQ66" s="169"/>
      <c r="DR66" s="139"/>
      <c r="DS66" s="139"/>
      <c r="DT66" s="139"/>
      <c r="DU66" s="139"/>
      <c r="DV66" s="139"/>
      <c r="DW66" s="140"/>
      <c r="DX66" s="140"/>
      <c r="DY66" s="140"/>
      <c r="DZ66" s="140"/>
      <c r="EA66" s="140"/>
      <c r="EB66" s="141"/>
      <c r="EC66" s="141"/>
      <c r="ED66" s="141"/>
      <c r="EE66" s="141"/>
      <c r="EF66" s="141"/>
      <c r="EG66" s="127"/>
      <c r="EH66" s="127"/>
      <c r="EI66" s="127"/>
      <c r="EJ66" s="127"/>
      <c r="EK66" s="127"/>
      <c r="EL66" s="128"/>
      <c r="EM66" s="128"/>
      <c r="EN66" s="128"/>
      <c r="EO66" s="128"/>
      <c r="EP66" s="128"/>
      <c r="EQ66" s="142"/>
      <c r="ER66" s="142"/>
      <c r="ES66" s="686"/>
      <c r="ET66" s="687"/>
      <c r="EU66" s="687"/>
      <c r="EV66" s="265"/>
      <c r="EW66" s="692"/>
      <c r="EX66" s="693"/>
      <c r="EY66" s="693"/>
      <c r="EZ66" s="694"/>
      <c r="FA66" s="692"/>
      <c r="FB66" s="693"/>
      <c r="FC66" s="693"/>
      <c r="FD66" s="694"/>
      <c r="FE66" s="682"/>
      <c r="FF66" s="682"/>
      <c r="FG66" s="682"/>
      <c r="FH66" s="682"/>
      <c r="FI66" s="682"/>
      <c r="FJ66" s="682"/>
      <c r="FK66" s="683"/>
      <c r="FL66" s="70"/>
    </row>
    <row r="67" spans="1:168" s="291" customFormat="1" ht="20.399999999999999" hidden="1" x14ac:dyDescent="0.25">
      <c r="A67" s="70"/>
      <c r="B67" s="131"/>
      <c r="C67" s="131"/>
      <c r="D67" s="131"/>
      <c r="E67" s="132"/>
      <c r="F67" s="132"/>
      <c r="G67" s="132"/>
      <c r="H67" s="132"/>
      <c r="I67" s="132"/>
      <c r="J67" s="132"/>
      <c r="K67" s="132"/>
      <c r="L67" s="214" t="s">
        <v>73</v>
      </c>
      <c r="M67" s="286">
        <f>COUNTIFS($I$7:$I$50,"BOY",$J$7:$J$50,"GEN",AA7:AA50,"&lt;33")</f>
        <v>0</v>
      </c>
      <c r="N67" s="286">
        <f>COUNTIFS($I$7:$I$50,"BOY",$J$7:$J$50,"OBC",AA7:AA50,"&lt;33")</f>
        <v>0</v>
      </c>
      <c r="O67" s="286">
        <f>COUNTIFS($I$7:$I$50,"BOY",$J$7:$J$50,"SC",AA7:AA50,"&lt;33")</f>
        <v>0</v>
      </c>
      <c r="P67" s="286">
        <f>COUNTIFS($I$7:$I$50,"BOY",$J$7:$J$50,"ST",AA7:AA50,"&lt;33")</f>
        <v>0</v>
      </c>
      <c r="Q67" s="287">
        <f t="shared" si="222"/>
        <v>0</v>
      </c>
      <c r="R67" s="286">
        <f>COUNTIFS($I$7:$I$50,"GIRL",$J$7:$J$50,"GEN",AA7:AA50,"&lt;33")</f>
        <v>0</v>
      </c>
      <c r="S67" s="286">
        <f>COUNTIFS($I$7:$I$50,"GIRL",$J$7:$J$50,"OBC",AA7:AA50,"&lt;33")</f>
        <v>0</v>
      </c>
      <c r="T67" s="286">
        <f>COUNTIFS($I$7:$I$50,"GIRL",$J$7:$J$50,"SC",AA7:AA50,"&lt;33")</f>
        <v>0</v>
      </c>
      <c r="U67" s="286">
        <f>COUNTIFS($I$7:$I$50,"GIRL",$J$7:$J$50,"ST",AA7:AA50,"&lt;33")</f>
        <v>0</v>
      </c>
      <c r="V67" s="287">
        <f t="shared" si="223"/>
        <v>0</v>
      </c>
      <c r="W67" s="293">
        <f>SUM(Q34,V34)</f>
        <v>0</v>
      </c>
      <c r="X67" s="704" t="s">
        <v>71</v>
      </c>
      <c r="Y67" s="704"/>
      <c r="Z67" s="704"/>
      <c r="AA67" s="704"/>
      <c r="AB67" s="704">
        <f>COUNTIFS(AA7:AA50,"&gt;=48",AA7:AA50,"&lt;60")</f>
        <v>1</v>
      </c>
      <c r="AC67" s="705"/>
      <c r="AD67" s="154"/>
      <c r="AE67" s="155"/>
      <c r="AF67" s="154"/>
      <c r="AG67" s="214" t="s">
        <v>73</v>
      </c>
      <c r="AH67" s="286">
        <f>COUNTIFS($I$7:$I$50,"BOY",$J$7:$J$50,"GEN",AV7:AV50,"&lt;33")</f>
        <v>0</v>
      </c>
      <c r="AI67" s="286">
        <f>COUNTIFS($I$7:$I$50,"BOY",$J$7:$J$50,"OBC",AV7:AV50,"&lt;33")</f>
        <v>0</v>
      </c>
      <c r="AJ67" s="286">
        <f>COUNTIFS($I$7:$I$50,"BOY",$J$7:$J$50,"SC",AV7:AV50,"&lt;33")</f>
        <v>0</v>
      </c>
      <c r="AK67" s="286">
        <f>COUNTIFS($I$7:$I$50,"BOY",$J$7:$J$50,"ST",AV7:AV50,"&lt;33")</f>
        <v>0</v>
      </c>
      <c r="AL67" s="287">
        <f t="shared" si="225"/>
        <v>0</v>
      </c>
      <c r="AM67" s="286">
        <f>COUNTIFS($I$7:$I$50,"GIRL",$J$7:$J$50,"GEN",AV7:AV50,"&lt;33")</f>
        <v>0</v>
      </c>
      <c r="AN67" s="286">
        <f>COUNTIFS($I$7:$I$50,"GIRL",$J$7:$J$50,"OBC",AV7:AV50,"&lt;33")</f>
        <v>0</v>
      </c>
      <c r="AO67" s="286">
        <f>COUNTIFS($I$7:$I$50,"GIRL",$J$7:$J$50,"SC",AV7:AV50,"&lt;33")</f>
        <v>0</v>
      </c>
      <c r="AP67" s="286">
        <f>COUNTIFS($I$7:$I$50,"GIRL",$J$7:$J$50,"ST",AV7:AV50,"&lt;33")</f>
        <v>0</v>
      </c>
      <c r="AQ67" s="287">
        <f t="shared" si="226"/>
        <v>0</v>
      </c>
      <c r="AR67" s="293">
        <f t="shared" si="227"/>
        <v>0</v>
      </c>
      <c r="AS67" s="704" t="s">
        <v>71</v>
      </c>
      <c r="AT67" s="704"/>
      <c r="AU67" s="704"/>
      <c r="AV67" s="704"/>
      <c r="AW67" s="704">
        <f>COUNTIFS(AV7:AV50,"&gt;=48",AV7:AV50,"&lt;60")</f>
        <v>3</v>
      </c>
      <c r="AX67" s="705"/>
      <c r="AY67" s="154"/>
      <c r="AZ67" s="155"/>
      <c r="BA67" s="154"/>
      <c r="BB67" s="214" t="s">
        <v>73</v>
      </c>
      <c r="BC67" s="286">
        <f>COUNTIFS($I$7:$I$50,"BOY",$J$7:$J$50,"GEN",BQ7:BQ50,"&lt;33")</f>
        <v>0</v>
      </c>
      <c r="BD67" s="286">
        <f>COUNTIFS($I$7:$I$50,"BOY",$J$7:$J$50,"OBC",BQ7:BQ50,"&lt;33")</f>
        <v>0</v>
      </c>
      <c r="BE67" s="286">
        <f>COUNTIFS($I$7:$I$50,"BOY",$J$7:$J$50,"SC",BQ7:BQ50,"&lt;33")</f>
        <v>0</v>
      </c>
      <c r="BF67" s="286">
        <f>COUNTIFS($I$7:$I$50,"BOY",$J$7:$J$50,"ST",BQ7:BQ50,"&lt;33")</f>
        <v>0</v>
      </c>
      <c r="BG67" s="287">
        <f t="shared" si="228"/>
        <v>0</v>
      </c>
      <c r="BH67" s="286">
        <f>COUNTIFS($I$7:$I$50,"GIRL",$J$7:$J$50,"GEN",BQ7:BQ50,"&lt;33")</f>
        <v>0</v>
      </c>
      <c r="BI67" s="286">
        <f>COUNTIFS($I$7:$I$50,"GIRL",$J$7:$J$50,"OBC",BQ7:BQ50,"&lt;33")</f>
        <v>1</v>
      </c>
      <c r="BJ67" s="286">
        <f>COUNTIFS($I$7:$I$50,"GIRL",$J$7:$J$50,"SC",BQ7:BQ50,"&lt;33")</f>
        <v>0</v>
      </c>
      <c r="BK67" s="286">
        <f>COUNTIFS($I$7:$I$50,"GIRL",$J$7:$J$50,"ST",BQ7:BQ50,"&lt;33")</f>
        <v>0</v>
      </c>
      <c r="BL67" s="287">
        <f t="shared" si="229"/>
        <v>1</v>
      </c>
      <c r="BM67" s="293">
        <f t="shared" si="230"/>
        <v>1</v>
      </c>
      <c r="BN67" s="704" t="s">
        <v>71</v>
      </c>
      <c r="BO67" s="704"/>
      <c r="BP67" s="704"/>
      <c r="BQ67" s="704"/>
      <c r="BR67" s="704">
        <f>COUNTIFS(BQ7:BQ50,"&gt;=48",BQ7:BQ50,"&lt;60")</f>
        <v>0</v>
      </c>
      <c r="BS67" s="705"/>
      <c r="BT67" s="154"/>
      <c r="BU67" s="155"/>
      <c r="BV67" s="154"/>
      <c r="BW67" s="214" t="s">
        <v>73</v>
      </c>
      <c r="BX67" s="286">
        <f>COUNTIFS($I$7:$I$50,"BOY",$J$7:$J$50,"GEN",CL7:CL50,"&lt;33")</f>
        <v>0</v>
      </c>
      <c r="BY67" s="286">
        <f>COUNTIFS($I$7:$I$50,"BOY",$J$7:$J$50,"OBC",CL7:CL50,"&lt;33")</f>
        <v>0</v>
      </c>
      <c r="BZ67" s="286">
        <f>COUNTIFS($I$7:$I$50,"BOY",$J$7:$J$50,"SC",CL7:CL50,"&lt;33")</f>
        <v>0</v>
      </c>
      <c r="CA67" s="286">
        <f>COUNTIFS($I$7:$I$50,"BOY",$J$7:$J$50,"ST",CL7:CL50,"&lt;33")</f>
        <v>0</v>
      </c>
      <c r="CB67" s="287">
        <f t="shared" si="231"/>
        <v>0</v>
      </c>
      <c r="CC67" s="286">
        <f>COUNTIFS($I$7:$I$50,"GIRL",$J$7:$J$50,"GEN",CL7:CL50,"&lt;33")</f>
        <v>0</v>
      </c>
      <c r="CD67" s="286">
        <f>COUNTIFS($I$7:$I$50,"GIRL",$J$7:$J$50,"OBC",CL7:CL50,"&lt;33")</f>
        <v>0</v>
      </c>
      <c r="CE67" s="286">
        <f>COUNTIFS($I$7:$I$50,"GIRL",$J$7:$J$50,"SC",CL7:CL50,"&lt;33")</f>
        <v>0</v>
      </c>
      <c r="CF67" s="286">
        <f>COUNTIFS($I$7:$I$50,"GIRL",$J$7:$J$50,"ST",CL7:CL50,"&lt;33")</f>
        <v>0</v>
      </c>
      <c r="CG67" s="287">
        <f t="shared" si="232"/>
        <v>0</v>
      </c>
      <c r="CH67" s="293">
        <f t="shared" si="233"/>
        <v>0</v>
      </c>
      <c r="CI67" s="704" t="s">
        <v>71</v>
      </c>
      <c r="CJ67" s="704"/>
      <c r="CK67" s="704"/>
      <c r="CL67" s="704"/>
      <c r="CM67" s="704">
        <f>COUNTIFS(CL7:CL50,"&gt;=48",CL7:CL50,"&lt;60")</f>
        <v>0</v>
      </c>
      <c r="CN67" s="705"/>
      <c r="CO67" s="154"/>
      <c r="CP67" s="155"/>
      <c r="CQ67" s="154"/>
      <c r="CR67" s="214" t="s">
        <v>73</v>
      </c>
      <c r="CS67" s="286">
        <f>COUNTIFS($I$7:$I$50,"BOY",$J$7:$J$50,"GEN",DG7:DG50,"&lt;33")</f>
        <v>0</v>
      </c>
      <c r="CT67" s="286">
        <f>COUNTIFS($I$7:$I$50,"BOY",$J$7:$J$50,"OBC",DG7:DG50,"&lt;33")</f>
        <v>0</v>
      </c>
      <c r="CU67" s="286">
        <f>COUNTIFS($I$7:$I$50,"BOY",$J$7:$J$50,"SC",DG7:DG50,"&lt;33")</f>
        <v>0</v>
      </c>
      <c r="CV67" s="286">
        <f>COUNTIFS($I$7:$I$50,"BOY",$J$7:$J$50,"ST",DG7:DG50,"&lt;33")</f>
        <v>0</v>
      </c>
      <c r="CW67" s="287">
        <f t="shared" si="234"/>
        <v>0</v>
      </c>
      <c r="CX67" s="286">
        <f>COUNTIFS($I$7:$I$50,"GIRL",$J$7:$J$50,"GEN",DG7:DG50,"&lt;33")</f>
        <v>0</v>
      </c>
      <c r="CY67" s="286">
        <f>COUNTIFS($I$7:$I$50,"GIRL",$J$7:$J$50,"OBC",DG7:DG50,"&lt;33")</f>
        <v>0</v>
      </c>
      <c r="CZ67" s="286">
        <f>COUNTIFS($I$7:$I$50,"GIRL",$J$7:$J$50,"SC",DG7:DG50,"&lt;33")</f>
        <v>0</v>
      </c>
      <c r="DA67" s="286">
        <f>COUNTIFS($I$7:$I$50,"GIRL",$J$7:$J$50,"ST",DG7:DG50,"&lt;33")</f>
        <v>0</v>
      </c>
      <c r="DB67" s="287">
        <f t="shared" si="235"/>
        <v>0</v>
      </c>
      <c r="DC67" s="293">
        <f t="shared" si="236"/>
        <v>0</v>
      </c>
      <c r="DD67" s="704" t="s">
        <v>71</v>
      </c>
      <c r="DE67" s="704"/>
      <c r="DF67" s="704"/>
      <c r="DG67" s="704"/>
      <c r="DH67" s="704">
        <f>COUNTIFS(DG7:DG50,"&gt;=48",DG7:DG50,"&lt;60")</f>
        <v>0</v>
      </c>
      <c r="DI67" s="705"/>
      <c r="DJ67" s="154"/>
      <c r="DK67" s="155"/>
      <c r="DL67" s="154"/>
      <c r="DM67" s="296"/>
      <c r="DN67" s="295"/>
      <c r="DO67" s="169"/>
      <c r="DP67" s="169"/>
      <c r="DQ67" s="169"/>
      <c r="DR67" s="139"/>
      <c r="DS67" s="139"/>
      <c r="DT67" s="139"/>
      <c r="DU67" s="139"/>
      <c r="DV67" s="139"/>
      <c r="DW67" s="140"/>
      <c r="DX67" s="140"/>
      <c r="DY67" s="140"/>
      <c r="DZ67" s="140"/>
      <c r="EA67" s="140"/>
      <c r="EB67" s="141"/>
      <c r="EC67" s="141"/>
      <c r="ED67" s="141"/>
      <c r="EE67" s="141"/>
      <c r="EF67" s="141"/>
      <c r="EG67" s="127"/>
      <c r="EH67" s="127"/>
      <c r="EI67" s="127"/>
      <c r="EJ67" s="127"/>
      <c r="EK67" s="127"/>
      <c r="EL67" s="128"/>
      <c r="EM67" s="128"/>
      <c r="EN67" s="128"/>
      <c r="EO67" s="128"/>
      <c r="EP67" s="128"/>
      <c r="EQ67" s="142"/>
      <c r="ER67" s="142"/>
      <c r="ES67" s="686"/>
      <c r="ET67" s="687"/>
      <c r="EU67" s="687"/>
      <c r="EV67" s="265"/>
      <c r="EW67" s="695"/>
      <c r="EX67" s="696"/>
      <c r="EY67" s="696"/>
      <c r="EZ67" s="697"/>
      <c r="FA67" s="695"/>
      <c r="FB67" s="696"/>
      <c r="FC67" s="696"/>
      <c r="FD67" s="697"/>
      <c r="FE67" s="682"/>
      <c r="FF67" s="682"/>
      <c r="FG67" s="682"/>
      <c r="FH67" s="682"/>
      <c r="FI67" s="682"/>
      <c r="FJ67" s="682"/>
      <c r="FK67" s="683"/>
      <c r="FL67" s="70"/>
    </row>
    <row r="68" spans="1:168" s="291" customFormat="1" ht="17.399999999999999" hidden="1" x14ac:dyDescent="0.25">
      <c r="A68" s="70"/>
      <c r="B68" s="131"/>
      <c r="C68" s="131"/>
      <c r="D68" s="131"/>
      <c r="E68" s="132"/>
      <c r="F68" s="132"/>
      <c r="G68" s="132"/>
      <c r="H68" s="132"/>
      <c r="I68" s="132"/>
      <c r="J68" s="132"/>
      <c r="K68" s="132"/>
      <c r="L68" s="214" t="s">
        <v>189</v>
      </c>
      <c r="M68" s="299">
        <f>M69-M67</f>
        <v>1</v>
      </c>
      <c r="N68" s="299">
        <f t="shared" ref="N68:W68" si="237">N69-N67</f>
        <v>1</v>
      </c>
      <c r="O68" s="299">
        <f t="shared" si="237"/>
        <v>0</v>
      </c>
      <c r="P68" s="299">
        <f t="shared" si="237"/>
        <v>0</v>
      </c>
      <c r="Q68" s="287">
        <f t="shared" si="222"/>
        <v>2</v>
      </c>
      <c r="R68" s="299">
        <f t="shared" si="237"/>
        <v>0</v>
      </c>
      <c r="S68" s="299">
        <f t="shared" si="237"/>
        <v>1</v>
      </c>
      <c r="T68" s="299">
        <f t="shared" si="237"/>
        <v>0</v>
      </c>
      <c r="U68" s="299">
        <f t="shared" si="237"/>
        <v>0</v>
      </c>
      <c r="V68" s="287">
        <f t="shared" si="223"/>
        <v>1</v>
      </c>
      <c r="W68" s="300">
        <f t="shared" si="237"/>
        <v>3</v>
      </c>
      <c r="X68" s="704" t="s">
        <v>72</v>
      </c>
      <c r="Y68" s="704"/>
      <c r="Z68" s="704"/>
      <c r="AA68" s="704"/>
      <c r="AB68" s="704">
        <f>COUNTIFS(AA7:AA50,"&gt;=33",AA7:AA50,"&lt;48")</f>
        <v>1</v>
      </c>
      <c r="AC68" s="705"/>
      <c r="AD68" s="154"/>
      <c r="AE68" s="155"/>
      <c r="AF68" s="154"/>
      <c r="AG68" s="214" t="s">
        <v>189</v>
      </c>
      <c r="AH68" s="299">
        <f>AH69-AH67</f>
        <v>1</v>
      </c>
      <c r="AI68" s="299">
        <f t="shared" ref="AI68:AK68" si="238">AI69-AI67</f>
        <v>1</v>
      </c>
      <c r="AJ68" s="299">
        <f t="shared" si="238"/>
        <v>0</v>
      </c>
      <c r="AK68" s="299">
        <f t="shared" si="238"/>
        <v>0</v>
      </c>
      <c r="AL68" s="287">
        <f t="shared" si="225"/>
        <v>2</v>
      </c>
      <c r="AM68" s="299">
        <f t="shared" ref="AM68:AP68" si="239">AM69-AM67</f>
        <v>0</v>
      </c>
      <c r="AN68" s="299">
        <f t="shared" si="239"/>
        <v>1</v>
      </c>
      <c r="AO68" s="299">
        <f t="shared" si="239"/>
        <v>0</v>
      </c>
      <c r="AP68" s="299">
        <f t="shared" si="239"/>
        <v>0</v>
      </c>
      <c r="AQ68" s="287">
        <f t="shared" si="226"/>
        <v>1</v>
      </c>
      <c r="AR68" s="293">
        <f t="shared" si="227"/>
        <v>3</v>
      </c>
      <c r="AS68" s="704" t="s">
        <v>72</v>
      </c>
      <c r="AT68" s="704"/>
      <c r="AU68" s="704"/>
      <c r="AV68" s="704"/>
      <c r="AW68" s="704">
        <f>COUNTIFS(AV7:AV50,"&gt;=33",AV7:AV50,"&lt;48")</f>
        <v>0</v>
      </c>
      <c r="AX68" s="705"/>
      <c r="AY68" s="154"/>
      <c r="AZ68" s="155"/>
      <c r="BA68" s="154"/>
      <c r="BB68" s="214" t="s">
        <v>189</v>
      </c>
      <c r="BC68" s="299">
        <f>BC69-BC67</f>
        <v>1</v>
      </c>
      <c r="BD68" s="299">
        <f t="shared" ref="BD68:BF68" si="240">BD69-BD67</f>
        <v>1</v>
      </c>
      <c r="BE68" s="299">
        <f t="shared" si="240"/>
        <v>0</v>
      </c>
      <c r="BF68" s="299">
        <f t="shared" si="240"/>
        <v>0</v>
      </c>
      <c r="BG68" s="287">
        <f t="shared" si="228"/>
        <v>2</v>
      </c>
      <c r="BH68" s="299">
        <f t="shared" ref="BH68:BK68" si="241">BH69-BH67</f>
        <v>0</v>
      </c>
      <c r="BI68" s="299">
        <f t="shared" si="241"/>
        <v>0</v>
      </c>
      <c r="BJ68" s="299">
        <f t="shared" si="241"/>
        <v>0</v>
      </c>
      <c r="BK68" s="299">
        <f t="shared" si="241"/>
        <v>0</v>
      </c>
      <c r="BL68" s="287">
        <f t="shared" si="229"/>
        <v>0</v>
      </c>
      <c r="BM68" s="293">
        <f t="shared" si="230"/>
        <v>2</v>
      </c>
      <c r="BN68" s="704" t="s">
        <v>72</v>
      </c>
      <c r="BO68" s="704"/>
      <c r="BP68" s="704"/>
      <c r="BQ68" s="704"/>
      <c r="BR68" s="704">
        <f>COUNTIFS(BQ7:BQ50,"&gt;=33",BQ7:BQ50,"&lt;48")</f>
        <v>1</v>
      </c>
      <c r="BS68" s="705"/>
      <c r="BT68" s="154"/>
      <c r="BU68" s="155"/>
      <c r="BV68" s="154"/>
      <c r="BW68" s="214" t="s">
        <v>189</v>
      </c>
      <c r="BX68" s="299">
        <f>BX69-BX67</f>
        <v>1</v>
      </c>
      <c r="BY68" s="299">
        <f t="shared" ref="BY68:CA68" si="242">BY69-BY67</f>
        <v>1</v>
      </c>
      <c r="BZ68" s="299">
        <f t="shared" si="242"/>
        <v>0</v>
      </c>
      <c r="CA68" s="299">
        <f t="shared" si="242"/>
        <v>0</v>
      </c>
      <c r="CB68" s="287">
        <f t="shared" si="231"/>
        <v>2</v>
      </c>
      <c r="CC68" s="299">
        <f t="shared" ref="CC68:CF68" si="243">CC69-CC67</f>
        <v>0</v>
      </c>
      <c r="CD68" s="299">
        <f t="shared" si="243"/>
        <v>1</v>
      </c>
      <c r="CE68" s="299">
        <f t="shared" si="243"/>
        <v>0</v>
      </c>
      <c r="CF68" s="299">
        <f t="shared" si="243"/>
        <v>0</v>
      </c>
      <c r="CG68" s="287">
        <f t="shared" si="232"/>
        <v>1</v>
      </c>
      <c r="CH68" s="293">
        <f t="shared" si="233"/>
        <v>3</v>
      </c>
      <c r="CI68" s="704" t="s">
        <v>72</v>
      </c>
      <c r="CJ68" s="704"/>
      <c r="CK68" s="704"/>
      <c r="CL68" s="704"/>
      <c r="CM68" s="704">
        <f>COUNTIFS(CL7:CL50,"&gt;=33",CL7:CL50,"&lt;48")</f>
        <v>3</v>
      </c>
      <c r="CN68" s="705"/>
      <c r="CO68" s="154"/>
      <c r="CP68" s="155"/>
      <c r="CQ68" s="154"/>
      <c r="CR68" s="214" t="s">
        <v>189</v>
      </c>
      <c r="CS68" s="299">
        <f>CS69-CS67</f>
        <v>1</v>
      </c>
      <c r="CT68" s="299">
        <f t="shared" ref="CT68:CV68" si="244">CT69-CT67</f>
        <v>1</v>
      </c>
      <c r="CU68" s="299">
        <f t="shared" si="244"/>
        <v>0</v>
      </c>
      <c r="CV68" s="299">
        <f t="shared" si="244"/>
        <v>0</v>
      </c>
      <c r="CW68" s="287">
        <f t="shared" si="234"/>
        <v>2</v>
      </c>
      <c r="CX68" s="299">
        <f t="shared" ref="CX68:DA68" si="245">CX69-CX67</f>
        <v>0</v>
      </c>
      <c r="CY68" s="299">
        <f t="shared" si="245"/>
        <v>1</v>
      </c>
      <c r="CZ68" s="299">
        <f t="shared" si="245"/>
        <v>0</v>
      </c>
      <c r="DA68" s="299">
        <f t="shared" si="245"/>
        <v>0</v>
      </c>
      <c r="DB68" s="287">
        <f t="shared" si="235"/>
        <v>1</v>
      </c>
      <c r="DC68" s="293">
        <f t="shared" si="236"/>
        <v>3</v>
      </c>
      <c r="DD68" s="704" t="s">
        <v>72</v>
      </c>
      <c r="DE68" s="704"/>
      <c r="DF68" s="704"/>
      <c r="DG68" s="704"/>
      <c r="DH68" s="704">
        <f>COUNTIFS(DG7:DG50,"&gt;=33",DG7:DG50,"&lt;48")</f>
        <v>2</v>
      </c>
      <c r="DI68" s="705"/>
      <c r="DJ68" s="154"/>
      <c r="DK68" s="155"/>
      <c r="DL68" s="154"/>
      <c r="DM68" s="296"/>
      <c r="DN68" s="295"/>
      <c r="DO68" s="169"/>
      <c r="DP68" s="169"/>
      <c r="DQ68" s="169"/>
      <c r="DR68" s="139"/>
      <c r="DS68" s="139"/>
      <c r="DT68" s="139"/>
      <c r="DU68" s="139"/>
      <c r="DV68" s="139"/>
      <c r="DW68" s="140"/>
      <c r="DX68" s="140"/>
      <c r="DY68" s="140"/>
      <c r="DZ68" s="140"/>
      <c r="EA68" s="140"/>
      <c r="EB68" s="141"/>
      <c r="EC68" s="141"/>
      <c r="ED68" s="141"/>
      <c r="EE68" s="141"/>
      <c r="EF68" s="141"/>
      <c r="EG68" s="127"/>
      <c r="EH68" s="127"/>
      <c r="EI68" s="127"/>
      <c r="EJ68" s="127"/>
      <c r="EK68" s="127"/>
      <c r="EL68" s="128"/>
      <c r="EM68" s="128"/>
      <c r="EN68" s="128"/>
      <c r="EO68" s="128"/>
      <c r="EP68" s="128"/>
      <c r="EQ68" s="142"/>
      <c r="ER68" s="142"/>
      <c r="ES68" s="686"/>
      <c r="ET68" s="687"/>
      <c r="EU68" s="687"/>
      <c r="EV68" s="266" t="str">
        <f>IF(DASHBOARD!G8="","",DASHBOARD!G8)</f>
        <v>GANPAT LAL JAT</v>
      </c>
      <c r="EW68" s="698" t="str">
        <f>IF(DASHBOARD!H8="","",DASHBOARD!H8)</f>
        <v>SUREKHA</v>
      </c>
      <c r="EX68" s="699"/>
      <c r="EY68" s="699"/>
      <c r="EZ68" s="700"/>
      <c r="FA68" s="698" t="str">
        <f>IF(DASHBOARD!D8="","",DASHBOARD!D8)</f>
        <v>NILESH KUMAR KHATIK</v>
      </c>
      <c r="FB68" s="699"/>
      <c r="FC68" s="699"/>
      <c r="FD68" s="699"/>
      <c r="FE68" s="682"/>
      <c r="FF68" s="682"/>
      <c r="FG68" s="682"/>
      <c r="FH68" s="682"/>
      <c r="FI68" s="682"/>
      <c r="FJ68" s="682"/>
      <c r="FK68" s="683"/>
      <c r="FL68" s="70"/>
    </row>
    <row r="69" spans="1:168" s="291" customFormat="1" ht="17.399999999999999" hidden="1" x14ac:dyDescent="0.25">
      <c r="A69" s="70"/>
      <c r="B69" s="131"/>
      <c r="C69" s="131"/>
      <c r="D69" s="131"/>
      <c r="E69" s="132"/>
      <c r="F69" s="132"/>
      <c r="G69" s="132"/>
      <c r="H69" s="132"/>
      <c r="I69" s="132"/>
      <c r="J69" s="132"/>
      <c r="K69" s="132"/>
      <c r="L69" s="214" t="s">
        <v>57</v>
      </c>
      <c r="M69" s="301">
        <f>SUM(M64:M67)</f>
        <v>1</v>
      </c>
      <c r="N69" s="301">
        <f t="shared" ref="N69:V69" si="246">SUM(N64:N67)</f>
        <v>1</v>
      </c>
      <c r="O69" s="301">
        <f t="shared" si="246"/>
        <v>0</v>
      </c>
      <c r="P69" s="301">
        <f t="shared" si="246"/>
        <v>0</v>
      </c>
      <c r="Q69" s="301">
        <f t="shared" si="246"/>
        <v>2</v>
      </c>
      <c r="R69" s="301">
        <f t="shared" si="246"/>
        <v>0</v>
      </c>
      <c r="S69" s="301">
        <f t="shared" si="246"/>
        <v>1</v>
      </c>
      <c r="T69" s="301">
        <f t="shared" si="246"/>
        <v>0</v>
      </c>
      <c r="U69" s="301">
        <f t="shared" si="246"/>
        <v>0</v>
      </c>
      <c r="V69" s="301">
        <f t="shared" si="246"/>
        <v>1</v>
      </c>
      <c r="W69" s="302">
        <f t="shared" ref="W69" si="247">SUM(W64:W66)</f>
        <v>3</v>
      </c>
      <c r="X69" s="704" t="s">
        <v>73</v>
      </c>
      <c r="Y69" s="704"/>
      <c r="Z69" s="704"/>
      <c r="AA69" s="704"/>
      <c r="AB69" s="704">
        <f>COUNTIFS(AA7:AA50,"&lt;33")</f>
        <v>0</v>
      </c>
      <c r="AC69" s="705"/>
      <c r="AD69" s="154"/>
      <c r="AE69" s="155"/>
      <c r="AF69" s="154"/>
      <c r="AG69" s="214" t="s">
        <v>57</v>
      </c>
      <c r="AH69" s="301">
        <f>SUM(AH64:AH67)</f>
        <v>1</v>
      </c>
      <c r="AI69" s="301">
        <f t="shared" ref="AI69:AQ69" si="248">SUM(AI64:AI67)</f>
        <v>1</v>
      </c>
      <c r="AJ69" s="301">
        <f t="shared" si="248"/>
        <v>0</v>
      </c>
      <c r="AK69" s="301">
        <f t="shared" si="248"/>
        <v>0</v>
      </c>
      <c r="AL69" s="301">
        <f t="shared" si="248"/>
        <v>2</v>
      </c>
      <c r="AM69" s="301">
        <f t="shared" si="248"/>
        <v>0</v>
      </c>
      <c r="AN69" s="301">
        <f t="shared" si="248"/>
        <v>1</v>
      </c>
      <c r="AO69" s="301">
        <f t="shared" si="248"/>
        <v>0</v>
      </c>
      <c r="AP69" s="301">
        <f t="shared" si="248"/>
        <v>0</v>
      </c>
      <c r="AQ69" s="301">
        <f t="shared" si="248"/>
        <v>1</v>
      </c>
      <c r="AR69" s="293">
        <f t="shared" si="227"/>
        <v>3</v>
      </c>
      <c r="AS69" s="704" t="s">
        <v>73</v>
      </c>
      <c r="AT69" s="704"/>
      <c r="AU69" s="704"/>
      <c r="AV69" s="704"/>
      <c r="AW69" s="704">
        <f>COUNTIFS(AV7:AV50,"&lt;33")</f>
        <v>0</v>
      </c>
      <c r="AX69" s="705"/>
      <c r="AY69" s="154"/>
      <c r="AZ69" s="155"/>
      <c r="BA69" s="154"/>
      <c r="BB69" s="214" t="s">
        <v>57</v>
      </c>
      <c r="BC69" s="301">
        <f>SUM(BC64:BC67)</f>
        <v>1</v>
      </c>
      <c r="BD69" s="301">
        <f t="shared" ref="BD69:BL69" si="249">SUM(BD64:BD67)</f>
        <v>1</v>
      </c>
      <c r="BE69" s="301">
        <f t="shared" si="249"/>
        <v>0</v>
      </c>
      <c r="BF69" s="301">
        <f t="shared" si="249"/>
        <v>0</v>
      </c>
      <c r="BG69" s="301">
        <f t="shared" si="249"/>
        <v>2</v>
      </c>
      <c r="BH69" s="301">
        <f t="shared" si="249"/>
        <v>0</v>
      </c>
      <c r="BI69" s="301">
        <f t="shared" si="249"/>
        <v>1</v>
      </c>
      <c r="BJ69" s="301">
        <f t="shared" si="249"/>
        <v>0</v>
      </c>
      <c r="BK69" s="301">
        <f t="shared" si="249"/>
        <v>0</v>
      </c>
      <c r="BL69" s="301">
        <f t="shared" si="249"/>
        <v>1</v>
      </c>
      <c r="BM69" s="293">
        <f t="shared" si="230"/>
        <v>3</v>
      </c>
      <c r="BN69" s="704" t="s">
        <v>73</v>
      </c>
      <c r="BO69" s="704"/>
      <c r="BP69" s="704"/>
      <c r="BQ69" s="704"/>
      <c r="BR69" s="704">
        <f>COUNTIFS(BQ7:BQ50,"&lt;33")</f>
        <v>1</v>
      </c>
      <c r="BS69" s="705"/>
      <c r="BT69" s="154"/>
      <c r="BU69" s="155"/>
      <c r="BV69" s="154"/>
      <c r="BW69" s="214" t="s">
        <v>57</v>
      </c>
      <c r="BX69" s="301">
        <f>SUM(BX64:BX67)</f>
        <v>1</v>
      </c>
      <c r="BY69" s="301">
        <f t="shared" ref="BY69:CG69" si="250">SUM(BY64:BY67)</f>
        <v>1</v>
      </c>
      <c r="BZ69" s="301">
        <f t="shared" si="250"/>
        <v>0</v>
      </c>
      <c r="CA69" s="301">
        <f t="shared" si="250"/>
        <v>0</v>
      </c>
      <c r="CB69" s="301">
        <f t="shared" si="250"/>
        <v>2</v>
      </c>
      <c r="CC69" s="301">
        <f t="shared" si="250"/>
        <v>0</v>
      </c>
      <c r="CD69" s="301">
        <f t="shared" si="250"/>
        <v>1</v>
      </c>
      <c r="CE69" s="301">
        <f t="shared" si="250"/>
        <v>0</v>
      </c>
      <c r="CF69" s="301">
        <f t="shared" si="250"/>
        <v>0</v>
      </c>
      <c r="CG69" s="301">
        <f t="shared" si="250"/>
        <v>1</v>
      </c>
      <c r="CH69" s="293">
        <f t="shared" si="233"/>
        <v>3</v>
      </c>
      <c r="CI69" s="704" t="s">
        <v>73</v>
      </c>
      <c r="CJ69" s="704"/>
      <c r="CK69" s="704"/>
      <c r="CL69" s="704"/>
      <c r="CM69" s="704">
        <f>COUNTIFS(CL7:CL50,"&lt;33")</f>
        <v>0</v>
      </c>
      <c r="CN69" s="705"/>
      <c r="CO69" s="154"/>
      <c r="CP69" s="155"/>
      <c r="CQ69" s="154"/>
      <c r="CR69" s="214" t="s">
        <v>57</v>
      </c>
      <c r="CS69" s="301">
        <f t="shared" ref="CS69:DB69" si="251">SUM(CS64:CS67)</f>
        <v>1</v>
      </c>
      <c r="CT69" s="301">
        <f t="shared" si="251"/>
        <v>1</v>
      </c>
      <c r="CU69" s="301">
        <f t="shared" si="251"/>
        <v>0</v>
      </c>
      <c r="CV69" s="301">
        <f t="shared" si="251"/>
        <v>0</v>
      </c>
      <c r="CW69" s="301">
        <f>SUM(CW64:CW67)</f>
        <v>2</v>
      </c>
      <c r="CX69" s="301">
        <f t="shared" si="251"/>
        <v>0</v>
      </c>
      <c r="CY69" s="301">
        <f t="shared" si="251"/>
        <v>1</v>
      </c>
      <c r="CZ69" s="301">
        <f t="shared" si="251"/>
        <v>0</v>
      </c>
      <c r="DA69" s="301">
        <f t="shared" si="251"/>
        <v>0</v>
      </c>
      <c r="DB69" s="301">
        <f t="shared" si="251"/>
        <v>1</v>
      </c>
      <c r="DC69" s="293">
        <f t="shared" si="236"/>
        <v>3</v>
      </c>
      <c r="DD69" s="704" t="s">
        <v>73</v>
      </c>
      <c r="DE69" s="704"/>
      <c r="DF69" s="704"/>
      <c r="DG69" s="704"/>
      <c r="DH69" s="704">
        <f>COUNTIFS(DG7:DG50,"&lt;33")</f>
        <v>0</v>
      </c>
      <c r="DI69" s="705"/>
      <c r="DJ69" s="154"/>
      <c r="DK69" s="155"/>
      <c r="DL69" s="154"/>
      <c r="DM69" s="296"/>
      <c r="DN69" s="295"/>
      <c r="DO69" s="169"/>
      <c r="DP69" s="169"/>
      <c r="DQ69" s="169"/>
      <c r="DR69" s="139"/>
      <c r="DS69" s="139"/>
      <c r="DT69" s="139"/>
      <c r="DU69" s="139"/>
      <c r="DV69" s="139"/>
      <c r="DW69" s="140"/>
      <c r="DX69" s="140"/>
      <c r="DY69" s="140"/>
      <c r="DZ69" s="140"/>
      <c r="EA69" s="140"/>
      <c r="EB69" s="141"/>
      <c r="EC69" s="141"/>
      <c r="ED69" s="141"/>
      <c r="EE69" s="141"/>
      <c r="EF69" s="141"/>
      <c r="EG69" s="127"/>
      <c r="EH69" s="127"/>
      <c r="EI69" s="127"/>
      <c r="EJ69" s="127"/>
      <c r="EK69" s="127"/>
      <c r="EL69" s="128"/>
      <c r="EM69" s="128"/>
      <c r="EN69" s="128"/>
      <c r="EO69" s="128"/>
      <c r="EP69" s="128"/>
      <c r="EQ69" s="142"/>
      <c r="ER69" s="142"/>
      <c r="ES69" s="686"/>
      <c r="ET69" s="687"/>
      <c r="EU69" s="687"/>
      <c r="EV69" s="266" t="str">
        <f>IF(DASHBOARD!G8="","","CLASS TEACHER")</f>
        <v>CLASS TEACHER</v>
      </c>
      <c r="EW69" s="698" t="str">
        <f>IF(DASHBOARD!H8="","","EXAM INCHARGE")</f>
        <v>EXAM INCHARGE</v>
      </c>
      <c r="EX69" s="699"/>
      <c r="EY69" s="699"/>
      <c r="EZ69" s="700"/>
      <c r="FA69" s="698" t="str">
        <f>IF(DASHBOARD!D8="","","PRINCIPAL")</f>
        <v>PRINCIPAL</v>
      </c>
      <c r="FB69" s="699"/>
      <c r="FC69" s="699"/>
      <c r="FD69" s="699"/>
      <c r="FE69" s="682"/>
      <c r="FF69" s="682"/>
      <c r="FG69" s="682"/>
      <c r="FH69" s="682"/>
      <c r="FI69" s="682"/>
      <c r="FJ69" s="682"/>
      <c r="FK69" s="683"/>
      <c r="FL69" s="70"/>
    </row>
    <row r="70" spans="1:168" s="306" customFormat="1" ht="17.399999999999999" hidden="1" x14ac:dyDescent="0.3">
      <c r="A70" s="303"/>
      <c r="B70" s="268"/>
      <c r="C70" s="268"/>
      <c r="D70" s="268"/>
      <c r="E70" s="269"/>
      <c r="F70" s="269"/>
      <c r="G70" s="269"/>
      <c r="H70" s="269"/>
      <c r="I70" s="269"/>
      <c r="J70" s="269"/>
      <c r="K70" s="269"/>
      <c r="L70" s="774" t="str">
        <f>IF(L2="","","SIGN. OF SUBJECT TEACHER ("&amp;L2&amp;")")</f>
        <v/>
      </c>
      <c r="M70" s="775"/>
      <c r="N70" s="775"/>
      <c r="O70" s="775"/>
      <c r="P70" s="775"/>
      <c r="Q70" s="775"/>
      <c r="R70" s="775"/>
      <c r="S70" s="775"/>
      <c r="T70" s="775"/>
      <c r="U70" s="775"/>
      <c r="V70" s="775"/>
      <c r="W70" s="776"/>
      <c r="X70" s="769" t="s">
        <v>57</v>
      </c>
      <c r="Y70" s="769"/>
      <c r="Z70" s="769"/>
      <c r="AA70" s="769"/>
      <c r="AB70" s="769">
        <f>SUM(AB66:AB69)</f>
        <v>3</v>
      </c>
      <c r="AC70" s="770"/>
      <c r="AD70" s="270"/>
      <c r="AE70" s="271"/>
      <c r="AF70" s="270"/>
      <c r="AG70" s="777" t="str">
        <f>IF(AG2="","","SIGN. OF SUBJECT TEACHER ("&amp;AG2&amp;")")</f>
        <v/>
      </c>
      <c r="AH70" s="778"/>
      <c r="AI70" s="778"/>
      <c r="AJ70" s="778"/>
      <c r="AK70" s="778"/>
      <c r="AL70" s="778"/>
      <c r="AM70" s="778"/>
      <c r="AN70" s="778"/>
      <c r="AO70" s="778"/>
      <c r="AP70" s="778"/>
      <c r="AQ70" s="778"/>
      <c r="AR70" s="779"/>
      <c r="AS70" s="769" t="s">
        <v>57</v>
      </c>
      <c r="AT70" s="769"/>
      <c r="AU70" s="769"/>
      <c r="AV70" s="769"/>
      <c r="AW70" s="769">
        <f>SUM(AW66:AW69)</f>
        <v>3</v>
      </c>
      <c r="AX70" s="770"/>
      <c r="AY70" s="270"/>
      <c r="AZ70" s="271"/>
      <c r="BA70" s="270"/>
      <c r="BB70" s="774" t="str">
        <f>IF(BB2="","","SIGN. OF SUBJECT TEACHER ("&amp;BB2&amp;")")</f>
        <v/>
      </c>
      <c r="BC70" s="775"/>
      <c r="BD70" s="775"/>
      <c r="BE70" s="775"/>
      <c r="BF70" s="775"/>
      <c r="BG70" s="775"/>
      <c r="BH70" s="775"/>
      <c r="BI70" s="775"/>
      <c r="BJ70" s="775"/>
      <c r="BK70" s="775"/>
      <c r="BL70" s="775"/>
      <c r="BM70" s="776"/>
      <c r="BN70" s="769" t="s">
        <v>57</v>
      </c>
      <c r="BO70" s="769"/>
      <c r="BP70" s="769"/>
      <c r="BQ70" s="769"/>
      <c r="BR70" s="769">
        <f>SUM(BR66:BR69)</f>
        <v>3</v>
      </c>
      <c r="BS70" s="770"/>
      <c r="BT70" s="270"/>
      <c r="BU70" s="271"/>
      <c r="BV70" s="270"/>
      <c r="BW70" s="777" t="str">
        <f>IF(BW2="","","SIGN. OF SUBJECT TEACHER ("&amp;BW2&amp;")")</f>
        <v/>
      </c>
      <c r="BX70" s="778"/>
      <c r="BY70" s="778"/>
      <c r="BZ70" s="778"/>
      <c r="CA70" s="778"/>
      <c r="CB70" s="778"/>
      <c r="CC70" s="778"/>
      <c r="CD70" s="778"/>
      <c r="CE70" s="778"/>
      <c r="CF70" s="778"/>
      <c r="CG70" s="778"/>
      <c r="CH70" s="779"/>
      <c r="CI70" s="769" t="s">
        <v>57</v>
      </c>
      <c r="CJ70" s="769"/>
      <c r="CK70" s="769"/>
      <c r="CL70" s="769"/>
      <c r="CM70" s="769">
        <f>SUM(CM66:CM69)</f>
        <v>3</v>
      </c>
      <c r="CN70" s="770"/>
      <c r="CO70" s="270"/>
      <c r="CP70" s="271"/>
      <c r="CQ70" s="270"/>
      <c r="CR70" s="774" t="str">
        <f>IF(CR2="","","SIGN. OF SUBJECT TEACHER ("&amp;CR2&amp;")")</f>
        <v/>
      </c>
      <c r="CS70" s="775"/>
      <c r="CT70" s="775"/>
      <c r="CU70" s="775"/>
      <c r="CV70" s="775"/>
      <c r="CW70" s="775"/>
      <c r="CX70" s="775"/>
      <c r="CY70" s="775"/>
      <c r="CZ70" s="775"/>
      <c r="DA70" s="775"/>
      <c r="DB70" s="775"/>
      <c r="DC70" s="776"/>
      <c r="DD70" s="769" t="s">
        <v>57</v>
      </c>
      <c r="DE70" s="769"/>
      <c r="DF70" s="769"/>
      <c r="DG70" s="769"/>
      <c r="DH70" s="769">
        <f>SUM(DH66:DH69)</f>
        <v>3</v>
      </c>
      <c r="DI70" s="770"/>
      <c r="DJ70" s="270"/>
      <c r="DK70" s="271"/>
      <c r="DL70" s="270"/>
      <c r="DM70" s="395"/>
      <c r="DN70" s="305"/>
      <c r="DO70" s="272"/>
      <c r="DP70" s="272"/>
      <c r="DQ70" s="272"/>
      <c r="DR70" s="273"/>
      <c r="DS70" s="273"/>
      <c r="DT70" s="273"/>
      <c r="DU70" s="273"/>
      <c r="DV70" s="273"/>
      <c r="DW70" s="274"/>
      <c r="DX70" s="274"/>
      <c r="DY70" s="274"/>
      <c r="DZ70" s="274"/>
      <c r="EA70" s="274"/>
      <c r="EB70" s="275"/>
      <c r="EC70" s="275"/>
      <c r="ED70" s="275"/>
      <c r="EE70" s="275"/>
      <c r="EF70" s="275"/>
      <c r="EG70" s="276"/>
      <c r="EH70" s="276"/>
      <c r="EI70" s="276"/>
      <c r="EJ70" s="276"/>
      <c r="EK70" s="276"/>
      <c r="EL70" s="128"/>
      <c r="EM70" s="128"/>
      <c r="EN70" s="128"/>
      <c r="EO70" s="128"/>
      <c r="EP70" s="128"/>
      <c r="EQ70" s="277"/>
      <c r="ER70" s="277"/>
      <c r="ES70" s="686"/>
      <c r="ET70" s="687"/>
      <c r="EU70" s="687"/>
      <c r="EV70" s="278"/>
      <c r="EW70" s="400"/>
      <c r="EX70" s="400"/>
      <c r="EY70" s="701"/>
      <c r="EZ70" s="702"/>
      <c r="FA70" s="703"/>
      <c r="FB70" s="701"/>
      <c r="FC70" s="701"/>
      <c r="FD70" s="702"/>
      <c r="FE70" s="684"/>
      <c r="FF70" s="684"/>
      <c r="FG70" s="684"/>
      <c r="FH70" s="684"/>
      <c r="FI70" s="684"/>
      <c r="FJ70" s="684"/>
      <c r="FK70" s="685"/>
      <c r="FL70" s="303"/>
    </row>
    <row r="71" spans="1:168" s="291" customFormat="1" ht="16.8" hidden="1" x14ac:dyDescent="0.25">
      <c r="A71" s="70"/>
      <c r="B71" s="131"/>
      <c r="C71" s="131"/>
      <c r="D71" s="131"/>
      <c r="E71" s="132"/>
      <c r="F71" s="132"/>
      <c r="G71" s="132"/>
      <c r="H71" s="132"/>
      <c r="I71" s="132"/>
      <c r="J71" s="132"/>
      <c r="K71" s="132"/>
      <c r="L71" s="134"/>
      <c r="M71" s="135"/>
      <c r="N71" s="134"/>
      <c r="O71" s="135"/>
      <c r="P71" s="134"/>
      <c r="Q71" s="134"/>
      <c r="R71" s="135"/>
      <c r="S71" s="135"/>
      <c r="T71" s="134"/>
      <c r="U71" s="135"/>
      <c r="V71" s="134"/>
      <c r="W71" s="134"/>
      <c r="X71" s="134"/>
      <c r="Y71" s="135"/>
      <c r="Z71" s="135"/>
      <c r="AA71" s="136"/>
      <c r="AB71" s="134"/>
      <c r="AC71" s="134"/>
      <c r="AD71" s="134"/>
      <c r="AE71" s="134"/>
      <c r="AF71" s="134"/>
      <c r="AG71" s="148"/>
      <c r="AH71" s="149"/>
      <c r="AI71" s="148"/>
      <c r="AJ71" s="149"/>
      <c r="AK71" s="148"/>
      <c r="AL71" s="148"/>
      <c r="AM71" s="138"/>
      <c r="AN71" s="138"/>
      <c r="AO71" s="148"/>
      <c r="AP71" s="149"/>
      <c r="AQ71" s="148"/>
      <c r="AR71" s="150"/>
      <c r="AS71" s="137"/>
      <c r="AT71" s="149"/>
      <c r="AU71" s="151"/>
      <c r="AV71" s="137"/>
      <c r="AW71" s="148"/>
      <c r="AX71" s="137"/>
      <c r="AY71" s="137"/>
      <c r="AZ71" s="137"/>
      <c r="BA71" s="137"/>
      <c r="BB71" s="152"/>
      <c r="BC71" s="153"/>
      <c r="BD71" s="152"/>
      <c r="BE71" s="153"/>
      <c r="BF71" s="152"/>
      <c r="BG71" s="152"/>
      <c r="BH71" s="135"/>
      <c r="BI71" s="135"/>
      <c r="BJ71" s="152"/>
      <c r="BK71" s="135"/>
      <c r="BL71" s="134"/>
      <c r="BM71" s="134"/>
      <c r="BN71" s="134"/>
      <c r="BO71" s="134"/>
      <c r="BP71" s="135"/>
      <c r="BQ71" s="134"/>
      <c r="BR71" s="134"/>
      <c r="BS71" s="134"/>
      <c r="BT71" s="134"/>
      <c r="BU71" s="134"/>
      <c r="BV71" s="134"/>
      <c r="BW71" s="137"/>
      <c r="BX71" s="138"/>
      <c r="BY71" s="137"/>
      <c r="BZ71" s="138"/>
      <c r="CA71" s="137"/>
      <c r="CB71" s="137"/>
      <c r="CC71" s="138"/>
      <c r="CD71" s="138"/>
      <c r="CE71" s="137"/>
      <c r="CF71" s="138"/>
      <c r="CG71" s="138"/>
      <c r="CH71" s="138"/>
      <c r="CI71" s="138"/>
      <c r="CJ71" s="138"/>
      <c r="CK71" s="138"/>
      <c r="CL71" s="137"/>
      <c r="CM71" s="137"/>
      <c r="CN71" s="137"/>
      <c r="CO71" s="137"/>
      <c r="CP71" s="137"/>
      <c r="CQ71" s="137"/>
      <c r="CR71" s="134"/>
      <c r="CS71" s="135"/>
      <c r="CT71" s="134"/>
      <c r="CU71" s="135"/>
      <c r="CV71" s="134"/>
      <c r="CW71" s="134"/>
      <c r="CX71" s="135"/>
      <c r="CY71" s="135"/>
      <c r="CZ71" s="134"/>
      <c r="DA71" s="135"/>
      <c r="DB71" s="135"/>
      <c r="DC71" s="135"/>
      <c r="DD71" s="135"/>
      <c r="DE71" s="135"/>
      <c r="DF71" s="135"/>
      <c r="DG71" s="134"/>
      <c r="DH71" s="134"/>
      <c r="DI71" s="134"/>
      <c r="DJ71" s="134"/>
      <c r="DK71" s="134"/>
      <c r="DL71" s="134"/>
      <c r="DM71" s="139"/>
      <c r="DN71" s="139"/>
      <c r="DO71" s="139"/>
      <c r="DP71" s="139"/>
      <c r="DQ71" s="139"/>
      <c r="DR71" s="139"/>
      <c r="DS71" s="139"/>
      <c r="DT71" s="139"/>
      <c r="DU71" s="139"/>
      <c r="DV71" s="139"/>
      <c r="DW71" s="140"/>
      <c r="DX71" s="140"/>
      <c r="DY71" s="140"/>
      <c r="DZ71" s="140"/>
      <c r="EA71" s="140"/>
      <c r="EB71" s="141"/>
      <c r="EC71" s="141"/>
      <c r="ED71" s="141"/>
      <c r="EE71" s="141"/>
      <c r="EF71" s="141"/>
      <c r="EG71" s="127"/>
      <c r="EH71" s="127"/>
      <c r="EI71" s="127"/>
      <c r="EJ71" s="127"/>
      <c r="EK71" s="127"/>
      <c r="EL71" s="128"/>
      <c r="EM71" s="128"/>
      <c r="EN71" s="128"/>
      <c r="EO71" s="128"/>
      <c r="EP71" s="128"/>
      <c r="EQ71" s="142"/>
      <c r="ER71" s="142"/>
      <c r="ES71" s="359"/>
      <c r="ET71" s="359"/>
      <c r="EU71" s="359"/>
      <c r="EV71" s="359"/>
      <c r="EW71" s="359"/>
      <c r="EX71" s="359"/>
      <c r="EY71" s="359"/>
      <c r="EZ71" s="359"/>
      <c r="FA71" s="359"/>
      <c r="FB71" s="359"/>
      <c r="FC71" s="144"/>
      <c r="FD71" s="359"/>
      <c r="FE71" s="145"/>
      <c r="FF71" s="146"/>
      <c r="FG71" s="156"/>
      <c r="FH71" s="157"/>
      <c r="FI71" s="156"/>
      <c r="FJ71" s="157"/>
      <c r="FK71" s="157"/>
      <c r="FL71" s="70"/>
    </row>
    <row r="72" spans="1:168" s="291" customFormat="1" ht="16.8" hidden="1" x14ac:dyDescent="0.25">
      <c r="A72" s="70"/>
      <c r="B72" s="131"/>
      <c r="C72" s="131"/>
      <c r="D72" s="131"/>
      <c r="E72" s="132"/>
      <c r="F72" s="132"/>
      <c r="G72" s="132"/>
      <c r="H72" s="132"/>
      <c r="I72" s="132"/>
      <c r="J72" s="132"/>
      <c r="K72" s="132"/>
      <c r="L72" s="134"/>
      <c r="M72" s="135"/>
      <c r="N72" s="134"/>
      <c r="O72" s="135"/>
      <c r="P72" s="134"/>
      <c r="Q72" s="134"/>
      <c r="R72" s="135"/>
      <c r="S72" s="135"/>
      <c r="T72" s="134"/>
      <c r="U72" s="135"/>
      <c r="V72" s="134"/>
      <c r="W72" s="134"/>
      <c r="X72" s="134"/>
      <c r="Y72" s="135"/>
      <c r="Z72" s="135"/>
      <c r="AA72" s="136"/>
      <c r="AB72" s="134"/>
      <c r="AC72" s="134"/>
      <c r="AD72" s="134"/>
      <c r="AE72" s="134"/>
      <c r="AF72" s="134"/>
      <c r="AG72" s="148"/>
      <c r="AH72" s="149"/>
      <c r="AI72" s="148"/>
      <c r="AJ72" s="149"/>
      <c r="AK72" s="148"/>
      <c r="AL72" s="148"/>
      <c r="AM72" s="138"/>
      <c r="AN72" s="138"/>
      <c r="AO72" s="148"/>
      <c r="AP72" s="149"/>
      <c r="AQ72" s="148"/>
      <c r="AR72" s="150"/>
      <c r="AS72" s="137"/>
      <c r="AT72" s="149"/>
      <c r="AU72" s="151"/>
      <c r="AV72" s="137"/>
      <c r="AW72" s="148"/>
      <c r="AX72" s="137"/>
      <c r="AY72" s="137"/>
      <c r="AZ72" s="137"/>
      <c r="BA72" s="137"/>
      <c r="BB72" s="152"/>
      <c r="BC72" s="153"/>
      <c r="BD72" s="152"/>
      <c r="BE72" s="153"/>
      <c r="BF72" s="152"/>
      <c r="BG72" s="152"/>
      <c r="BH72" s="135"/>
      <c r="BI72" s="135"/>
      <c r="BJ72" s="152"/>
      <c r="BK72" s="135"/>
      <c r="BL72" s="134"/>
      <c r="BM72" s="134"/>
      <c r="BN72" s="134"/>
      <c r="BO72" s="134"/>
      <c r="BP72" s="135"/>
      <c r="BQ72" s="134"/>
      <c r="BR72" s="134"/>
      <c r="BS72" s="134"/>
      <c r="BT72" s="134"/>
      <c r="BU72" s="134"/>
      <c r="BV72" s="134"/>
      <c r="BW72" s="137"/>
      <c r="BX72" s="138"/>
      <c r="BY72" s="137"/>
      <c r="BZ72" s="138"/>
      <c r="CA72" s="137"/>
      <c r="CB72" s="137"/>
      <c r="CC72" s="138"/>
      <c r="CD72" s="138"/>
      <c r="CE72" s="137"/>
      <c r="CF72" s="138"/>
      <c r="CG72" s="138"/>
      <c r="CH72" s="138"/>
      <c r="CI72" s="138"/>
      <c r="CJ72" s="138"/>
      <c r="CK72" s="138"/>
      <c r="CL72" s="137"/>
      <c r="CM72" s="137"/>
      <c r="CN72" s="137"/>
      <c r="CO72" s="137"/>
      <c r="CP72" s="137"/>
      <c r="CQ72" s="137"/>
      <c r="CR72" s="134"/>
      <c r="CS72" s="135"/>
      <c r="CT72" s="134"/>
      <c r="CU72" s="135"/>
      <c r="CV72" s="134"/>
      <c r="CW72" s="134"/>
      <c r="CX72" s="135"/>
      <c r="CY72" s="135"/>
      <c r="CZ72" s="134"/>
      <c r="DA72" s="135"/>
      <c r="DB72" s="135"/>
      <c r="DC72" s="135"/>
      <c r="DD72" s="135"/>
      <c r="DE72" s="135"/>
      <c r="DF72" s="135"/>
      <c r="DG72" s="134"/>
      <c r="DH72" s="134"/>
      <c r="DI72" s="134"/>
      <c r="DJ72" s="134"/>
      <c r="DK72" s="134"/>
      <c r="DL72" s="134"/>
      <c r="DM72" s="139"/>
      <c r="DN72" s="139"/>
      <c r="DO72" s="139"/>
      <c r="DP72" s="139"/>
      <c r="DQ72" s="139"/>
      <c r="DR72" s="139"/>
      <c r="DS72" s="139"/>
      <c r="DT72" s="139"/>
      <c r="DU72" s="139"/>
      <c r="DV72" s="139"/>
      <c r="DW72" s="140"/>
      <c r="DX72" s="140"/>
      <c r="DY72" s="140"/>
      <c r="DZ72" s="140"/>
      <c r="EA72" s="140"/>
      <c r="EB72" s="141"/>
      <c r="EC72" s="141"/>
      <c r="ED72" s="141"/>
      <c r="EE72" s="141"/>
      <c r="EF72" s="141"/>
      <c r="EG72" s="127"/>
      <c r="EH72" s="127"/>
      <c r="EI72" s="127"/>
      <c r="EJ72" s="127"/>
      <c r="EK72" s="127"/>
      <c r="EL72" s="128"/>
      <c r="EM72" s="128"/>
      <c r="EN72" s="128"/>
      <c r="EO72" s="128"/>
      <c r="EP72" s="128"/>
      <c r="EQ72" s="142"/>
      <c r="ER72" s="142"/>
      <c r="ES72" s="359"/>
      <c r="ET72" s="359"/>
      <c r="EU72" s="359"/>
      <c r="EV72" s="359"/>
      <c r="EW72" s="359"/>
      <c r="EX72" s="359"/>
      <c r="EY72" s="359"/>
      <c r="EZ72" s="359"/>
      <c r="FA72" s="359"/>
      <c r="FB72" s="359"/>
      <c r="FC72" s="144"/>
      <c r="FD72" s="359"/>
      <c r="FE72" s="145"/>
      <c r="FF72" s="146"/>
      <c r="FG72" s="156"/>
      <c r="FH72" s="157"/>
      <c r="FI72" s="156"/>
      <c r="FJ72" s="157"/>
      <c r="FK72" s="157"/>
      <c r="FL72" s="70"/>
    </row>
    <row r="73" spans="1:168" s="291" customFormat="1" ht="16.8" hidden="1" x14ac:dyDescent="0.25">
      <c r="A73" s="70"/>
      <c r="B73" s="131"/>
      <c r="C73" s="131"/>
      <c r="D73" s="131"/>
      <c r="E73" s="132"/>
      <c r="F73" s="132"/>
      <c r="G73" s="132"/>
      <c r="H73" s="132"/>
      <c r="I73" s="132"/>
      <c r="J73" s="132"/>
      <c r="K73" s="132"/>
      <c r="L73" s="134"/>
      <c r="M73" s="135"/>
      <c r="N73" s="134"/>
      <c r="O73" s="135"/>
      <c r="P73" s="134"/>
      <c r="Q73" s="134"/>
      <c r="R73" s="135"/>
      <c r="S73" s="135"/>
      <c r="T73" s="134"/>
      <c r="U73" s="135"/>
      <c r="V73" s="134"/>
      <c r="W73" s="134"/>
      <c r="X73" s="134"/>
      <c r="Y73" s="135"/>
      <c r="Z73" s="135"/>
      <c r="AA73" s="136"/>
      <c r="AB73" s="134"/>
      <c r="AC73" s="134"/>
      <c r="AD73" s="134"/>
      <c r="AE73" s="134"/>
      <c r="AF73" s="134"/>
      <c r="AG73" s="148"/>
      <c r="AH73" s="149"/>
      <c r="AI73" s="148"/>
      <c r="AJ73" s="149"/>
      <c r="AK73" s="148"/>
      <c r="AL73" s="148"/>
      <c r="AM73" s="138"/>
      <c r="AN73" s="138"/>
      <c r="AO73" s="148"/>
      <c r="AP73" s="149"/>
      <c r="AQ73" s="148"/>
      <c r="AR73" s="150"/>
      <c r="AS73" s="137"/>
      <c r="AT73" s="149"/>
      <c r="AU73" s="151"/>
      <c r="AV73" s="137"/>
      <c r="AW73" s="148"/>
      <c r="AX73" s="137"/>
      <c r="AY73" s="137"/>
      <c r="AZ73" s="137"/>
      <c r="BA73" s="137"/>
      <c r="BB73" s="152"/>
      <c r="BC73" s="153"/>
      <c r="BD73" s="152"/>
      <c r="BE73" s="153"/>
      <c r="BF73" s="152"/>
      <c r="BG73" s="152"/>
      <c r="BH73" s="135"/>
      <c r="BI73" s="135"/>
      <c r="BJ73" s="152"/>
      <c r="BK73" s="135"/>
      <c r="BL73" s="134"/>
      <c r="BM73" s="134"/>
      <c r="BN73" s="134"/>
      <c r="BO73" s="134"/>
      <c r="BP73" s="135"/>
      <c r="BQ73" s="134"/>
      <c r="BR73" s="134"/>
      <c r="BS73" s="134"/>
      <c r="BT73" s="134"/>
      <c r="BU73" s="134"/>
      <c r="BV73" s="134"/>
      <c r="BW73" s="137"/>
      <c r="BX73" s="138"/>
      <c r="BY73" s="137"/>
      <c r="BZ73" s="138"/>
      <c r="CA73" s="137"/>
      <c r="CB73" s="137"/>
      <c r="CC73" s="138"/>
      <c r="CD73" s="138"/>
      <c r="CE73" s="137"/>
      <c r="CF73" s="138"/>
      <c r="CG73" s="138"/>
      <c r="CH73" s="138"/>
      <c r="CI73" s="138"/>
      <c r="CJ73" s="138"/>
      <c r="CK73" s="138"/>
      <c r="CL73" s="137"/>
      <c r="CM73" s="137"/>
      <c r="CN73" s="137"/>
      <c r="CO73" s="137"/>
      <c r="CP73" s="137"/>
      <c r="CQ73" s="137"/>
      <c r="CR73" s="134"/>
      <c r="CS73" s="135"/>
      <c r="CT73" s="134"/>
      <c r="CU73" s="135"/>
      <c r="CV73" s="134"/>
      <c r="CW73" s="134"/>
      <c r="CX73" s="135"/>
      <c r="CY73" s="135"/>
      <c r="CZ73" s="134"/>
      <c r="DA73" s="135"/>
      <c r="DB73" s="135"/>
      <c r="DC73" s="135"/>
      <c r="DD73" s="135"/>
      <c r="DE73" s="135"/>
      <c r="DF73" s="135"/>
      <c r="DG73" s="134"/>
      <c r="DH73" s="134"/>
      <c r="DI73" s="134"/>
      <c r="DJ73" s="134"/>
      <c r="DK73" s="134"/>
      <c r="DL73" s="134"/>
      <c r="DM73" s="139"/>
      <c r="DN73" s="139"/>
      <c r="DO73" s="139"/>
      <c r="DP73" s="139"/>
      <c r="DQ73" s="139"/>
      <c r="DR73" s="139"/>
      <c r="DS73" s="139"/>
      <c r="DT73" s="139"/>
      <c r="DU73" s="139"/>
      <c r="DV73" s="139"/>
      <c r="DW73" s="140"/>
      <c r="DX73" s="140"/>
      <c r="DY73" s="140"/>
      <c r="DZ73" s="140"/>
      <c r="EA73" s="140"/>
      <c r="EB73" s="141"/>
      <c r="EC73" s="141"/>
      <c r="ED73" s="141"/>
      <c r="EE73" s="141"/>
      <c r="EF73" s="141"/>
      <c r="EG73" s="127"/>
      <c r="EH73" s="127"/>
      <c r="EI73" s="127"/>
      <c r="EJ73" s="127"/>
      <c r="EK73" s="127"/>
      <c r="EL73" s="128"/>
      <c r="EM73" s="128"/>
      <c r="EN73" s="128"/>
      <c r="EO73" s="128"/>
      <c r="EP73" s="128"/>
      <c r="EQ73" s="142"/>
      <c r="ER73" s="142"/>
      <c r="ES73" s="359"/>
      <c r="ET73" s="359"/>
      <c r="EU73" s="359"/>
      <c r="EV73" s="359"/>
      <c r="EW73" s="359"/>
      <c r="EX73" s="359"/>
      <c r="EY73" s="359"/>
      <c r="EZ73" s="359"/>
      <c r="FA73" s="359"/>
      <c r="FB73" s="359"/>
      <c r="FC73" s="144"/>
      <c r="FD73" s="359"/>
      <c r="FE73" s="145"/>
      <c r="FF73" s="146"/>
      <c r="FG73" s="156"/>
      <c r="FH73" s="157"/>
      <c r="FI73" s="156"/>
      <c r="FJ73" s="157"/>
      <c r="FK73" s="157"/>
      <c r="FL73" s="70"/>
    </row>
    <row r="74" spans="1:168" s="291" customFormat="1" ht="16.8" hidden="1" x14ac:dyDescent="0.25">
      <c r="A74" s="70"/>
      <c r="B74" s="131"/>
      <c r="C74" s="131"/>
      <c r="D74" s="131"/>
      <c r="E74" s="132"/>
      <c r="F74" s="132"/>
      <c r="G74" s="132"/>
      <c r="H74" s="132"/>
      <c r="I74" s="132"/>
      <c r="J74" s="132"/>
      <c r="K74" s="132"/>
      <c r="L74" s="134"/>
      <c r="M74" s="135"/>
      <c r="N74" s="134"/>
      <c r="O74" s="135"/>
      <c r="P74" s="134"/>
      <c r="Q74" s="134"/>
      <c r="R74" s="135"/>
      <c r="S74" s="135"/>
      <c r="T74" s="134"/>
      <c r="U74" s="135"/>
      <c r="V74" s="134"/>
      <c r="W74" s="134"/>
      <c r="X74" s="134"/>
      <c r="Y74" s="135"/>
      <c r="Z74" s="135"/>
      <c r="AA74" s="136"/>
      <c r="AB74" s="134"/>
      <c r="AC74" s="134"/>
      <c r="AD74" s="134"/>
      <c r="AE74" s="134"/>
      <c r="AF74" s="134"/>
      <c r="AG74" s="148"/>
      <c r="AH74" s="149"/>
      <c r="AI74" s="148"/>
      <c r="AJ74" s="149"/>
      <c r="AK74" s="148"/>
      <c r="AL74" s="148"/>
      <c r="AM74" s="138"/>
      <c r="AN74" s="138"/>
      <c r="AO74" s="148"/>
      <c r="AP74" s="149"/>
      <c r="AQ74" s="148"/>
      <c r="AR74" s="150"/>
      <c r="AS74" s="137"/>
      <c r="AT74" s="149"/>
      <c r="AU74" s="151"/>
      <c r="AV74" s="137"/>
      <c r="AW74" s="148"/>
      <c r="AX74" s="137"/>
      <c r="AY74" s="137"/>
      <c r="AZ74" s="137"/>
      <c r="BA74" s="137"/>
      <c r="BB74" s="152"/>
      <c r="BC74" s="153"/>
      <c r="BD74" s="152"/>
      <c r="BE74" s="153"/>
      <c r="BF74" s="152"/>
      <c r="BG74" s="152"/>
      <c r="BH74" s="135"/>
      <c r="BI74" s="135"/>
      <c r="BJ74" s="152"/>
      <c r="BK74" s="135"/>
      <c r="BL74" s="134"/>
      <c r="BM74" s="134"/>
      <c r="BN74" s="134"/>
      <c r="BO74" s="134"/>
      <c r="BP74" s="135"/>
      <c r="BQ74" s="134"/>
      <c r="BR74" s="134"/>
      <c r="BS74" s="134"/>
      <c r="BT74" s="134"/>
      <c r="BU74" s="134"/>
      <c r="BV74" s="134"/>
      <c r="BW74" s="137"/>
      <c r="BX74" s="138"/>
      <c r="BY74" s="137"/>
      <c r="BZ74" s="138"/>
      <c r="CA74" s="137"/>
      <c r="CB74" s="137"/>
      <c r="CC74" s="138"/>
      <c r="CD74" s="138"/>
      <c r="CE74" s="137"/>
      <c r="CF74" s="138"/>
      <c r="CG74" s="138"/>
      <c r="CH74" s="138"/>
      <c r="CI74" s="138"/>
      <c r="CJ74" s="138"/>
      <c r="CK74" s="138"/>
      <c r="CL74" s="137"/>
      <c r="CM74" s="137"/>
      <c r="CN74" s="137"/>
      <c r="CO74" s="137"/>
      <c r="CP74" s="137"/>
      <c r="CQ74" s="137"/>
      <c r="CR74" s="134"/>
      <c r="CS74" s="135"/>
      <c r="CT74" s="134"/>
      <c r="CU74" s="135"/>
      <c r="CV74" s="134"/>
      <c r="CW74" s="134"/>
      <c r="CX74" s="135"/>
      <c r="CY74" s="135"/>
      <c r="CZ74" s="134"/>
      <c r="DA74" s="135"/>
      <c r="DB74" s="135"/>
      <c r="DC74" s="135"/>
      <c r="DD74" s="135"/>
      <c r="DE74" s="135"/>
      <c r="DF74" s="135"/>
      <c r="DG74" s="134"/>
      <c r="DH74" s="134"/>
      <c r="DI74" s="134"/>
      <c r="DJ74" s="134"/>
      <c r="DK74" s="134"/>
      <c r="DL74" s="134"/>
      <c r="DM74" s="139"/>
      <c r="DN74" s="139"/>
      <c r="DO74" s="139"/>
      <c r="DP74" s="139"/>
      <c r="DQ74" s="139"/>
      <c r="DR74" s="139"/>
      <c r="DS74" s="139"/>
      <c r="DT74" s="139"/>
      <c r="DU74" s="139"/>
      <c r="DV74" s="139"/>
      <c r="DW74" s="140"/>
      <c r="DX74" s="140"/>
      <c r="DY74" s="140"/>
      <c r="DZ74" s="140"/>
      <c r="EA74" s="140"/>
      <c r="EB74" s="141"/>
      <c r="EC74" s="141"/>
      <c r="ED74" s="141"/>
      <c r="EE74" s="141"/>
      <c r="EF74" s="141"/>
      <c r="EG74" s="127"/>
      <c r="EH74" s="127"/>
      <c r="EI74" s="127"/>
      <c r="EJ74" s="127"/>
      <c r="EK74" s="127"/>
      <c r="EL74" s="128"/>
      <c r="EM74" s="128"/>
      <c r="EN74" s="128"/>
      <c r="EO74" s="128"/>
      <c r="EP74" s="128"/>
      <c r="EQ74" s="142"/>
      <c r="ER74" s="142"/>
      <c r="ES74" s="359"/>
      <c r="ET74" s="359"/>
      <c r="EU74" s="359"/>
      <c r="EV74" s="359"/>
      <c r="EW74" s="359"/>
      <c r="EX74" s="359"/>
      <c r="EY74" s="359"/>
      <c r="EZ74" s="359"/>
      <c r="FA74" s="359"/>
      <c r="FB74" s="359"/>
      <c r="FC74" s="144"/>
      <c r="FD74" s="359"/>
      <c r="FE74" s="145"/>
      <c r="FF74" s="146"/>
      <c r="FG74" s="156"/>
      <c r="FH74" s="157"/>
      <c r="FI74" s="156"/>
      <c r="FJ74" s="157"/>
      <c r="FK74" s="157"/>
      <c r="FL74" s="70"/>
    </row>
    <row r="75" spans="1:168" s="291" customFormat="1" ht="16.8" hidden="1" x14ac:dyDescent="0.25">
      <c r="A75" s="70"/>
      <c r="B75" s="131">
        <f>IF(DATA!B49="","",DATA!B49)</f>
        <v>45</v>
      </c>
      <c r="C75" s="131" t="str">
        <f>IF(DATA!C49="","",DATA!C49)</f>
        <v/>
      </c>
      <c r="D75" s="131" t="str">
        <f>IF(DATA!D49="","",DATA!D49)</f>
        <v/>
      </c>
      <c r="E75" s="132" t="str">
        <f>IF(DATA!E49="","",DATA!E49)</f>
        <v/>
      </c>
      <c r="F75" s="132" t="str">
        <f>IF(DATA!F49="","",DATA!F49)</f>
        <v/>
      </c>
      <c r="G75" s="132" t="str">
        <f>IF(DATA!G49="","",DATA!G49)</f>
        <v/>
      </c>
      <c r="H75" s="132" t="str">
        <f>IF(DATA!H49="","",DATA!H49)</f>
        <v/>
      </c>
      <c r="I75" s="132" t="str">
        <f>IF(DATA!I49="","",DATA!I49)</f>
        <v/>
      </c>
      <c r="J75" s="132" t="str">
        <f>IF(DATA!J49="","",DATA!J49)</f>
        <v/>
      </c>
      <c r="K75" s="132" t="str">
        <f>IF(DATA!K49="","",DATA!K49)</f>
        <v/>
      </c>
      <c r="L75" s="134" t="str">
        <f>IF(ENGLISH!E51="","",ENGLISH!E51)</f>
        <v/>
      </c>
      <c r="M75" s="135" t="str">
        <f t="shared" ref="M75" si="252">IF(L75="","",ROUNDUP((L75/$L$6)*5,1))</f>
        <v/>
      </c>
      <c r="N75" s="134" t="str">
        <f>IF(ENGLISH!F51="","",ENGLISH!F51)</f>
        <v/>
      </c>
      <c r="O75" s="135" t="str">
        <f t="shared" ref="O75" si="253">IF(N75="","",ROUNDUP((N75/$N$6)*5,1))</f>
        <v/>
      </c>
      <c r="P75" s="134" t="str">
        <f>IF(ENGLISH!G51="","",ENGLISH!G51)</f>
        <v/>
      </c>
      <c r="Q75" s="134" t="str">
        <f t="shared" ref="Q75" si="254">IF(P75="","",ROUNDUP((P75/$P$6)*5,1))</f>
        <v/>
      </c>
      <c r="R75" s="135" t="str">
        <f>IFERROR(LARGE((M75,O75,Q75),1),"")</f>
        <v/>
      </c>
      <c r="S75" s="135" t="str">
        <f>IFERROR(LARGE((M75,O75,Q75),2),"")</f>
        <v/>
      </c>
      <c r="T75" s="134" t="str">
        <f t="shared" ref="T75" si="255">IF(AND(R75="",S75=""),"",SUM(R75:S75)/2)</f>
        <v/>
      </c>
      <c r="U75" s="135" t="str">
        <f>IF(ENGLISH!H51="","",ENGLISH!H51)</f>
        <v/>
      </c>
      <c r="V75" s="134" t="str">
        <f>IF(ENGLISH!I51="","",ENGLISH!I51)</f>
        <v/>
      </c>
      <c r="W75" s="134" t="str">
        <f>IF(ENGLISH!J51="","",ENGLISH!J51)</f>
        <v/>
      </c>
      <c r="X75" s="134" t="str">
        <f t="shared" ref="X75" si="256">IF(AND(T75="",U75="",V75="",W75=""),"",SUM(T75:W75))</f>
        <v/>
      </c>
      <c r="Y75" s="135" t="str">
        <f>IF(ENGLISH!K51="","",ENGLISH!K51)</f>
        <v/>
      </c>
      <c r="Z75" s="135" t="str">
        <f t="shared" ref="Z75" si="257">IF(Y75="","",(Y75/$Y$6)*80)</f>
        <v/>
      </c>
      <c r="AA75" s="136" t="str">
        <f t="shared" si="50"/>
        <v/>
      </c>
      <c r="AB75" s="134" t="str">
        <f t="shared" ref="AB75" si="258">IF(AA75="","",IF(AA75&lt;33,"E",IF(AND(AA75&gt;=33,AA75&lt;41),"D",IF(AND(AA75&gt;=41,AA75&lt;51),"C2",IF(AND(AA75&gt;=51,AA75&lt;61),"C1",IF(AND(AA75&gt;=61,AA75&lt;71),"B2",IF(AND(AA75&gt;=71,AA75&lt;81),"B1",IF(AND(AA75&gt;=81,AA75&lt;91),"A2",IF(AND(AA75&gt;=91,AA75&lt;=100),"A1")))))))))</f>
        <v/>
      </c>
      <c r="AC75" s="134" t="str">
        <f>IF(ENGLISH!O51="","",ENGLISH!O51)</f>
        <v/>
      </c>
      <c r="AD75" s="134" t="str">
        <f>IF(AB75="","",(AB75*80/$AB$6))</f>
        <v/>
      </c>
      <c r="AE75" s="134" t="str">
        <f>IF(AB75="","",IF(AB75="E",SUM(X75,AD75),""))</f>
        <v/>
      </c>
      <c r="AF75" s="134" t="str">
        <f t="shared" si="53"/>
        <v/>
      </c>
      <c r="AG75" s="148" t="str">
        <f>IF('HINDI-SKT'!E51="","",'HINDI-SKT'!E51)</f>
        <v/>
      </c>
      <c r="AH75" s="149" t="str">
        <f t="shared" ref="AH75" si="259">IF(AG75="","",ROUNDUP((AG75/$L$6)*10,1))</f>
        <v/>
      </c>
      <c r="AI75" s="148" t="str">
        <f>IF('HINDI-SKT'!F51="","",'HINDI-SKT'!F51)</f>
        <v/>
      </c>
      <c r="AJ75" s="149" t="str">
        <f t="shared" ref="AJ75" si="260">IF(AI75="","",ROUNDUP((AI75/$N$6)*10,1))</f>
        <v/>
      </c>
      <c r="AK75" s="148" t="str">
        <f>IF('HINDI-SKT'!G51="","",'HINDI-SKT'!G51)</f>
        <v/>
      </c>
      <c r="AL75" s="148" t="str">
        <f t="shared" ref="AL75" si="261">IF(AK75="","",ROUNDUP((AK75/$P$6)*10,1))</f>
        <v/>
      </c>
      <c r="AM75" s="138" t="str">
        <f>IFERROR(LARGE((AH75,AJ75,AL75),1),"")</f>
        <v/>
      </c>
      <c r="AN75" s="138" t="str">
        <f>IFERROR(LARGE((AH75,AJ75,AL75),2),"")</f>
        <v/>
      </c>
      <c r="AO75" s="148" t="str">
        <f t="shared" ref="AO75" si="262">IF(AND(AM75="",AN75=""),"",SUM(AM75:AN75)/2)</f>
        <v/>
      </c>
      <c r="AP75" s="149" t="str">
        <f>IF('HINDI-SKT'!H51="","",'HINDI-SKT'!H51)</f>
        <v/>
      </c>
      <c r="AQ75" s="148" t="str">
        <f>IF('HINDI-SKT'!I51="","",'HINDI-SKT'!I51)</f>
        <v/>
      </c>
      <c r="AR75" s="150" t="str">
        <f>IF('HINDI-SKT'!J51="","",'HINDI-SKT'!J51)</f>
        <v/>
      </c>
      <c r="AS75" s="137" t="str">
        <f t="shared" si="54"/>
        <v/>
      </c>
      <c r="AT75" s="149" t="str">
        <f>IF('HINDI-SKT'!K51="","",'HINDI-SKT'!K51)</f>
        <v/>
      </c>
      <c r="AU75" s="151" t="str">
        <f t="shared" ref="AU75" si="263">IF(AT75="","",(AT75/$AT$6)*80)</f>
        <v/>
      </c>
      <c r="AV75" s="137" t="str">
        <f t="shared" ref="AV75" si="264">IF(C75="TC","",IF(AND(AO75="",AP75="",AQ75="",AU75="",AR75),"",ROUNDUP(SUM(AO75,AP75,AQ75,AU75,AR75),0)))</f>
        <v/>
      </c>
      <c r="AW75" s="148" t="str">
        <f t="shared" ref="AW75" si="265">IF(AV75="","",IF(AV75&lt;33,"E",IF(AND(AV75&gt;=33,AV75&lt;41),"D",IF(AND(AV75&gt;=41,AV75&lt;51),"C2",IF(AND(AV75&gt;=51,AV75&lt;61),"C1",IF(AND(AV75&gt;=61,AV75&lt;71),"B2",IF(AND(AV75&gt;=71,AV75&lt;81),"B1",IF(AND(AV75&gt;=81,AV75&lt;91),"A2",IF(AND(AV75&gt;=91,AV75&lt;=100),"A1")))))))))</f>
        <v/>
      </c>
      <c r="AX75" s="137" t="str">
        <f>IF('HINDI-SKT'!O51="","",'HINDI-SKT'!O51)</f>
        <v/>
      </c>
      <c r="AY75" s="137" t="str">
        <f>IF(AX75="","",(AX75*80/$AB$6))</f>
        <v/>
      </c>
      <c r="AZ75" s="137" t="str">
        <f t="shared" si="57"/>
        <v/>
      </c>
      <c r="BA75" s="137" t="str">
        <f t="shared" si="58"/>
        <v/>
      </c>
      <c r="BB75" s="152" t="str">
        <f>IF(MATHS!E51="","",MATHS!E51)</f>
        <v/>
      </c>
      <c r="BC75" s="153" t="str">
        <f t="shared" ref="BC75" si="266">IF(BB75="","",ROUNDUP((BB75/$BB$6)*5,1))</f>
        <v/>
      </c>
      <c r="BD75" s="152" t="str">
        <f>IF(MATHS!F51="","",MATHS!F51)</f>
        <v/>
      </c>
      <c r="BE75" s="153" t="str">
        <f t="shared" ref="BE75" si="267">IF(BD75="","",ROUNDUP((BD75/$BD$6)*5,1))</f>
        <v/>
      </c>
      <c r="BF75" s="152" t="str">
        <f>IF(MATHS!G51="","",MATHS!G51)</f>
        <v/>
      </c>
      <c r="BG75" s="152" t="str">
        <f t="shared" ref="BG75" si="268">IF(BF75="","",ROUNDUP((BF75/$BF$6)*5,1))</f>
        <v/>
      </c>
      <c r="BH75" s="135" t="str">
        <f>IFERROR(LARGE((BC75,BE75,BG75),1),"")</f>
        <v/>
      </c>
      <c r="BI75" s="135" t="str">
        <f>IFERROR(LARGE((BC75,BE75,BG75),2),"")</f>
        <v/>
      </c>
      <c r="BJ75" s="152" t="str">
        <f t="shared" ref="BJ75" si="269">IF(AND(BH75="",BI75=""),"",SUM(BH75:BI75)/2)</f>
        <v/>
      </c>
      <c r="BK75" s="135" t="str">
        <f>IF(MATHS!H51="","",MATHS!H51)</f>
        <v/>
      </c>
      <c r="BL75" s="134" t="str">
        <f>IF(MATHS!I51="","",MATHS!I51)</f>
        <v/>
      </c>
      <c r="BM75" s="134" t="str">
        <f>IF(MATHS!J51="","",MATHS!J51)</f>
        <v/>
      </c>
      <c r="BN75" s="134" t="str">
        <f t="shared" si="59"/>
        <v/>
      </c>
      <c r="BO75" s="134" t="str">
        <f>IF(MATHS!K51="","",MATHS!K51)</f>
        <v/>
      </c>
      <c r="BP75" s="135" t="str">
        <f t="shared" ref="BP75" si="270">IF(BO75="","",(BO75/$BO$6)*80)</f>
        <v/>
      </c>
      <c r="BQ75" s="134" t="str">
        <f t="shared" si="60"/>
        <v/>
      </c>
      <c r="BR75" s="134" t="str">
        <f t="shared" ref="BR75" si="271">IF(BQ75="","",IF(BQ75&lt;33,"E",IF(AND(BQ75&gt;=33,BQ75&lt;41),"D",IF(AND(BQ75&gt;=41,BQ75&lt;51),"C2",IF(AND(BQ75&gt;=51,BQ75&lt;61),"C1",IF(AND(BQ75&gt;=61,BQ75&lt;71),"B2",IF(AND(BQ75&gt;=71,BQ75&lt;81),"B1",IF(AND(BQ75&gt;=81,BQ75&lt;91),"A2",IF(AND(BQ75&gt;=91,BQ75&lt;=100),"A1")))))))))</f>
        <v/>
      </c>
      <c r="BS75" s="134" t="str">
        <f>IF(MATHS!O51="","",MATHS!O51)</f>
        <v/>
      </c>
      <c r="BT75" s="134"/>
      <c r="BU75" s="134" t="str">
        <f t="shared" si="62"/>
        <v/>
      </c>
      <c r="BV75" s="134"/>
      <c r="BW75" s="137" t="str">
        <f>IF(SCIENCE!E51="","",SCIENCE!E51)</f>
        <v/>
      </c>
      <c r="BX75" s="138" t="str">
        <f t="shared" ref="BX75" si="272">IF(BW75="","",ROUNDUP((BW75/$BW$6)*5,1))</f>
        <v/>
      </c>
      <c r="BY75" s="137" t="str">
        <f>IF(SCIENCE!F51="","",SCIENCE!F51)</f>
        <v/>
      </c>
      <c r="BZ75" s="138" t="str">
        <f t="shared" ref="BZ75" si="273">IF(BY75="","",ROUNDUP((BY75/$BY$6)*5,1))</f>
        <v/>
      </c>
      <c r="CA75" s="137" t="str">
        <f>IF(SCIENCE!G51="","",SCIENCE!G51)</f>
        <v/>
      </c>
      <c r="CB75" s="137" t="str">
        <f t="shared" ref="CB75" si="274">IF(CA75="","",ROUNDUP((CA75/$CA$6)*5,1))</f>
        <v/>
      </c>
      <c r="CC75" s="138" t="str">
        <f>IFERROR(LARGE((BX75,BZ75,CB75),1),"")</f>
        <v/>
      </c>
      <c r="CD75" s="138" t="str">
        <f>IFERROR(LARGE((BX75,BZ75,CB75),2),"")</f>
        <v/>
      </c>
      <c r="CE75" s="137" t="str">
        <f t="shared" ref="CE75" si="275">IF(AND(CC75="",CD75=""),"",SUM(CC75:CD75)/2)</f>
        <v/>
      </c>
      <c r="CF75" s="151" t="str">
        <f>IF(SCIENCE!H51="","",SCIENCE!H51)</f>
        <v/>
      </c>
      <c r="CG75" s="150" t="str">
        <f>IF(SCIENCE!I51="","",SCIENCE!I51)</f>
        <v/>
      </c>
      <c r="CH75" s="150"/>
      <c r="CI75" s="150"/>
      <c r="CJ75" s="151" t="str">
        <f>IF(SCIENCE!K51="","",SCIENCE!K51)</f>
        <v/>
      </c>
      <c r="CK75" s="151" t="str">
        <f t="shared" ref="CK75" si="276">IF(CJ75="","",(CJ75/$CJ$6)*80)</f>
        <v/>
      </c>
      <c r="CL75" s="137" t="str">
        <f t="shared" si="64"/>
        <v/>
      </c>
      <c r="CM75" s="150" t="str">
        <f t="shared" ref="CM75" si="277">IF(CL75="","",IF(CL75&lt;33,"E",IF(AND(CL75&gt;=33,CL75&lt;41),"D",IF(AND(CL75&gt;=41,CL75&lt;51),"C2",IF(AND(CL75&gt;=51,CL75&lt;61),"C1",IF(AND(CL75&gt;=61,CL75&lt;71),"B2",IF(AND(CL75&gt;=71,CL75&lt;81),"B1",IF(AND(CL75&gt;=81,CL75&lt;91),"A2",IF(AND(CL75&gt;=91,CL75&lt;=100),"A1")))))))))</f>
        <v/>
      </c>
      <c r="CN75" s="137" t="str">
        <f>IF(SCIENCE!O51="","",SCIENCE!O51)</f>
        <v/>
      </c>
      <c r="CO75" s="137" t="str">
        <f>IF(CN75="","",(CN75*80/$AB$6))</f>
        <v/>
      </c>
      <c r="CP75" s="137" t="str">
        <f t="shared" si="66"/>
        <v/>
      </c>
      <c r="CQ75" s="137" t="str">
        <f t="shared" si="67"/>
        <v/>
      </c>
      <c r="CR75" s="152" t="str">
        <f>IF(SST!E51="","",SST!E51)</f>
        <v/>
      </c>
      <c r="CS75" s="153" t="str">
        <f t="shared" ref="CS75" si="278">IF(CR75="","",ROUNDUP((CR75/$CR$6)*10,1))</f>
        <v/>
      </c>
      <c r="CT75" s="152" t="str">
        <f>IF(SST!F51="","",SST!F51)</f>
        <v/>
      </c>
      <c r="CU75" s="153" t="str">
        <f t="shared" ref="CU75" si="279">IF(CT75="","",ROUNDUP((CT75/$CT$6)*10,1))</f>
        <v/>
      </c>
      <c r="CV75" s="152" t="str">
        <f>IF(SST!G51="","",SST!G51)</f>
        <v/>
      </c>
      <c r="CW75" s="152" t="str">
        <f t="shared" ref="CW75" si="280">IF(CV75="","",ROUNDUP((CV75/$CV$6)*10,1))</f>
        <v/>
      </c>
      <c r="CX75" s="135" t="str">
        <f>IFERROR(LARGE((CS75,CU75,CW75),1),"")</f>
        <v/>
      </c>
      <c r="CY75" s="135" t="str">
        <f>IFERROR(LARGE((CS75,CU75,CW75),2),"")</f>
        <v/>
      </c>
      <c r="CZ75" s="152" t="str">
        <f t="shared" ref="CZ75" si="281">IF(AND(CX75="",CY75=""),"",SUM(CX75:CY75)/2)</f>
        <v/>
      </c>
      <c r="DA75" s="153" t="str">
        <f>IF(SST!H51="","",SST!H51)</f>
        <v/>
      </c>
      <c r="DB75" s="153"/>
      <c r="DC75" s="152" t="str">
        <f>IF(SST!I51="","",SST!I51)</f>
        <v/>
      </c>
      <c r="DD75" s="135" t="str">
        <f t="shared" si="68"/>
        <v/>
      </c>
      <c r="DE75" s="153" t="str">
        <f>IF(SST!K51="","",SST!K51)</f>
        <v/>
      </c>
      <c r="DF75" s="153" t="str">
        <f t="shared" ref="DF75" si="282">IF(DE75="","",(DE75/$DE$6)*80)</f>
        <v/>
      </c>
      <c r="DG75" s="134" t="str">
        <f t="shared" si="69"/>
        <v/>
      </c>
      <c r="DH75" s="152" t="str">
        <f t="shared" ref="DH75" si="283">IF(DG75="","",IF(DG75&lt;33,"E",IF(AND(DG75&gt;=33,DG75&lt;41),"D",IF(AND(DG75&gt;=41,DG75&lt;51),"C2",IF(AND(DG75&gt;=51,DG75&lt;61),"C1",IF(AND(DG75&gt;=61,DG75&lt;71),"B2",IF(AND(DG75&gt;=71,DG75&lt;81),"B1",IF(AND(DG75&gt;=81,DG75&lt;91),"A2",IF(AND(DG75&gt;=91,DG75&lt;=100),"A1")))))))))</f>
        <v/>
      </c>
      <c r="DI75" s="134" t="str">
        <f>IF(SST!O51="","",SST!O51)</f>
        <v/>
      </c>
      <c r="DJ75" s="134" t="str">
        <f>IF(DI75="","",(DI75*80/$AB$6))</f>
        <v/>
      </c>
      <c r="DK75" s="134" t="str">
        <f t="shared" si="71"/>
        <v/>
      </c>
      <c r="DL75" s="134" t="str">
        <f t="shared" si="72"/>
        <v/>
      </c>
      <c r="DM75" s="139" t="str">
        <f t="shared" si="73"/>
        <v/>
      </c>
      <c r="DN75" s="139" t="str">
        <f t="shared" si="74"/>
        <v/>
      </c>
      <c r="DO75" s="139" t="str">
        <f t="shared" si="75"/>
        <v/>
      </c>
      <c r="DP75" s="139" t="str">
        <f t="shared" si="76"/>
        <v/>
      </c>
      <c r="DQ75" s="139" t="str">
        <f t="shared" si="77"/>
        <v/>
      </c>
      <c r="DR75" s="139" t="str">
        <f t="shared" si="78"/>
        <v/>
      </c>
      <c r="DS75" s="139" t="str">
        <f t="shared" si="79"/>
        <v/>
      </c>
      <c r="DT75" s="139" t="str">
        <f t="shared" si="80"/>
        <v/>
      </c>
      <c r="DU75" s="139" t="str">
        <f t="shared" si="81"/>
        <v/>
      </c>
      <c r="DV75" s="139" t="str">
        <f t="shared" si="82"/>
        <v/>
      </c>
      <c r="DW75" s="140" t="str">
        <f t="shared" si="83"/>
        <v/>
      </c>
      <c r="DX75" s="140" t="str">
        <f t="shared" si="84"/>
        <v/>
      </c>
      <c r="DY75" s="140" t="str">
        <f t="shared" si="85"/>
        <v/>
      </c>
      <c r="DZ75" s="140" t="str">
        <f t="shared" si="86"/>
        <v/>
      </c>
      <c r="EA75" s="140" t="str">
        <f t="shared" si="87"/>
        <v/>
      </c>
      <c r="EB75" s="141" t="str">
        <f t="shared" si="88"/>
        <v/>
      </c>
      <c r="EC75" s="141" t="str">
        <f t="shared" si="89"/>
        <v/>
      </c>
      <c r="ED75" s="141" t="str">
        <f t="shared" si="90"/>
        <v/>
      </c>
      <c r="EE75" s="141" t="str">
        <f t="shared" si="91"/>
        <v/>
      </c>
      <c r="EF75" s="141" t="str">
        <f t="shared" si="92"/>
        <v/>
      </c>
      <c r="EG75" s="127" t="str">
        <f>IF(DM75="","",DM75)</f>
        <v/>
      </c>
      <c r="EH75" s="127" t="str">
        <f t="shared" ref="EH75" si="284">IF(DN75="","",DN75)</f>
        <v/>
      </c>
      <c r="EI75" s="127" t="str">
        <f t="shared" ref="EI75" si="285">IF(DO75&lt;33,"",DO75)</f>
        <v/>
      </c>
      <c r="EJ75" s="127" t="str">
        <f t="shared" ref="EJ75" si="286">IF(AND(DO75&gt;=33,DP75&lt;33),"",DP75)</f>
        <v/>
      </c>
      <c r="EK75" s="127" t="str">
        <f t="shared" ref="EK75" si="287">IF(AND(DO75&gt;=33,DP75&gt;=33,DQ75&lt;33),"",DQ75)</f>
        <v/>
      </c>
      <c r="EL75" s="128" t="str">
        <f>IF(AND(EG75&lt;33,$ES$7="COMPARTMENT"),DR75,DM75)</f>
        <v/>
      </c>
      <c r="EM75" s="128" t="str">
        <f>IF(AND(EH75&lt;33,ES75="COMPARTMENT"),DS75,DN75)</f>
        <v/>
      </c>
      <c r="EN75" s="128" t="str">
        <f>IF(EI75="","",IF(AND(EI75&lt;33,ES75="COMPARTMENT"),DT75,DO75))</f>
        <v/>
      </c>
      <c r="EO75" s="128" t="str">
        <f>IF(EJ75="","",IF(AND(EJ75&lt;33,ES75="COMPARTMENT"),DU75,DP75))</f>
        <v/>
      </c>
      <c r="EP75" s="128" t="str">
        <f>IF(EK75="","",IF(AND(EK75&lt;33,$ES$7="COMPARTMENT"),DV75,DQ75))</f>
        <v/>
      </c>
      <c r="EQ75" s="142" t="str">
        <f>IF(C75="TC","",IF(C75="","",(5-COUNTBLANK(DW75:EA75))))</f>
        <v/>
      </c>
      <c r="ER75" s="142" t="str">
        <f>IF(C75="TC","",IF(C75="","",(3-COUNTBLANK(DY75:EA75))))</f>
        <v/>
      </c>
      <c r="ES75" s="359" t="str">
        <f>IF(C75="TC","",IF(AND(EQ75="",ER75=""),"",IF(AND(EQ75=0,ER75=0),"PASS",IF(AND(EQ75=1,ER75=0),"COMPARTMENT",IF(AND(EQ75=1,ER75=1),IF(AND(#REF!&gt;16,#REF!&gt;16),"PASS","COMPARTMENT"),IF(EQ75=2,"COMPARTMENT",IF(EQ75&gt;2,"FAIL","")))))))</f>
        <v/>
      </c>
      <c r="ET75" s="359"/>
      <c r="EU75" s="359" t="str">
        <f>IF(C75="TC","",IF(AND(DR75="",DS75="",DT75="",DU75="",DV75=""),"",IF(AND(#REF!=0,ES75="COMPARTMENT"),"PASS","FAIL")))</f>
        <v/>
      </c>
      <c r="EV75" s="359"/>
      <c r="EW75" s="359"/>
      <c r="EX75" s="359"/>
      <c r="EY75" s="359"/>
      <c r="EZ75" s="359"/>
      <c r="FA75" s="359"/>
      <c r="FB75" s="359"/>
      <c r="FC75" s="359"/>
      <c r="FD75" s="359"/>
      <c r="FE75" s="359"/>
      <c r="FF75" s="359"/>
      <c r="FG75" s="156"/>
      <c r="FH75" s="157"/>
      <c r="FI75" s="156"/>
      <c r="FJ75" s="157"/>
      <c r="FK75" s="157"/>
      <c r="FL75" s="70"/>
    </row>
    <row r="76" spans="1:168" s="291" customFormat="1" x14ac:dyDescent="0.25">
      <c r="A76" s="70"/>
      <c r="B76" s="70"/>
      <c r="C76" s="70"/>
      <c r="D76" s="70"/>
      <c r="E76" s="70"/>
      <c r="F76" s="70"/>
      <c r="G76" s="70"/>
      <c r="H76" s="70"/>
      <c r="I76" s="70"/>
      <c r="J76" s="70"/>
      <c r="K76" s="70"/>
      <c r="L76" s="70"/>
      <c r="M76" s="70"/>
      <c r="N76" s="70"/>
      <c r="O76" s="70"/>
      <c r="P76" s="70"/>
      <c r="Q76" s="70"/>
      <c r="R76" s="70"/>
      <c r="S76" s="70"/>
      <c r="T76" s="70"/>
      <c r="U76" s="70"/>
      <c r="V76" s="70"/>
      <c r="W76" s="70"/>
      <c r="X76" s="70"/>
      <c r="Y76" s="70"/>
      <c r="Z76" s="70"/>
      <c r="AA76" s="70"/>
      <c r="AB76" s="70"/>
      <c r="AC76" s="70"/>
      <c r="AD76" s="70"/>
      <c r="AE76" s="70"/>
      <c r="AF76" s="70"/>
      <c r="AG76" s="70"/>
      <c r="AH76" s="70"/>
      <c r="AI76" s="70"/>
      <c r="AJ76" s="70"/>
      <c r="AK76" s="70"/>
      <c r="AL76" s="70"/>
      <c r="AM76" s="70"/>
      <c r="AN76" s="70"/>
      <c r="AO76" s="70"/>
      <c r="AP76" s="70"/>
      <c r="AQ76" s="70"/>
      <c r="AR76" s="70"/>
      <c r="AS76" s="70"/>
      <c r="AT76" s="70"/>
      <c r="AU76" s="70"/>
      <c r="AV76" s="70"/>
      <c r="AW76" s="70"/>
      <c r="AX76" s="70"/>
      <c r="AY76" s="70"/>
      <c r="AZ76" s="70"/>
      <c r="BA76" s="70"/>
      <c r="BB76" s="70"/>
      <c r="BC76" s="70"/>
      <c r="BD76" s="70"/>
      <c r="BE76" s="70"/>
      <c r="BF76" s="70"/>
      <c r="BG76" s="91"/>
      <c r="BH76" s="91"/>
      <c r="BI76" s="91"/>
      <c r="BJ76" s="70"/>
      <c r="BK76" s="70"/>
      <c r="BL76" s="70"/>
      <c r="BM76" s="70"/>
      <c r="BN76" s="70"/>
      <c r="BO76" s="70"/>
      <c r="BP76" s="70"/>
      <c r="BQ76" s="70"/>
      <c r="BR76" s="70"/>
      <c r="BS76" s="70"/>
      <c r="BT76" s="70"/>
      <c r="BU76" s="70"/>
      <c r="BV76" s="70"/>
      <c r="BW76" s="70"/>
      <c r="BX76" s="70"/>
      <c r="BY76" s="70"/>
      <c r="BZ76" s="70"/>
      <c r="CA76" s="70"/>
      <c r="CB76" s="70"/>
      <c r="CC76" s="70"/>
      <c r="CD76" s="70"/>
      <c r="CE76" s="70"/>
      <c r="CF76" s="70"/>
      <c r="CG76" s="70"/>
      <c r="CH76" s="70"/>
      <c r="CI76" s="70"/>
      <c r="CJ76" s="70"/>
      <c r="CK76" s="70"/>
      <c r="CL76" s="70"/>
      <c r="CM76" s="70"/>
      <c r="CN76" s="70"/>
      <c r="CO76" s="70"/>
      <c r="CP76" s="70"/>
      <c r="CQ76" s="70"/>
      <c r="CR76" s="70"/>
      <c r="CS76" s="70"/>
      <c r="CT76" s="70"/>
      <c r="CU76" s="70"/>
      <c r="CV76" s="70"/>
      <c r="CW76" s="70"/>
      <c r="CX76" s="70"/>
      <c r="CY76" s="70"/>
      <c r="CZ76" s="70"/>
      <c r="DA76" s="70"/>
      <c r="DB76" s="70"/>
      <c r="DC76" s="70"/>
      <c r="DD76" s="70"/>
      <c r="DE76" s="70"/>
      <c r="DF76" s="70"/>
      <c r="DG76" s="70"/>
      <c r="DH76" s="70"/>
      <c r="DI76" s="70"/>
      <c r="DJ76" s="70"/>
      <c r="DK76" s="70"/>
      <c r="DL76" s="70"/>
      <c r="DM76" s="70"/>
      <c r="DN76" s="70"/>
      <c r="DO76" s="70"/>
      <c r="DP76" s="70"/>
      <c r="DQ76" s="70"/>
      <c r="DR76" s="70"/>
      <c r="DS76" s="70"/>
      <c r="DT76" s="70"/>
      <c r="DU76" s="70"/>
      <c r="DV76" s="70"/>
      <c r="DW76" s="70"/>
      <c r="DX76" s="70"/>
      <c r="DY76" s="70"/>
      <c r="DZ76" s="70"/>
      <c r="EA76" s="70"/>
      <c r="EB76" s="70"/>
      <c r="EC76" s="70"/>
      <c r="ED76" s="70"/>
      <c r="EE76" s="70"/>
      <c r="EF76" s="70"/>
      <c r="EG76" s="70"/>
      <c r="EH76" s="70"/>
      <c r="EI76" s="70"/>
      <c r="EJ76" s="70"/>
      <c r="EK76" s="70"/>
      <c r="EL76" s="70"/>
      <c r="EM76" s="70"/>
      <c r="EN76" s="70"/>
      <c r="EO76" s="70"/>
      <c r="EP76" s="70"/>
      <c r="EQ76" s="70"/>
      <c r="ER76" s="70"/>
      <c r="ES76" s="70"/>
      <c r="ET76" s="70"/>
      <c r="EU76" s="70"/>
      <c r="EV76" s="70"/>
      <c r="EW76" s="70"/>
      <c r="EX76" s="70"/>
      <c r="EY76" s="70"/>
      <c r="EZ76" s="70"/>
      <c r="FA76" s="70"/>
      <c r="FB76" s="70"/>
      <c r="FC76" s="70"/>
      <c r="FD76" s="70"/>
      <c r="FE76" s="70"/>
      <c r="FF76" s="70"/>
      <c r="FG76" s="70"/>
      <c r="FH76" s="70"/>
      <c r="FI76" s="70"/>
      <c r="FJ76" s="70"/>
      <c r="FK76" s="70"/>
      <c r="FL76" s="70"/>
    </row>
    <row r="77" spans="1:168" ht="15.6" hidden="1" x14ac:dyDescent="0.3">
      <c r="B77" s="158"/>
      <c r="C77" s="159"/>
      <c r="D77" s="159"/>
      <c r="E77" s="159"/>
      <c r="F77" s="159"/>
      <c r="G77" s="159"/>
      <c r="H77" s="159"/>
      <c r="I77" s="159"/>
      <c r="J77" s="159"/>
      <c r="K77" s="159"/>
      <c r="L77" s="159"/>
      <c r="M77" s="159"/>
      <c r="N77" s="159"/>
      <c r="O77" s="159"/>
      <c r="P77" s="159"/>
      <c r="Q77" s="159"/>
      <c r="R77" s="159"/>
      <c r="S77" s="159"/>
      <c r="T77" s="159"/>
      <c r="U77" s="159"/>
      <c r="V77" s="159"/>
      <c r="W77" s="159"/>
      <c r="X77" s="159"/>
      <c r="Y77" s="159"/>
      <c r="Z77" s="159"/>
      <c r="AA77" s="772" t="s">
        <v>58</v>
      </c>
      <c r="AB77" s="772"/>
      <c r="AC77" s="401"/>
      <c r="AD77" s="401"/>
      <c r="AE77" s="401"/>
      <c r="AF77" s="401"/>
      <c r="AG77" s="401"/>
      <c r="AH77" s="401"/>
      <c r="AI77" s="401"/>
      <c r="AJ77" s="401"/>
      <c r="AK77" s="401"/>
      <c r="AL77" s="401"/>
      <c r="AM77" s="401"/>
      <c r="AN77" s="401"/>
      <c r="AO77" s="401"/>
      <c r="AP77" s="401"/>
      <c r="AQ77" s="401"/>
      <c r="AR77" s="401"/>
      <c r="AS77" s="401"/>
      <c r="AT77" s="401"/>
      <c r="AU77" s="401"/>
      <c r="AV77" s="401"/>
      <c r="AW77" s="401"/>
      <c r="AX77" s="401"/>
      <c r="AY77" s="401"/>
      <c r="AZ77" s="401"/>
      <c r="BA77" s="401"/>
      <c r="BB77" s="401"/>
      <c r="BC77" s="401"/>
      <c r="BD77" s="401"/>
      <c r="BE77" s="401"/>
      <c r="BF77" s="401"/>
      <c r="BG77" s="161"/>
      <c r="BH77" s="161"/>
      <c r="BI77" s="161"/>
      <c r="BJ77" s="159"/>
      <c r="BK77" s="159"/>
    </row>
    <row r="78" spans="1:168" ht="15.6" hidden="1" x14ac:dyDescent="0.3">
      <c r="B78" s="162"/>
      <c r="C78" s="399"/>
      <c r="D78" s="399"/>
      <c r="E78" s="399"/>
      <c r="F78" s="399"/>
      <c r="G78" s="164"/>
      <c r="H78" s="164"/>
      <c r="I78" s="164"/>
      <c r="J78" s="164"/>
      <c r="K78" s="164"/>
      <c r="L78" s="164"/>
      <c r="M78" s="164"/>
      <c r="N78" s="399"/>
      <c r="O78" s="399"/>
      <c r="P78" s="399"/>
      <c r="Q78" s="399"/>
      <c r="R78" s="399"/>
      <c r="S78" s="399"/>
      <c r="T78" s="399"/>
      <c r="U78" s="399"/>
      <c r="V78" s="399"/>
      <c r="W78" s="399"/>
      <c r="X78" s="399"/>
      <c r="Y78" s="399"/>
      <c r="Z78" s="399"/>
      <c r="AA78" s="782" t="s">
        <v>59</v>
      </c>
      <c r="AB78" s="782"/>
      <c r="AC78" s="398"/>
      <c r="AD78" s="398"/>
      <c r="AE78" s="398"/>
      <c r="AF78" s="398"/>
      <c r="AG78" s="398"/>
      <c r="AH78" s="398"/>
      <c r="AI78" s="398"/>
      <c r="AJ78" s="398"/>
      <c r="AK78" s="398"/>
      <c r="AL78" s="398"/>
      <c r="AM78" s="398"/>
      <c r="AN78" s="398"/>
      <c r="AO78" s="398"/>
      <c r="AP78" s="398"/>
      <c r="AQ78" s="398"/>
      <c r="AR78" s="398"/>
      <c r="AS78" s="398"/>
      <c r="AT78" s="398"/>
      <c r="AU78" s="398"/>
      <c r="AV78" s="398"/>
      <c r="AW78" s="398"/>
      <c r="AX78" s="398"/>
      <c r="AY78" s="398"/>
      <c r="AZ78" s="398"/>
      <c r="BA78" s="398"/>
      <c r="BB78" s="398"/>
      <c r="BC78" s="398"/>
      <c r="BD78" s="398"/>
      <c r="BE78" s="398"/>
      <c r="BF78" s="398"/>
      <c r="BG78" s="164"/>
      <c r="BH78" s="164"/>
      <c r="BI78" s="164"/>
      <c r="BJ78" s="399"/>
      <c r="BK78" s="399"/>
    </row>
    <row r="79" spans="1:168" ht="15.6" hidden="1" x14ac:dyDescent="0.3">
      <c r="B79" s="162"/>
      <c r="C79" s="399"/>
      <c r="D79" s="399"/>
      <c r="E79" s="399"/>
      <c r="F79" s="399"/>
      <c r="G79" s="164"/>
      <c r="H79" s="164"/>
      <c r="I79" s="164"/>
      <c r="J79" s="164"/>
      <c r="K79" s="164"/>
      <c r="L79" s="164"/>
      <c r="M79" s="164"/>
      <c r="N79" s="399"/>
      <c r="O79" s="399"/>
      <c r="P79" s="399"/>
      <c r="Q79" s="399"/>
      <c r="R79" s="399"/>
      <c r="S79" s="399"/>
      <c r="T79" s="399"/>
      <c r="U79" s="399"/>
      <c r="V79" s="399"/>
      <c r="W79" s="399"/>
      <c r="X79" s="399"/>
      <c r="Y79" s="399"/>
      <c r="Z79" s="399"/>
      <c r="AA79" s="782" t="s">
        <v>60</v>
      </c>
      <c r="AB79" s="782"/>
      <c r="AC79" s="398"/>
      <c r="AD79" s="398"/>
      <c r="AE79" s="398"/>
      <c r="AF79" s="398"/>
      <c r="AG79" s="398"/>
      <c r="AH79" s="398"/>
      <c r="AI79" s="398"/>
      <c r="AJ79" s="398"/>
      <c r="AK79" s="398"/>
      <c r="AL79" s="398"/>
      <c r="AM79" s="398"/>
      <c r="AN79" s="398"/>
      <c r="AO79" s="398"/>
      <c r="AP79" s="398"/>
      <c r="AQ79" s="398"/>
      <c r="AR79" s="398"/>
      <c r="AS79" s="398"/>
      <c r="AT79" s="398"/>
      <c r="AU79" s="398"/>
      <c r="AV79" s="398"/>
      <c r="AW79" s="398"/>
      <c r="AX79" s="398"/>
      <c r="AY79" s="398"/>
      <c r="AZ79" s="398"/>
      <c r="BA79" s="398"/>
      <c r="BB79" s="398"/>
      <c r="BC79" s="398"/>
      <c r="BD79" s="398"/>
      <c r="BE79" s="398"/>
      <c r="BF79" s="398"/>
      <c r="BG79" s="164"/>
      <c r="BH79" s="164"/>
      <c r="BI79" s="164"/>
      <c r="BJ79" s="399"/>
      <c r="BK79" s="399"/>
    </row>
    <row r="80" spans="1:168" ht="15.6" hidden="1" x14ac:dyDescent="0.3">
      <c r="B80" s="162"/>
      <c r="C80" s="399"/>
      <c r="D80" s="399"/>
      <c r="E80" s="399"/>
      <c r="F80" s="399"/>
      <c r="G80" s="164"/>
      <c r="H80" s="164"/>
      <c r="I80" s="164"/>
      <c r="J80" s="164"/>
      <c r="K80" s="164"/>
      <c r="L80" s="164"/>
      <c r="M80" s="164"/>
      <c r="N80" s="399"/>
      <c r="O80" s="399"/>
      <c r="P80" s="399"/>
      <c r="Q80" s="399"/>
      <c r="R80" s="399"/>
      <c r="S80" s="399"/>
      <c r="T80" s="399"/>
      <c r="U80" s="399"/>
      <c r="V80" s="399"/>
      <c r="W80" s="399"/>
      <c r="X80" s="399"/>
      <c r="Y80" s="399"/>
      <c r="Z80" s="399"/>
      <c r="AA80" s="782" t="s">
        <v>61</v>
      </c>
      <c r="AB80" s="782"/>
      <c r="AC80" s="398"/>
      <c r="AD80" s="398"/>
      <c r="AE80" s="398"/>
      <c r="AF80" s="398"/>
      <c r="AG80" s="398"/>
      <c r="AH80" s="398"/>
      <c r="AI80" s="398"/>
      <c r="AJ80" s="398"/>
      <c r="AK80" s="398"/>
      <c r="AL80" s="398"/>
      <c r="AM80" s="398"/>
      <c r="AN80" s="398"/>
      <c r="AO80" s="398"/>
      <c r="AP80" s="398"/>
      <c r="AQ80" s="398"/>
      <c r="AR80" s="398"/>
      <c r="AS80" s="398"/>
      <c r="AT80" s="398"/>
      <c r="AU80" s="398"/>
      <c r="AV80" s="398"/>
      <c r="AW80" s="398"/>
      <c r="AX80" s="398"/>
      <c r="AY80" s="398"/>
      <c r="AZ80" s="398"/>
      <c r="BA80" s="398"/>
      <c r="BB80" s="398"/>
      <c r="BC80" s="398"/>
      <c r="BD80" s="398"/>
      <c r="BE80" s="398"/>
      <c r="BF80" s="398"/>
      <c r="BG80" s="164"/>
      <c r="BH80" s="164"/>
      <c r="BI80" s="164"/>
      <c r="BJ80" s="399"/>
      <c r="BK80" s="399"/>
    </row>
    <row r="81" spans="2:63" hidden="1" x14ac:dyDescent="0.25">
      <c r="B81" s="162"/>
      <c r="C81" s="399"/>
      <c r="D81" s="399"/>
      <c r="E81" s="399"/>
      <c r="F81" s="399"/>
      <c r="G81" s="164"/>
      <c r="H81" s="164"/>
      <c r="I81" s="164"/>
      <c r="J81" s="164"/>
      <c r="K81" s="164"/>
      <c r="L81" s="164"/>
      <c r="M81" s="164"/>
      <c r="N81" s="399"/>
      <c r="O81" s="399"/>
      <c r="P81" s="399"/>
      <c r="Q81" s="399"/>
      <c r="R81" s="399"/>
      <c r="S81" s="399"/>
      <c r="T81" s="399"/>
      <c r="U81" s="399"/>
      <c r="V81" s="399"/>
      <c r="W81" s="399"/>
      <c r="X81" s="399"/>
      <c r="Y81" s="399"/>
      <c r="Z81" s="399"/>
      <c r="AA81" s="780" t="s">
        <v>0</v>
      </c>
      <c r="AB81" s="781"/>
      <c r="AC81" s="399"/>
      <c r="AD81" s="399"/>
      <c r="AE81" s="399"/>
      <c r="AF81" s="399"/>
      <c r="AG81" s="399"/>
      <c r="AH81" s="399"/>
      <c r="AI81" s="399"/>
      <c r="AJ81" s="399"/>
      <c r="AK81" s="399"/>
      <c r="AL81" s="399"/>
      <c r="AM81" s="399"/>
      <c r="AN81" s="399"/>
      <c r="AO81" s="399"/>
      <c r="AP81" s="399"/>
      <c r="AQ81" s="399"/>
      <c r="AR81" s="399"/>
      <c r="AS81" s="399"/>
      <c r="AT81" s="399"/>
      <c r="AU81" s="399"/>
      <c r="AV81" s="399"/>
      <c r="AW81" s="399"/>
      <c r="AX81" s="399"/>
      <c r="AY81" s="399"/>
      <c r="AZ81" s="399"/>
      <c r="BA81" s="399"/>
      <c r="BB81" s="399"/>
      <c r="BC81" s="399"/>
      <c r="BD81" s="399"/>
      <c r="BE81" s="399"/>
      <c r="BF81" s="399"/>
      <c r="BG81" s="164"/>
      <c r="BH81" s="164"/>
      <c r="BI81" s="164"/>
      <c r="BJ81" s="399"/>
      <c r="BK81" s="399"/>
    </row>
    <row r="82" spans="2:63" hidden="1" x14ac:dyDescent="0.25">
      <c r="B82" s="162"/>
      <c r="C82" s="399"/>
      <c r="D82" s="399"/>
      <c r="E82" s="399"/>
      <c r="F82" s="399"/>
      <c r="G82" s="164"/>
      <c r="H82" s="164"/>
      <c r="I82" s="164"/>
      <c r="J82" s="164"/>
      <c r="K82" s="164"/>
      <c r="L82" s="164"/>
      <c r="M82" s="164"/>
      <c r="N82" s="399"/>
      <c r="O82" s="399"/>
      <c r="P82" s="399"/>
      <c r="Q82" s="399"/>
      <c r="R82" s="399"/>
      <c r="S82" s="399"/>
      <c r="T82" s="399"/>
      <c r="U82" s="399"/>
      <c r="V82" s="399"/>
      <c r="W82" s="399"/>
      <c r="X82" s="399"/>
      <c r="Y82" s="399"/>
      <c r="Z82" s="399"/>
      <c r="AA82" s="771" t="s">
        <v>64</v>
      </c>
      <c r="AB82" s="771"/>
      <c r="AC82" s="397"/>
      <c r="AD82" s="397"/>
      <c r="AE82" s="397"/>
      <c r="AF82" s="397"/>
      <c r="AG82" s="397"/>
      <c r="AH82" s="397"/>
      <c r="AI82" s="397"/>
      <c r="AJ82" s="397"/>
      <c r="AK82" s="397"/>
      <c r="AL82" s="397"/>
      <c r="AM82" s="397"/>
      <c r="AN82" s="397"/>
      <c r="AO82" s="397"/>
      <c r="AP82" s="397"/>
      <c r="AQ82" s="397"/>
      <c r="AR82" s="397"/>
      <c r="AS82" s="397"/>
      <c r="AT82" s="397"/>
      <c r="AU82" s="397"/>
      <c r="AV82" s="397"/>
      <c r="AW82" s="397"/>
      <c r="AX82" s="397"/>
      <c r="AY82" s="397"/>
      <c r="AZ82" s="397"/>
      <c r="BA82" s="397"/>
      <c r="BB82" s="397"/>
      <c r="BC82" s="397"/>
      <c r="BD82" s="397"/>
      <c r="BE82" s="397"/>
      <c r="BF82" s="397"/>
      <c r="BG82" s="164"/>
      <c r="BH82" s="164"/>
      <c r="BI82" s="164"/>
      <c r="BJ82" s="399"/>
      <c r="BK82" s="399"/>
    </row>
    <row r="83" spans="2:63" hidden="1" x14ac:dyDescent="0.25">
      <c r="B83" s="162"/>
      <c r="C83" s="399"/>
      <c r="D83" s="399"/>
      <c r="E83" s="399"/>
      <c r="F83" s="399"/>
      <c r="G83" s="164"/>
      <c r="H83" s="164"/>
      <c r="I83" s="164"/>
      <c r="J83" s="164"/>
      <c r="K83" s="164"/>
      <c r="L83" s="164"/>
      <c r="M83" s="164"/>
      <c r="N83" s="399"/>
      <c r="O83" s="399"/>
      <c r="P83" s="399"/>
      <c r="Q83" s="399"/>
      <c r="R83" s="399"/>
      <c r="S83" s="399"/>
      <c r="T83" s="399"/>
      <c r="U83" s="399"/>
      <c r="V83" s="399"/>
      <c r="W83" s="399"/>
      <c r="X83" s="399"/>
      <c r="Y83" s="399"/>
      <c r="Z83" s="399"/>
      <c r="AA83" s="771" t="s">
        <v>65</v>
      </c>
      <c r="AB83" s="771"/>
      <c r="AC83" s="397"/>
      <c r="AD83" s="397"/>
      <c r="AE83" s="397"/>
      <c r="AF83" s="397"/>
      <c r="AG83" s="397"/>
      <c r="AH83" s="397"/>
      <c r="AI83" s="397"/>
      <c r="AJ83" s="397"/>
      <c r="AK83" s="397"/>
      <c r="AL83" s="397"/>
      <c r="AM83" s="397"/>
      <c r="AN83" s="397"/>
      <c r="AO83" s="397"/>
      <c r="AP83" s="397"/>
      <c r="AQ83" s="397"/>
      <c r="AR83" s="397"/>
      <c r="AS83" s="397"/>
      <c r="AT83" s="397"/>
      <c r="AU83" s="397"/>
      <c r="AV83" s="397"/>
      <c r="AW83" s="397"/>
      <c r="AX83" s="397"/>
      <c r="AY83" s="397"/>
      <c r="AZ83" s="397"/>
      <c r="BA83" s="397"/>
      <c r="BB83" s="397"/>
      <c r="BC83" s="397"/>
      <c r="BD83" s="397"/>
      <c r="BE83" s="397"/>
      <c r="BF83" s="397"/>
      <c r="BG83" s="164"/>
      <c r="BH83" s="164"/>
      <c r="BI83" s="164"/>
      <c r="BJ83" s="399"/>
      <c r="BK83" s="399"/>
    </row>
    <row r="84" spans="2:63" hidden="1" x14ac:dyDescent="0.25">
      <c r="B84" s="162"/>
      <c r="C84" s="399"/>
      <c r="D84" s="399"/>
      <c r="E84" s="399"/>
      <c r="F84" s="399"/>
      <c r="G84" s="164"/>
      <c r="H84" s="164"/>
      <c r="I84" s="164"/>
      <c r="J84" s="164"/>
      <c r="K84" s="164"/>
      <c r="L84" s="164"/>
      <c r="M84" s="164"/>
      <c r="N84" s="399"/>
      <c r="O84" s="399"/>
      <c r="P84" s="399"/>
      <c r="Q84" s="399"/>
      <c r="R84" s="399"/>
      <c r="S84" s="399"/>
      <c r="T84" s="399"/>
      <c r="U84" s="399"/>
      <c r="V84" s="399"/>
      <c r="W84" s="399"/>
      <c r="X84" s="399"/>
      <c r="Y84" s="399"/>
      <c r="Z84" s="399"/>
      <c r="AA84" s="771" t="s">
        <v>54</v>
      </c>
      <c r="AB84" s="771"/>
      <c r="AC84" s="397"/>
      <c r="AD84" s="397"/>
      <c r="AE84" s="397"/>
      <c r="AF84" s="397"/>
      <c r="AG84" s="397"/>
      <c r="AH84" s="397"/>
      <c r="AI84" s="397"/>
      <c r="AJ84" s="397"/>
      <c r="AK84" s="397"/>
      <c r="AL84" s="397"/>
      <c r="AM84" s="397"/>
      <c r="AN84" s="397"/>
      <c r="AO84" s="397"/>
      <c r="AP84" s="397"/>
      <c r="AQ84" s="397"/>
      <c r="AR84" s="397"/>
      <c r="AS84" s="397"/>
      <c r="AT84" s="397"/>
      <c r="AU84" s="397"/>
      <c r="AV84" s="397"/>
      <c r="AW84" s="397"/>
      <c r="AX84" s="397"/>
      <c r="AY84" s="397"/>
      <c r="AZ84" s="397"/>
      <c r="BA84" s="397"/>
      <c r="BB84" s="397"/>
      <c r="BC84" s="397"/>
      <c r="BD84" s="397"/>
      <c r="BE84" s="397"/>
      <c r="BF84" s="397"/>
      <c r="BG84" s="164"/>
      <c r="BH84" s="164"/>
      <c r="BI84" s="164"/>
      <c r="BJ84" s="399"/>
      <c r="BK84" s="399"/>
    </row>
    <row r="85" spans="2:63" hidden="1" x14ac:dyDescent="0.25">
      <c r="B85" s="162"/>
      <c r="C85" s="399"/>
      <c r="D85" s="399"/>
      <c r="E85" s="399"/>
      <c r="F85" s="399"/>
      <c r="G85" s="164"/>
      <c r="H85" s="164"/>
      <c r="I85" s="164"/>
      <c r="J85" s="164"/>
      <c r="K85" s="164"/>
      <c r="L85" s="164"/>
      <c r="M85" s="164"/>
      <c r="N85" s="399"/>
      <c r="O85" s="399"/>
      <c r="P85" s="399"/>
      <c r="Q85" s="399"/>
      <c r="R85" s="399"/>
      <c r="S85" s="399"/>
      <c r="T85" s="399"/>
      <c r="U85" s="399"/>
      <c r="V85" s="399"/>
      <c r="W85" s="399"/>
      <c r="X85" s="399"/>
      <c r="Y85" s="399"/>
      <c r="Z85" s="399"/>
      <c r="AA85" s="771" t="s">
        <v>66</v>
      </c>
      <c r="AB85" s="771"/>
      <c r="AC85" s="397"/>
      <c r="AD85" s="397"/>
      <c r="AE85" s="397"/>
      <c r="AF85" s="397"/>
      <c r="AG85" s="397"/>
      <c r="AH85" s="397"/>
      <c r="AI85" s="397"/>
      <c r="AJ85" s="397"/>
      <c r="AK85" s="397"/>
      <c r="AL85" s="397"/>
      <c r="AM85" s="397"/>
      <c r="AN85" s="397"/>
      <c r="AO85" s="397"/>
      <c r="AP85" s="397"/>
      <c r="AQ85" s="397"/>
      <c r="AR85" s="397"/>
      <c r="AS85" s="397"/>
      <c r="AT85" s="397"/>
      <c r="AU85" s="397"/>
      <c r="AV85" s="397"/>
      <c r="AW85" s="397"/>
      <c r="AX85" s="397"/>
      <c r="AY85" s="397"/>
      <c r="AZ85" s="397"/>
      <c r="BA85" s="397"/>
      <c r="BB85" s="397"/>
      <c r="BC85" s="397"/>
      <c r="BD85" s="397"/>
      <c r="BE85" s="397"/>
      <c r="BF85" s="397"/>
      <c r="BG85" s="164"/>
      <c r="BH85" s="164"/>
      <c r="BI85" s="164"/>
      <c r="BJ85" s="399"/>
      <c r="BK85" s="399"/>
    </row>
    <row r="86" spans="2:63" hidden="1" x14ac:dyDescent="0.25">
      <c r="B86" s="162"/>
      <c r="C86" s="399"/>
      <c r="D86" s="399"/>
      <c r="E86" s="399"/>
      <c r="F86" s="399"/>
      <c r="G86" s="164"/>
      <c r="H86" s="164"/>
      <c r="I86" s="164"/>
      <c r="J86" s="164"/>
      <c r="K86" s="164"/>
      <c r="L86" s="164"/>
      <c r="M86" s="164"/>
      <c r="N86" s="399"/>
      <c r="O86" s="399"/>
      <c r="P86" s="399"/>
      <c r="Q86" s="399"/>
      <c r="R86" s="399"/>
      <c r="S86" s="399"/>
      <c r="T86" s="399"/>
      <c r="U86" s="399"/>
      <c r="V86" s="399"/>
      <c r="W86" s="399"/>
      <c r="X86" s="399"/>
      <c r="Y86" s="399"/>
      <c r="Z86" s="399"/>
      <c r="AA86" s="771" t="s">
        <v>67</v>
      </c>
      <c r="AB86" s="771"/>
      <c r="AC86" s="397"/>
      <c r="AD86" s="397"/>
      <c r="AE86" s="397"/>
      <c r="AF86" s="397"/>
      <c r="AG86" s="397"/>
      <c r="AH86" s="397"/>
      <c r="AI86" s="397"/>
      <c r="AJ86" s="397"/>
      <c r="AK86" s="397"/>
      <c r="AL86" s="397"/>
      <c r="AM86" s="397"/>
      <c r="AN86" s="397"/>
      <c r="AO86" s="397"/>
      <c r="AP86" s="397"/>
      <c r="AQ86" s="397"/>
      <c r="AR86" s="397"/>
      <c r="AS86" s="397"/>
      <c r="AT86" s="397"/>
      <c r="AU86" s="397"/>
      <c r="AV86" s="397"/>
      <c r="AW86" s="397"/>
      <c r="AX86" s="397"/>
      <c r="AY86" s="397"/>
      <c r="AZ86" s="397"/>
      <c r="BA86" s="397"/>
      <c r="BB86" s="397"/>
      <c r="BC86" s="397"/>
      <c r="BD86" s="397"/>
      <c r="BE86" s="397"/>
      <c r="BF86" s="397"/>
      <c r="BG86" s="164"/>
      <c r="BH86" s="164"/>
      <c r="BI86" s="164"/>
      <c r="BJ86" s="399"/>
      <c r="BK86" s="399"/>
    </row>
    <row r="87" spans="2:63" hidden="1" x14ac:dyDescent="0.25">
      <c r="B87" s="162"/>
      <c r="C87" s="399"/>
      <c r="D87" s="399"/>
      <c r="E87" s="399"/>
      <c r="F87" s="399"/>
      <c r="G87" s="164"/>
      <c r="H87" s="164"/>
      <c r="I87" s="164"/>
      <c r="J87" s="164"/>
      <c r="K87" s="164"/>
      <c r="L87" s="164"/>
      <c r="M87" s="164"/>
      <c r="N87" s="399"/>
      <c r="O87" s="399"/>
      <c r="P87" s="399"/>
      <c r="Q87" s="399"/>
      <c r="R87" s="399"/>
      <c r="S87" s="399"/>
      <c r="T87" s="399"/>
      <c r="U87" s="399"/>
      <c r="V87" s="399"/>
      <c r="W87" s="399"/>
      <c r="X87" s="399"/>
      <c r="Y87" s="399"/>
      <c r="Z87" s="399"/>
      <c r="AA87" s="771" t="s">
        <v>68</v>
      </c>
      <c r="AB87" s="771"/>
      <c r="AC87" s="397"/>
      <c r="AD87" s="397"/>
      <c r="AE87" s="397"/>
      <c r="AF87" s="397"/>
      <c r="AG87" s="397"/>
      <c r="AH87" s="397"/>
      <c r="AI87" s="397"/>
      <c r="AJ87" s="397"/>
      <c r="AK87" s="397"/>
      <c r="AL87" s="397"/>
      <c r="AM87" s="397"/>
      <c r="AN87" s="397"/>
      <c r="AO87" s="397"/>
      <c r="AP87" s="397"/>
      <c r="AQ87" s="397"/>
      <c r="AR87" s="397"/>
      <c r="AS87" s="397"/>
      <c r="AT87" s="397"/>
      <c r="AU87" s="397"/>
      <c r="AV87" s="397"/>
      <c r="AW87" s="397"/>
      <c r="AX87" s="397"/>
      <c r="AY87" s="397"/>
      <c r="AZ87" s="397"/>
      <c r="BA87" s="397"/>
      <c r="BB87" s="397"/>
      <c r="BC87" s="397"/>
      <c r="BD87" s="397"/>
      <c r="BE87" s="397"/>
      <c r="BF87" s="397"/>
      <c r="BG87" s="164"/>
      <c r="BH87" s="164"/>
      <c r="BI87" s="164"/>
      <c r="BJ87" s="399"/>
      <c r="BK87" s="399"/>
    </row>
    <row r="88" spans="2:63" hidden="1" x14ac:dyDescent="0.25">
      <c r="B88" s="162"/>
      <c r="C88" s="399"/>
      <c r="D88" s="399"/>
      <c r="E88" s="399"/>
      <c r="F88" s="399"/>
      <c r="G88" s="164"/>
      <c r="H88" s="164"/>
      <c r="I88" s="164"/>
      <c r="J88" s="164"/>
      <c r="K88" s="164"/>
      <c r="L88" s="164"/>
      <c r="M88" s="164"/>
      <c r="N88" s="399"/>
      <c r="O88" s="399"/>
      <c r="P88" s="399"/>
      <c r="Q88" s="399"/>
      <c r="R88" s="399"/>
      <c r="S88" s="399"/>
      <c r="T88" s="399"/>
      <c r="U88" s="399"/>
      <c r="V88" s="399"/>
      <c r="W88" s="399"/>
      <c r="X88" s="399"/>
      <c r="Y88" s="399"/>
      <c r="Z88" s="399"/>
      <c r="AA88" s="771" t="s">
        <v>69</v>
      </c>
      <c r="AB88" s="771"/>
      <c r="AC88" s="397"/>
      <c r="AD88" s="397"/>
      <c r="AE88" s="397"/>
      <c r="AF88" s="397"/>
      <c r="AG88" s="397"/>
      <c r="AH88" s="397"/>
      <c r="AI88" s="397"/>
      <c r="AJ88" s="397"/>
      <c r="AK88" s="397"/>
      <c r="AL88" s="397"/>
      <c r="AM88" s="397"/>
      <c r="AN88" s="397"/>
      <c r="AO88" s="397"/>
      <c r="AP88" s="397"/>
      <c r="AQ88" s="397"/>
      <c r="AR88" s="397"/>
      <c r="AS88" s="397"/>
      <c r="AT88" s="397"/>
      <c r="AU88" s="397"/>
      <c r="AV88" s="397"/>
      <c r="AW88" s="397"/>
      <c r="AX88" s="397"/>
      <c r="AY88" s="397"/>
      <c r="AZ88" s="397"/>
      <c r="BA88" s="397"/>
      <c r="BB88" s="397"/>
      <c r="BC88" s="397"/>
      <c r="BD88" s="397"/>
      <c r="BE88" s="397"/>
      <c r="BF88" s="397"/>
      <c r="BG88" s="164"/>
      <c r="BH88" s="164"/>
      <c r="BI88" s="164"/>
      <c r="BJ88" s="399"/>
      <c r="BK88" s="399"/>
    </row>
    <row r="89" spans="2:63" hidden="1" x14ac:dyDescent="0.25">
      <c r="B89" s="162"/>
      <c r="C89" s="399"/>
      <c r="D89" s="399"/>
      <c r="E89" s="399"/>
      <c r="F89" s="399"/>
      <c r="G89" s="164"/>
      <c r="H89" s="164"/>
      <c r="I89" s="164"/>
      <c r="J89" s="164"/>
      <c r="K89" s="164"/>
      <c r="L89" s="164"/>
      <c r="M89" s="164"/>
      <c r="N89" s="399"/>
      <c r="O89" s="399"/>
      <c r="P89" s="399"/>
      <c r="Q89" s="399"/>
      <c r="R89" s="399"/>
      <c r="S89" s="399"/>
      <c r="T89" s="399"/>
      <c r="U89" s="399"/>
      <c r="V89" s="399"/>
      <c r="W89" s="399"/>
      <c r="X89" s="399"/>
      <c r="Y89" s="399"/>
      <c r="Z89" s="399"/>
      <c r="AA89" s="771" t="s">
        <v>44</v>
      </c>
      <c r="AB89" s="771"/>
      <c r="AC89" s="397"/>
      <c r="AD89" s="397"/>
      <c r="AE89" s="397"/>
      <c r="AF89" s="397"/>
      <c r="AG89" s="397"/>
      <c r="AH89" s="397"/>
      <c r="AI89" s="397"/>
      <c r="AJ89" s="397"/>
      <c r="AK89" s="397"/>
      <c r="AL89" s="397"/>
      <c r="AM89" s="397"/>
      <c r="AN89" s="397"/>
      <c r="AO89" s="397"/>
      <c r="AP89" s="397"/>
      <c r="AQ89" s="397"/>
      <c r="AR89" s="397"/>
      <c r="AS89" s="397"/>
      <c r="AT89" s="397"/>
      <c r="AU89" s="397"/>
      <c r="AV89" s="397"/>
      <c r="AW89" s="397"/>
      <c r="AX89" s="397"/>
      <c r="AY89" s="397"/>
      <c r="AZ89" s="397"/>
      <c r="BA89" s="397"/>
      <c r="BB89" s="397"/>
      <c r="BC89" s="397"/>
      <c r="BD89" s="397"/>
      <c r="BE89" s="397"/>
      <c r="BF89" s="397"/>
      <c r="BG89" s="164"/>
      <c r="BH89" s="164"/>
      <c r="BI89" s="164"/>
      <c r="BJ89" s="399"/>
      <c r="BK89" s="399"/>
    </row>
    <row r="90" spans="2:63" ht="17.399999999999999" hidden="1" x14ac:dyDescent="0.3">
      <c r="B90" s="162"/>
      <c r="C90" s="399"/>
      <c r="D90" s="399"/>
      <c r="E90" s="399"/>
      <c r="F90" s="399"/>
      <c r="G90" s="164"/>
      <c r="H90" s="164"/>
      <c r="I90" s="164"/>
      <c r="J90" s="164"/>
      <c r="K90" s="164"/>
      <c r="L90" s="164"/>
      <c r="M90" s="164"/>
      <c r="N90" s="399"/>
      <c r="O90" s="399"/>
      <c r="P90" s="399"/>
      <c r="Q90" s="399"/>
      <c r="R90" s="399"/>
      <c r="S90" s="399"/>
      <c r="T90" s="399"/>
      <c r="U90" s="399"/>
      <c r="V90" s="399"/>
      <c r="W90" s="399"/>
      <c r="X90" s="399"/>
      <c r="Y90" s="399"/>
      <c r="Z90" s="399"/>
      <c r="AA90" s="773" t="s">
        <v>57</v>
      </c>
      <c r="AB90" s="773"/>
      <c r="AC90" s="396"/>
      <c r="AD90" s="396"/>
      <c r="AE90" s="396"/>
      <c r="AF90" s="396"/>
      <c r="AG90" s="396"/>
      <c r="AH90" s="396"/>
      <c r="AI90" s="396"/>
      <c r="AJ90" s="396"/>
      <c r="AK90" s="396"/>
      <c r="AL90" s="396"/>
      <c r="AM90" s="396"/>
      <c r="AN90" s="396"/>
      <c r="AO90" s="396"/>
      <c r="AP90" s="396"/>
      <c r="AQ90" s="396"/>
      <c r="AR90" s="396"/>
      <c r="AS90" s="396"/>
      <c r="AT90" s="396"/>
      <c r="AU90" s="396"/>
      <c r="AV90" s="396"/>
      <c r="AW90" s="396"/>
      <c r="AX90" s="396"/>
      <c r="AY90" s="396"/>
      <c r="AZ90" s="396"/>
      <c r="BA90" s="396"/>
      <c r="BB90" s="396"/>
      <c r="BC90" s="396"/>
      <c r="BD90" s="396"/>
      <c r="BE90" s="396"/>
      <c r="BF90" s="396"/>
      <c r="BG90" s="164"/>
      <c r="BH90" s="164"/>
      <c r="BI90" s="164"/>
      <c r="BJ90" s="399"/>
      <c r="BK90" s="399"/>
    </row>
    <row r="91" spans="2:63" hidden="1" x14ac:dyDescent="0.25">
      <c r="B91" s="162"/>
      <c r="C91" s="399"/>
      <c r="D91" s="399"/>
      <c r="E91" s="399"/>
      <c r="F91" s="399"/>
      <c r="G91" s="164"/>
      <c r="H91" s="164"/>
      <c r="I91" s="164"/>
      <c r="J91" s="164"/>
      <c r="K91" s="164"/>
      <c r="L91" s="164"/>
      <c r="M91" s="164"/>
      <c r="N91" s="399"/>
      <c r="O91" s="399"/>
      <c r="P91" s="399"/>
      <c r="Q91" s="399"/>
      <c r="R91" s="399"/>
      <c r="S91" s="399"/>
      <c r="T91" s="399"/>
      <c r="U91" s="399"/>
      <c r="V91" s="399"/>
      <c r="W91" s="399"/>
      <c r="X91" s="399"/>
      <c r="Y91" s="399"/>
      <c r="Z91" s="399"/>
      <c r="AA91" s="771" t="s">
        <v>70</v>
      </c>
      <c r="AB91" s="771"/>
      <c r="AC91" s="397"/>
      <c r="AD91" s="397"/>
      <c r="AE91" s="397"/>
      <c r="AF91" s="397"/>
      <c r="AG91" s="397"/>
      <c r="AH91" s="397"/>
      <c r="AI91" s="397"/>
      <c r="AJ91" s="397"/>
      <c r="AK91" s="397"/>
      <c r="AL91" s="397"/>
      <c r="AM91" s="397"/>
      <c r="AN91" s="397"/>
      <c r="AO91" s="397"/>
      <c r="AP91" s="397"/>
      <c r="AQ91" s="397"/>
      <c r="AR91" s="397"/>
      <c r="AS91" s="397"/>
      <c r="AT91" s="397"/>
      <c r="AU91" s="397"/>
      <c r="AV91" s="397"/>
      <c r="AW91" s="397"/>
      <c r="AX91" s="397"/>
      <c r="AY91" s="397"/>
      <c r="AZ91" s="397"/>
      <c r="BA91" s="397"/>
      <c r="BB91" s="397"/>
      <c r="BC91" s="397"/>
      <c r="BD91" s="397"/>
      <c r="BE91" s="397"/>
      <c r="BF91" s="397"/>
      <c r="BG91" s="164"/>
      <c r="BH91" s="164"/>
      <c r="BI91" s="164"/>
      <c r="BJ91" s="399"/>
      <c r="BK91" s="399"/>
    </row>
    <row r="92" spans="2:63" hidden="1" x14ac:dyDescent="0.25">
      <c r="B92" s="162"/>
      <c r="C92" s="399"/>
      <c r="D92" s="399"/>
      <c r="E92" s="399"/>
      <c r="F92" s="399"/>
      <c r="G92" s="164"/>
      <c r="H92" s="164"/>
      <c r="I92" s="164"/>
      <c r="J92" s="164"/>
      <c r="K92" s="164"/>
      <c r="L92" s="164"/>
      <c r="M92" s="164"/>
      <c r="N92" s="399"/>
      <c r="O92" s="399"/>
      <c r="P92" s="399"/>
      <c r="Q92" s="399"/>
      <c r="R92" s="399"/>
      <c r="S92" s="399"/>
      <c r="T92" s="399"/>
      <c r="U92" s="399"/>
      <c r="V92" s="399"/>
      <c r="W92" s="399"/>
      <c r="X92" s="399"/>
      <c r="Y92" s="399"/>
      <c r="Z92" s="399"/>
      <c r="AA92" s="771" t="s">
        <v>71</v>
      </c>
      <c r="AB92" s="771"/>
      <c r="AC92" s="397"/>
      <c r="AD92" s="397"/>
      <c r="AE92" s="397"/>
      <c r="AF92" s="397"/>
      <c r="AG92" s="397"/>
      <c r="AH92" s="397"/>
      <c r="AI92" s="397"/>
      <c r="AJ92" s="397"/>
      <c r="AK92" s="397"/>
      <c r="AL92" s="397"/>
      <c r="AM92" s="397"/>
      <c r="AN92" s="397"/>
      <c r="AO92" s="397"/>
      <c r="AP92" s="397"/>
      <c r="AQ92" s="397"/>
      <c r="AR92" s="397"/>
      <c r="AS92" s="397"/>
      <c r="AT92" s="397"/>
      <c r="AU92" s="397"/>
      <c r="AV92" s="397"/>
      <c r="AW92" s="397"/>
      <c r="AX92" s="397"/>
      <c r="AY92" s="397"/>
      <c r="AZ92" s="397"/>
      <c r="BA92" s="397"/>
      <c r="BB92" s="397"/>
      <c r="BC92" s="397"/>
      <c r="BD92" s="397"/>
      <c r="BE92" s="397"/>
      <c r="BF92" s="397"/>
      <c r="BG92" s="164"/>
      <c r="BH92" s="164"/>
      <c r="BI92" s="164"/>
      <c r="BJ92" s="399"/>
      <c r="BK92" s="399"/>
    </row>
    <row r="93" spans="2:63" hidden="1" x14ac:dyDescent="0.25">
      <c r="B93" s="162"/>
      <c r="C93" s="399"/>
      <c r="D93" s="399"/>
      <c r="E93" s="399"/>
      <c r="F93" s="399"/>
      <c r="G93" s="164"/>
      <c r="H93" s="164"/>
      <c r="I93" s="164"/>
      <c r="J93" s="164"/>
      <c r="K93" s="164"/>
      <c r="L93" s="164"/>
      <c r="M93" s="164"/>
      <c r="N93" s="399"/>
      <c r="O93" s="399"/>
      <c r="P93" s="399"/>
      <c r="Q93" s="399"/>
      <c r="R93" s="399"/>
      <c r="S93" s="399"/>
      <c r="T93" s="399"/>
      <c r="U93" s="399"/>
      <c r="V93" s="399"/>
      <c r="W93" s="399"/>
      <c r="X93" s="399"/>
      <c r="Y93" s="399"/>
      <c r="Z93" s="399"/>
      <c r="AA93" s="771" t="s">
        <v>72</v>
      </c>
      <c r="AB93" s="771"/>
      <c r="AC93" s="397"/>
      <c r="AD93" s="397"/>
      <c r="AE93" s="397"/>
      <c r="AF93" s="397"/>
      <c r="AG93" s="397"/>
      <c r="AH93" s="397"/>
      <c r="AI93" s="397"/>
      <c r="AJ93" s="397"/>
      <c r="AK93" s="397"/>
      <c r="AL93" s="397"/>
      <c r="AM93" s="397"/>
      <c r="AN93" s="397"/>
      <c r="AO93" s="397"/>
      <c r="AP93" s="397"/>
      <c r="AQ93" s="397"/>
      <c r="AR93" s="397"/>
      <c r="AS93" s="397"/>
      <c r="AT93" s="397"/>
      <c r="AU93" s="397"/>
      <c r="AV93" s="397"/>
      <c r="AW93" s="397"/>
      <c r="AX93" s="397"/>
      <c r="AY93" s="397"/>
      <c r="AZ93" s="397"/>
      <c r="BA93" s="397"/>
      <c r="BB93" s="397"/>
      <c r="BC93" s="397"/>
      <c r="BD93" s="397"/>
      <c r="BE93" s="397"/>
      <c r="BF93" s="397"/>
      <c r="BG93" s="164"/>
      <c r="BH93" s="164"/>
      <c r="BI93" s="164"/>
      <c r="BJ93" s="399"/>
      <c r="BK93" s="399"/>
    </row>
    <row r="94" spans="2:63" hidden="1" x14ac:dyDescent="0.25">
      <c r="B94" s="162"/>
      <c r="C94" s="399"/>
      <c r="D94" s="399"/>
      <c r="E94" s="399"/>
      <c r="F94" s="399"/>
      <c r="G94" s="164"/>
      <c r="H94" s="164"/>
      <c r="I94" s="164"/>
      <c r="J94" s="164"/>
      <c r="K94" s="164"/>
      <c r="L94" s="164"/>
      <c r="M94" s="164"/>
      <c r="N94" s="399"/>
      <c r="O94" s="399"/>
      <c r="P94" s="399"/>
      <c r="Q94" s="399"/>
      <c r="R94" s="399"/>
      <c r="S94" s="399"/>
      <c r="T94" s="399"/>
      <c r="U94" s="399"/>
      <c r="V94" s="399"/>
      <c r="W94" s="399"/>
      <c r="X94" s="399"/>
      <c r="Y94" s="399"/>
      <c r="Z94" s="399"/>
      <c r="AA94" s="771" t="s">
        <v>73</v>
      </c>
      <c r="AB94" s="771"/>
      <c r="AC94" s="397"/>
      <c r="AD94" s="397"/>
      <c r="AE94" s="397"/>
      <c r="AF94" s="397"/>
      <c r="AG94" s="397"/>
      <c r="AH94" s="397"/>
      <c r="AI94" s="397"/>
      <c r="AJ94" s="397"/>
      <c r="AK94" s="397"/>
      <c r="AL94" s="397"/>
      <c r="AM94" s="397"/>
      <c r="AN94" s="397"/>
      <c r="AO94" s="397"/>
      <c r="AP94" s="397"/>
      <c r="AQ94" s="397"/>
      <c r="AR94" s="397"/>
      <c r="AS94" s="397"/>
      <c r="AT94" s="397"/>
      <c r="AU94" s="397"/>
      <c r="AV94" s="397"/>
      <c r="AW94" s="397"/>
      <c r="AX94" s="397"/>
      <c r="AY94" s="397"/>
      <c r="AZ94" s="397"/>
      <c r="BA94" s="397"/>
      <c r="BB94" s="397"/>
      <c r="BC94" s="397"/>
      <c r="BD94" s="397"/>
      <c r="BE94" s="397"/>
      <c r="BF94" s="397"/>
      <c r="BG94" s="164"/>
      <c r="BH94" s="164"/>
      <c r="BI94" s="164"/>
      <c r="BJ94" s="399"/>
      <c r="BK94" s="399"/>
    </row>
    <row r="95" spans="2:63" ht="17.399999999999999" hidden="1" x14ac:dyDescent="0.3">
      <c r="B95" s="162"/>
      <c r="C95" s="399"/>
      <c r="D95" s="399"/>
      <c r="E95" s="399"/>
      <c r="F95" s="399"/>
      <c r="G95" s="164"/>
      <c r="H95" s="164"/>
      <c r="I95" s="164"/>
      <c r="J95" s="164"/>
      <c r="K95" s="164"/>
      <c r="L95" s="164"/>
      <c r="M95" s="164"/>
      <c r="N95" s="399"/>
      <c r="O95" s="399"/>
      <c r="P95" s="399"/>
      <c r="Q95" s="399"/>
      <c r="R95" s="399"/>
      <c r="S95" s="399"/>
      <c r="T95" s="399"/>
      <c r="U95" s="399"/>
      <c r="V95" s="399"/>
      <c r="W95" s="399"/>
      <c r="X95" s="399"/>
      <c r="Y95" s="399"/>
      <c r="Z95" s="399"/>
      <c r="AA95" s="773" t="s">
        <v>57</v>
      </c>
      <c r="AB95" s="773"/>
      <c r="AC95" s="396"/>
      <c r="AD95" s="396"/>
      <c r="AE95" s="396"/>
      <c r="AF95" s="396"/>
      <c r="AG95" s="396"/>
      <c r="AH95" s="396"/>
      <c r="AI95" s="396"/>
      <c r="AJ95" s="396"/>
      <c r="AK95" s="396"/>
      <c r="AL95" s="396"/>
      <c r="AM95" s="396"/>
      <c r="AN95" s="396"/>
      <c r="AO95" s="396"/>
      <c r="AP95" s="396"/>
      <c r="AQ95" s="396"/>
      <c r="AR95" s="396"/>
      <c r="AS95" s="396"/>
      <c r="AT95" s="396"/>
      <c r="AU95" s="396"/>
      <c r="AV95" s="396"/>
      <c r="AW95" s="396"/>
      <c r="AX95" s="396"/>
      <c r="AY95" s="396"/>
      <c r="AZ95" s="396"/>
      <c r="BA95" s="396"/>
      <c r="BB95" s="396"/>
      <c r="BC95" s="396"/>
      <c r="BD95" s="396"/>
      <c r="BE95" s="396"/>
      <c r="BF95" s="396"/>
      <c r="BG95" s="164"/>
      <c r="BH95" s="164"/>
      <c r="BI95" s="164"/>
      <c r="BJ95" s="399"/>
      <c r="BK95" s="399"/>
    </row>
    <row r="96" spans="2:63" hidden="1" x14ac:dyDescent="0.25">
      <c r="G96" s="168"/>
      <c r="H96" s="168"/>
      <c r="I96" s="168"/>
      <c r="J96" s="168"/>
      <c r="K96" s="168"/>
      <c r="L96" s="168"/>
      <c r="M96" s="168"/>
      <c r="BG96" s="168"/>
      <c r="BH96" s="168"/>
      <c r="BI96" s="168"/>
    </row>
    <row r="97" spans="7:13" hidden="1" x14ac:dyDescent="0.25">
      <c r="G97" s="168"/>
      <c r="H97" s="168"/>
      <c r="I97" s="168"/>
      <c r="J97" s="168"/>
      <c r="K97" s="168"/>
      <c r="L97" s="168"/>
      <c r="M97" s="168"/>
    </row>
    <row r="98" spans="7:13" hidden="1" x14ac:dyDescent="0.25"/>
    <row r="99" spans="7:13" hidden="1" x14ac:dyDescent="0.25"/>
    <row r="100" spans="7:13" hidden="1" x14ac:dyDescent="0.25"/>
    <row r="101" spans="7:13" hidden="1" x14ac:dyDescent="0.25"/>
    <row r="102" spans="7:13" hidden="1" x14ac:dyDescent="0.25"/>
    <row r="103" spans="7:13" hidden="1" x14ac:dyDescent="0.25"/>
    <row r="104" spans="7:13" hidden="1" x14ac:dyDescent="0.25"/>
    <row r="105" spans="7:13" hidden="1" x14ac:dyDescent="0.25"/>
    <row r="106" spans="7:13" hidden="1" x14ac:dyDescent="0.25"/>
    <row r="107" spans="7:13" hidden="1" x14ac:dyDescent="0.25"/>
    <row r="108" spans="7:13" hidden="1" x14ac:dyDescent="0.25"/>
    <row r="109" spans="7:13" hidden="1" x14ac:dyDescent="0.25"/>
    <row r="110" spans="7:13" hidden="1" x14ac:dyDescent="0.25"/>
    <row r="111" spans="7:13" hidden="1" x14ac:dyDescent="0.25"/>
    <row r="112" spans="7:13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  <row r="301" hidden="1" x14ac:dyDescent="0.25"/>
    <row r="302" hidden="1" x14ac:dyDescent="0.25"/>
    <row r="303" hidden="1" x14ac:dyDescent="0.25"/>
    <row r="304" hidden="1" x14ac:dyDescent="0.25"/>
    <row r="305" hidden="1" x14ac:dyDescent="0.25"/>
    <row r="306" hidden="1" x14ac:dyDescent="0.25"/>
    <row r="307" hidden="1" x14ac:dyDescent="0.25"/>
    <row r="308" hidden="1" x14ac:dyDescent="0.25"/>
    <row r="309" hidden="1" x14ac:dyDescent="0.25"/>
    <row r="310" hidden="1" x14ac:dyDescent="0.25"/>
    <row r="311" hidden="1" x14ac:dyDescent="0.25"/>
    <row r="312" hidden="1" x14ac:dyDescent="0.25"/>
    <row r="313" hidden="1" x14ac:dyDescent="0.25"/>
    <row r="314" hidden="1" x14ac:dyDescent="0.25"/>
    <row r="315" hidden="1" x14ac:dyDescent="0.25"/>
    <row r="316" hidden="1" x14ac:dyDescent="0.25"/>
    <row r="317" hidden="1" x14ac:dyDescent="0.25"/>
    <row r="318" hidden="1" x14ac:dyDescent="0.25"/>
    <row r="319" hidden="1" x14ac:dyDescent="0.25"/>
    <row r="320" hidden="1" x14ac:dyDescent="0.25"/>
    <row r="321" hidden="1" x14ac:dyDescent="0.25"/>
    <row r="322" hidden="1" x14ac:dyDescent="0.25"/>
    <row r="323" hidden="1" x14ac:dyDescent="0.25"/>
    <row r="324" hidden="1" x14ac:dyDescent="0.25"/>
    <row r="325" hidden="1" x14ac:dyDescent="0.25"/>
    <row r="326" hidden="1" x14ac:dyDescent="0.25"/>
    <row r="327" hidden="1" x14ac:dyDescent="0.25"/>
    <row r="328" hidden="1" x14ac:dyDescent="0.25"/>
    <row r="329" hidden="1" x14ac:dyDescent="0.25"/>
    <row r="330" hidden="1" x14ac:dyDescent="0.25"/>
    <row r="331" hidden="1" x14ac:dyDescent="0.25"/>
    <row r="332" hidden="1" x14ac:dyDescent="0.25"/>
    <row r="333" hidden="1" x14ac:dyDescent="0.25"/>
    <row r="334" hidden="1" x14ac:dyDescent="0.25"/>
    <row r="335" hidden="1" x14ac:dyDescent="0.25"/>
    <row r="336" hidden="1" x14ac:dyDescent="0.25"/>
    <row r="337" hidden="1" x14ac:dyDescent="0.25"/>
    <row r="338" hidden="1" x14ac:dyDescent="0.25"/>
    <row r="339" hidden="1" x14ac:dyDescent="0.25"/>
  </sheetData>
  <sheetProtection algorithmName="SHA-512" hashValue="LClmEz8sfyiX0tbEaXurkNrBko0z8SSAj5GtWQGu/mHHeJ8Nt9KamxupDArYUDmtUW8+bo0OXYGsjgOBUvghtg==" saltValue="ofcCqeA64pDEFmbs3QX3Zg==" spinCount="100000" sheet="1" objects="1" scenarios="1" selectLockedCells="1"/>
  <mergeCells count="265">
    <mergeCell ref="AA91:AB91"/>
    <mergeCell ref="AA92:AB92"/>
    <mergeCell ref="AA93:AB93"/>
    <mergeCell ref="AA94:AB94"/>
    <mergeCell ref="AA95:AB95"/>
    <mergeCell ref="AA84:AB84"/>
    <mergeCell ref="AA85:AB85"/>
    <mergeCell ref="AA86:AB86"/>
    <mergeCell ref="AA87:AB87"/>
    <mergeCell ref="AA88:AB88"/>
    <mergeCell ref="AA89:AB89"/>
    <mergeCell ref="L70:W70"/>
    <mergeCell ref="X70:AA70"/>
    <mergeCell ref="AB70:AC70"/>
    <mergeCell ref="AG70:AR70"/>
    <mergeCell ref="AS70:AV70"/>
    <mergeCell ref="AW70:AX70"/>
    <mergeCell ref="FG2:FH3"/>
    <mergeCell ref="FG4:FH4"/>
    <mergeCell ref="AA90:AB90"/>
    <mergeCell ref="AA78:AB78"/>
    <mergeCell ref="AA79:AB79"/>
    <mergeCell ref="AA80:AB80"/>
    <mergeCell ref="AA81:AB81"/>
    <mergeCell ref="AA82:AB82"/>
    <mergeCell ref="AA83:AB83"/>
    <mergeCell ref="CR70:DC70"/>
    <mergeCell ref="DD70:DG70"/>
    <mergeCell ref="DH70:DI70"/>
    <mergeCell ref="EY70:EZ70"/>
    <mergeCell ref="EW69:EZ69"/>
    <mergeCell ref="FA69:FD69"/>
    <mergeCell ref="DD68:DG68"/>
    <mergeCell ref="DH68:DI68"/>
    <mergeCell ref="EW68:EZ68"/>
    <mergeCell ref="FA70:FD70"/>
    <mergeCell ref="AA77:AB77"/>
    <mergeCell ref="BB70:BM70"/>
    <mergeCell ref="BN70:BQ70"/>
    <mergeCell ref="BR70:BS70"/>
    <mergeCell ref="BW70:CH70"/>
    <mergeCell ref="CI70:CL70"/>
    <mergeCell ref="CM70:CN70"/>
    <mergeCell ref="X69:AA69"/>
    <mergeCell ref="AB69:AC69"/>
    <mergeCell ref="AS69:AV69"/>
    <mergeCell ref="AW69:AX69"/>
    <mergeCell ref="BN69:BQ69"/>
    <mergeCell ref="BR69:BS69"/>
    <mergeCell ref="CI69:CL69"/>
    <mergeCell ref="CM69:CN69"/>
    <mergeCell ref="DD69:DG69"/>
    <mergeCell ref="DH69:DI69"/>
    <mergeCell ref="X68:AA68"/>
    <mergeCell ref="AB68:AC68"/>
    <mergeCell ref="AS68:AV68"/>
    <mergeCell ref="AW68:AX68"/>
    <mergeCell ref="BN68:BQ68"/>
    <mergeCell ref="BR68:BS68"/>
    <mergeCell ref="CI68:CL68"/>
    <mergeCell ref="CM68:CN68"/>
    <mergeCell ref="FA68:FD68"/>
    <mergeCell ref="DD66:DG66"/>
    <mergeCell ref="DH66:DI66"/>
    <mergeCell ref="X67:AA67"/>
    <mergeCell ref="AB67:AC67"/>
    <mergeCell ref="AS67:AV67"/>
    <mergeCell ref="AW67:AX67"/>
    <mergeCell ref="BN67:BQ67"/>
    <mergeCell ref="BR67:BS67"/>
    <mergeCell ref="CI67:CL67"/>
    <mergeCell ref="CM67:CN67"/>
    <mergeCell ref="X66:AA66"/>
    <mergeCell ref="AB66:AC66"/>
    <mergeCell ref="AS66:AV66"/>
    <mergeCell ref="AW66:AX66"/>
    <mergeCell ref="BN66:BQ66"/>
    <mergeCell ref="BR66:BS66"/>
    <mergeCell ref="DD67:DG67"/>
    <mergeCell ref="DH67:DI67"/>
    <mergeCell ref="FA64:FD67"/>
    <mergeCell ref="FE64:FK70"/>
    <mergeCell ref="X65:AA65"/>
    <mergeCell ref="AB65:AC65"/>
    <mergeCell ref="AS65:AV65"/>
    <mergeCell ref="AW65:AX65"/>
    <mergeCell ref="BN65:BQ65"/>
    <mergeCell ref="BR65:BS65"/>
    <mergeCell ref="CI65:CL65"/>
    <mergeCell ref="CM65:CN65"/>
    <mergeCell ref="CI64:CL64"/>
    <mergeCell ref="CM64:CN64"/>
    <mergeCell ref="DD64:DG64"/>
    <mergeCell ref="DH64:DI64"/>
    <mergeCell ref="ES64:EU70"/>
    <mergeCell ref="EW64:EZ67"/>
    <mergeCell ref="DD65:DG65"/>
    <mergeCell ref="DH65:DI65"/>
    <mergeCell ref="CI66:CL66"/>
    <mergeCell ref="CM66:CN66"/>
    <mergeCell ref="X64:AA64"/>
    <mergeCell ref="AB64:AC64"/>
    <mergeCell ref="AS64:AV64"/>
    <mergeCell ref="AW64:AX64"/>
    <mergeCell ref="X62:AA62"/>
    <mergeCell ref="AB62:AC62"/>
    <mergeCell ref="AS62:AV62"/>
    <mergeCell ref="AW62:AX62"/>
    <mergeCell ref="BN62:BQ62"/>
    <mergeCell ref="BR62:BS62"/>
    <mergeCell ref="BN64:BQ64"/>
    <mergeCell ref="BR64:BS64"/>
    <mergeCell ref="CI63:CL63"/>
    <mergeCell ref="X63:AA63"/>
    <mergeCell ref="AB63:AC63"/>
    <mergeCell ref="AS63:AV63"/>
    <mergeCell ref="AW63:AX63"/>
    <mergeCell ref="BN63:BQ63"/>
    <mergeCell ref="BR63:BS63"/>
    <mergeCell ref="EW59:FD59"/>
    <mergeCell ref="CI61:CL61"/>
    <mergeCell ref="CM61:CN61"/>
    <mergeCell ref="DD61:DG61"/>
    <mergeCell ref="DH61:DI61"/>
    <mergeCell ref="EW61:FD61"/>
    <mergeCell ref="FE61:FJ61"/>
    <mergeCell ref="DH60:DI60"/>
    <mergeCell ref="ES60:EU63"/>
    <mergeCell ref="EW60:FD60"/>
    <mergeCell ref="FE60:FJ60"/>
    <mergeCell ref="CI62:CL62"/>
    <mergeCell ref="CM62:CN62"/>
    <mergeCell ref="DD62:DG62"/>
    <mergeCell ref="DH62:DI62"/>
    <mergeCell ref="EW62:FD62"/>
    <mergeCell ref="FE62:FJ62"/>
    <mergeCell ref="CM63:CN63"/>
    <mergeCell ref="DD63:DG63"/>
    <mergeCell ref="DH63:DI63"/>
    <mergeCell ref="EW63:FD63"/>
    <mergeCell ref="FE63:FJ63"/>
    <mergeCell ref="EV54:EV63"/>
    <mergeCell ref="EW54:FD56"/>
    <mergeCell ref="EW58:FD58"/>
    <mergeCell ref="FE58:FJ58"/>
    <mergeCell ref="X59:AA59"/>
    <mergeCell ref="AB59:AC59"/>
    <mergeCell ref="AS59:AV59"/>
    <mergeCell ref="AW59:AX59"/>
    <mergeCell ref="BN59:BQ59"/>
    <mergeCell ref="X61:AA61"/>
    <mergeCell ref="AB61:AC61"/>
    <mergeCell ref="AS61:AV61"/>
    <mergeCell ref="AW61:AX61"/>
    <mergeCell ref="BN61:BQ61"/>
    <mergeCell ref="BR61:BS61"/>
    <mergeCell ref="FE59:FJ59"/>
    <mergeCell ref="X60:AA60"/>
    <mergeCell ref="AB60:AC60"/>
    <mergeCell ref="AS60:AV60"/>
    <mergeCell ref="AW60:AX60"/>
    <mergeCell ref="BN60:BQ60"/>
    <mergeCell ref="BR60:BS60"/>
    <mergeCell ref="CI60:CL60"/>
    <mergeCell ref="CM60:CN60"/>
    <mergeCell ref="DD60:DG60"/>
    <mergeCell ref="BR59:BS59"/>
    <mergeCell ref="ES56:EU59"/>
    <mergeCell ref="X57:AA57"/>
    <mergeCell ref="AB57:AC57"/>
    <mergeCell ref="AS57:AV57"/>
    <mergeCell ref="AW57:AX57"/>
    <mergeCell ref="BN57:BQ57"/>
    <mergeCell ref="BR57:BS57"/>
    <mergeCell ref="CI57:CL57"/>
    <mergeCell ref="CM57:CN57"/>
    <mergeCell ref="DD57:DG57"/>
    <mergeCell ref="CM58:CN58"/>
    <mergeCell ref="DD58:DG58"/>
    <mergeCell ref="DH58:DI58"/>
    <mergeCell ref="CI59:CL59"/>
    <mergeCell ref="CM59:CN59"/>
    <mergeCell ref="DD59:DG59"/>
    <mergeCell ref="DH59:DI59"/>
    <mergeCell ref="DH57:DI57"/>
    <mergeCell ref="X56:AC56"/>
    <mergeCell ref="AS56:AX56"/>
    <mergeCell ref="BN56:BS56"/>
    <mergeCell ref="CI56:CN56"/>
    <mergeCell ref="DD56:DI56"/>
    <mergeCell ref="AW58:AX58"/>
    <mergeCell ref="BN58:BQ58"/>
    <mergeCell ref="BR58:BS58"/>
    <mergeCell ref="CI58:CL58"/>
    <mergeCell ref="AB55:AC55"/>
    <mergeCell ref="AS55:AV55"/>
    <mergeCell ref="AW55:AX55"/>
    <mergeCell ref="BN55:BQ55"/>
    <mergeCell ref="BR55:BS55"/>
    <mergeCell ref="CI55:CL55"/>
    <mergeCell ref="CM55:CN55"/>
    <mergeCell ref="DD55:DG55"/>
    <mergeCell ref="DH55:DI55"/>
    <mergeCell ref="EW57:FD57"/>
    <mergeCell ref="FE57:FJ57"/>
    <mergeCell ref="X58:AA58"/>
    <mergeCell ref="AB58:AC58"/>
    <mergeCell ref="AS58:AV58"/>
    <mergeCell ref="BC52:BG52"/>
    <mergeCell ref="BH52:BL52"/>
    <mergeCell ref="BN52:BQ52"/>
    <mergeCell ref="BR52:BS52"/>
    <mergeCell ref="BX52:CB52"/>
    <mergeCell ref="DD53:DG53"/>
    <mergeCell ref="DH53:DI53"/>
    <mergeCell ref="X54:AA54"/>
    <mergeCell ref="AB54:AC54"/>
    <mergeCell ref="AS54:AV54"/>
    <mergeCell ref="AW54:AX54"/>
    <mergeCell ref="BN54:BQ54"/>
    <mergeCell ref="BR54:BS54"/>
    <mergeCell ref="CI54:CL54"/>
    <mergeCell ref="CM54:CN54"/>
    <mergeCell ref="DD54:DG54"/>
    <mergeCell ref="DH54:DI54"/>
    <mergeCell ref="FE54:FK56"/>
    <mergeCell ref="X55:AA55"/>
    <mergeCell ref="M52:Q52"/>
    <mergeCell ref="R52:V52"/>
    <mergeCell ref="X52:AA52"/>
    <mergeCell ref="AB52:AC52"/>
    <mergeCell ref="AH52:AL52"/>
    <mergeCell ref="AM52:AQ52"/>
    <mergeCell ref="AS52:AV52"/>
    <mergeCell ref="DH52:DI52"/>
    <mergeCell ref="ES52:EU55"/>
    <mergeCell ref="X53:AA53"/>
    <mergeCell ref="AB53:AC53"/>
    <mergeCell ref="AS53:AV53"/>
    <mergeCell ref="AW53:AX53"/>
    <mergeCell ref="BN53:BQ53"/>
    <mergeCell ref="BR53:BS53"/>
    <mergeCell ref="CI53:CL53"/>
    <mergeCell ref="CM53:CN53"/>
    <mergeCell ref="CC52:CG52"/>
    <mergeCell ref="CI52:CL52"/>
    <mergeCell ref="CM52:CN52"/>
    <mergeCell ref="CS52:CW52"/>
    <mergeCell ref="FG6:FH6"/>
    <mergeCell ref="ET51:FH51"/>
    <mergeCell ref="CX52:DB52"/>
    <mergeCell ref="DD52:DG52"/>
    <mergeCell ref="AW52:AX52"/>
    <mergeCell ref="B2:FC2"/>
    <mergeCell ref="B3:FC3"/>
    <mergeCell ref="B4:FC4"/>
    <mergeCell ref="B5:F5"/>
    <mergeCell ref="I5:K5"/>
    <mergeCell ref="DW6:EA6"/>
    <mergeCell ref="EB6:EF6"/>
    <mergeCell ref="EQ6:ER6"/>
    <mergeCell ref="B51:E51"/>
    <mergeCell ref="F51:ES51"/>
    <mergeCell ref="ES6:ET6"/>
    <mergeCell ref="EU6:EV6"/>
  </mergeCells>
  <hyperlinks>
    <hyperlink ref="A1" location="DASHBOARD!A1" display="D"/>
  </hyperlinks>
  <pageMargins left="0.26" right="7158278.8200000003" top="0.37" bottom="0.13" header="0.34" footer="0.2"/>
  <pageSetup paperSize="9" scale="38" orientation="portrait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L28"/>
  <sheetViews>
    <sheetView view="pageBreakPreview" zoomScale="80" zoomScaleNormal="100" zoomScaleSheetLayoutView="80" workbookViewId="0">
      <selection activeCell="B2" sqref="B2:H2"/>
    </sheetView>
  </sheetViews>
  <sheetFormatPr defaultColWidth="0" defaultRowHeight="14.4" zeroHeight="1" x14ac:dyDescent="0.3"/>
  <cols>
    <col min="1" max="1" width="5.33203125" style="2" customWidth="1"/>
    <col min="2" max="2" width="27.21875" style="23" customWidth="1"/>
    <col min="3" max="7" width="21.6640625" style="23" customWidth="1"/>
    <col min="8" max="8" width="20.5546875" style="23" hidden="1" customWidth="1"/>
    <col min="9" max="9" width="6.44140625" style="2" customWidth="1"/>
    <col min="10" max="16384" width="9.109375" style="2" hidden="1"/>
  </cols>
  <sheetData>
    <row r="1" spans="1:12" s="5" customFormat="1" ht="24.75" customHeight="1" x14ac:dyDescent="0.3">
      <c r="A1" s="15" t="s">
        <v>24</v>
      </c>
      <c r="B1" s="54"/>
      <c r="C1" s="54"/>
      <c r="D1" s="54"/>
      <c r="E1" s="54"/>
      <c r="F1" s="54"/>
      <c r="G1" s="54"/>
      <c r="H1" s="54"/>
      <c r="I1" s="7"/>
    </row>
    <row r="2" spans="1:12" s="5" customFormat="1" ht="54" customHeight="1" x14ac:dyDescent="0.3">
      <c r="A2" s="7"/>
      <c r="B2" s="564" t="str">
        <f>"SWAMI VIVEKANAND GOVT. MODEL SCHOOL,"&amp;DASHBOARD!C3</f>
        <v>SWAMI VIVEKANAND GOVT. MODEL SCHOOL,AMET,  BLOCK-AMET (RAJSAMAND)</v>
      </c>
      <c r="C2" s="564"/>
      <c r="D2" s="564"/>
      <c r="E2" s="564"/>
      <c r="F2" s="564"/>
      <c r="G2" s="564"/>
      <c r="H2" s="564"/>
      <c r="I2" s="16"/>
      <c r="J2" s="14"/>
      <c r="K2" s="14"/>
      <c r="L2" s="14"/>
    </row>
    <row r="3" spans="1:12" s="5" customFormat="1" ht="25.5" customHeight="1" x14ac:dyDescent="0.3">
      <c r="A3" s="7"/>
      <c r="B3" s="564" t="str">
        <f>IF(DASHBOARD!B4="","",DASHBOARD!B4)</f>
        <v>SESSION  -  2025-26</v>
      </c>
      <c r="C3" s="564"/>
      <c r="D3" s="564"/>
      <c r="E3" s="564"/>
      <c r="F3" s="564"/>
      <c r="G3" s="564"/>
      <c r="H3" s="564"/>
      <c r="I3" s="16"/>
      <c r="J3" s="14"/>
      <c r="K3" s="14"/>
      <c r="L3" s="14"/>
    </row>
    <row r="4" spans="1:12" s="5" customFormat="1" ht="28.2" thickBot="1" x14ac:dyDescent="0.5">
      <c r="A4" s="7"/>
      <c r="B4" s="853" t="s">
        <v>74</v>
      </c>
      <c r="C4" s="853"/>
      <c r="D4" s="853"/>
      <c r="E4" s="853"/>
      <c r="F4" s="853"/>
      <c r="G4" s="853"/>
      <c r="H4" s="853"/>
      <c r="I4" s="7"/>
    </row>
    <row r="5" spans="1:12" s="5" customFormat="1" ht="34.5" customHeight="1" x14ac:dyDescent="0.3">
      <c r="A5" s="7"/>
      <c r="B5" s="854" t="s">
        <v>75</v>
      </c>
      <c r="C5" s="82" t="str">
        <f>IF(DASHBOARD!$D$12="","",DASHBOARD!$D$12)</f>
        <v>JITENDRA KUMAR SHARMA</v>
      </c>
      <c r="D5" s="82" t="str">
        <f>IF(DASHBOARD!$D$13="","",DASHBOARD!$D$13)</f>
        <v>POOJA CHAUDHARY</v>
      </c>
      <c r="E5" s="82" t="str">
        <f>IF(DASHBOARD!$D$14="","",DASHBOARD!$D$14)</f>
        <v>GANPAT LAL JAT</v>
      </c>
      <c r="F5" s="82" t="str">
        <f>IF(DASHBOARD!$D$15="","",DASHBOARD!$D$15)</f>
        <v>PREM CHAND BALAI</v>
      </c>
      <c r="G5" s="82" t="str">
        <f>IF(DASHBOARD!$D$16="","",DASHBOARD!$D$16)</f>
        <v>DHANOP SINGH</v>
      </c>
      <c r="H5" s="83" t="str">
        <f>IF(DASHBOARD!$D$17="","",DASHBOARD!$D$17)</f>
        <v/>
      </c>
      <c r="I5" s="7"/>
    </row>
    <row r="6" spans="1:12" s="5" customFormat="1" ht="45" customHeight="1" x14ac:dyDescent="0.3">
      <c r="A6" s="7"/>
      <c r="B6" s="855"/>
      <c r="C6" s="63" t="str">
        <f>DASHBOARD!B12</f>
        <v>ENGLISH</v>
      </c>
      <c r="D6" s="63" t="str">
        <f>DASHBOARD!B13</f>
        <v>HINDI</v>
      </c>
      <c r="E6" s="63" t="str">
        <f>DASHBOARD!B14</f>
        <v>MATHS</v>
      </c>
      <c r="F6" s="63" t="str">
        <f>DASHBOARD!B15</f>
        <v xml:space="preserve">SCIENCE </v>
      </c>
      <c r="G6" s="59" t="str">
        <f>DASHBOARD!B16</f>
        <v>SOCIAL SCIENCE</v>
      </c>
      <c r="H6" s="84" t="str">
        <f>DASHBOARD!B17</f>
        <v>IT</v>
      </c>
      <c r="I6" s="7"/>
    </row>
    <row r="7" spans="1:12" s="5" customFormat="1" ht="20.399999999999999" x14ac:dyDescent="0.3">
      <c r="A7" s="7"/>
      <c r="B7" s="85" t="s">
        <v>58</v>
      </c>
      <c r="C7" s="68">
        <f>IF('GREEN SHEET'!AB51="","",'GREEN SHEET'!AB51)</f>
        <v>3</v>
      </c>
      <c r="D7" s="68">
        <f>IF('GREEN SHEET'!AW51="","",'GREEN SHEET'!AW51)</f>
        <v>3</v>
      </c>
      <c r="E7" s="68">
        <f>IF('GREEN SHEET'!BR51="","",'GREEN SHEET'!BR51)</f>
        <v>3</v>
      </c>
      <c r="F7" s="68">
        <f>IF('GREEN SHEET'!CM51="","",'GREEN SHEET'!CM51)</f>
        <v>3</v>
      </c>
      <c r="G7" s="68">
        <f>IF('GREEN SHEET'!DH51="","",'GREEN SHEET'!DH51)</f>
        <v>3</v>
      </c>
      <c r="H7" s="68" t="e">
        <f>IF('GREEN SHEET'!#REF!="","",'GREEN SHEET'!#REF!)</f>
        <v>#REF!</v>
      </c>
      <c r="I7" s="7"/>
    </row>
    <row r="8" spans="1:12" s="5" customFormat="1" ht="20.399999999999999" x14ac:dyDescent="0.3">
      <c r="A8" s="7"/>
      <c r="B8" s="86" t="s">
        <v>59</v>
      </c>
      <c r="C8" s="68">
        <f>IF('GREEN SHEET'!AB52="","",'GREEN SHEET'!AB52)</f>
        <v>3</v>
      </c>
      <c r="D8" s="68">
        <f>IF('GREEN SHEET'!AW52="","",'GREEN SHEET'!AW52)</f>
        <v>3</v>
      </c>
      <c r="E8" s="68">
        <f>IF('GREEN SHEET'!BR52="","",'GREEN SHEET'!BR52)</f>
        <v>2</v>
      </c>
      <c r="F8" s="68">
        <f>IF('GREEN SHEET'!CM52="","",'GREEN SHEET'!CM52)</f>
        <v>3</v>
      </c>
      <c r="G8" s="68">
        <f>IF('GREEN SHEET'!DH52="","",'GREEN SHEET'!DH52)</f>
        <v>3</v>
      </c>
      <c r="H8" s="68" t="e">
        <f>IF('GREEN SHEET'!#REF!="","",'GREEN SHEET'!#REF!)</f>
        <v>#REF!</v>
      </c>
      <c r="I8" s="7"/>
    </row>
    <row r="9" spans="1:12" s="5" customFormat="1" ht="20.399999999999999" x14ac:dyDescent="0.3">
      <c r="A9" s="7"/>
      <c r="B9" s="86" t="s">
        <v>60</v>
      </c>
      <c r="C9" s="68">
        <f>IF('GREEN SHEET'!AB53="","",'GREEN SHEET'!AB53)</f>
        <v>0</v>
      </c>
      <c r="D9" s="68">
        <f>IF('GREEN SHEET'!AW53="","",'GREEN SHEET'!AW53)</f>
        <v>0</v>
      </c>
      <c r="E9" s="68">
        <f>IF('GREEN SHEET'!BR53="","",'GREEN SHEET'!BR53)</f>
        <v>1</v>
      </c>
      <c r="F9" s="68">
        <f>IF('GREEN SHEET'!CM53="","",'GREEN SHEET'!CM53)</f>
        <v>0</v>
      </c>
      <c r="G9" s="68">
        <f>IF('GREEN SHEET'!DH53="","",'GREEN SHEET'!DH53)</f>
        <v>0</v>
      </c>
      <c r="H9" s="68" t="e">
        <f>IF('GREEN SHEET'!#REF!="","",'GREEN SHEET'!#REF!)</f>
        <v>#REF!</v>
      </c>
      <c r="I9" s="7"/>
    </row>
    <row r="10" spans="1:12" s="5" customFormat="1" ht="21" thickBot="1" x14ac:dyDescent="0.35">
      <c r="A10" s="7"/>
      <c r="B10" s="87" t="s">
        <v>61</v>
      </c>
      <c r="C10" s="386">
        <f>(C8/C7)</f>
        <v>1</v>
      </c>
      <c r="D10" s="386">
        <f t="shared" ref="D10:H10" si="0">(D8/D7)</f>
        <v>1</v>
      </c>
      <c r="E10" s="386">
        <f t="shared" si="0"/>
        <v>0.66666666666666663</v>
      </c>
      <c r="F10" s="386">
        <f t="shared" si="0"/>
        <v>1</v>
      </c>
      <c r="G10" s="386">
        <f t="shared" si="0"/>
        <v>1</v>
      </c>
      <c r="H10" s="386" t="e">
        <f t="shared" si="0"/>
        <v>#REF!</v>
      </c>
      <c r="I10" s="7"/>
    </row>
    <row r="11" spans="1:12" s="5" customFormat="1" ht="21" thickBot="1" x14ac:dyDescent="0.35">
      <c r="A11" s="7"/>
      <c r="B11" s="856"/>
      <c r="C11" s="856"/>
      <c r="D11" s="856"/>
      <c r="E11" s="856"/>
      <c r="F11" s="856"/>
      <c r="G11" s="856"/>
      <c r="H11" s="856"/>
      <c r="I11" s="7"/>
    </row>
    <row r="12" spans="1:12" s="5" customFormat="1" ht="20.399999999999999" x14ac:dyDescent="0.3">
      <c r="A12" s="7"/>
      <c r="B12" s="88" t="s">
        <v>64</v>
      </c>
      <c r="C12" s="89">
        <f>IF('GREEN SHEET'!AB56="","",'GREEN SHEET'!AB56)</f>
        <v>0</v>
      </c>
      <c r="D12" s="89">
        <f>IF('GREEN SHEET'!AW56="","",'GREEN SHEET'!AW56)</f>
        <v>0</v>
      </c>
      <c r="E12" s="89">
        <f>IF('GREEN SHEET'!BR56="","",'GREEN SHEET'!BR56)</f>
        <v>1</v>
      </c>
      <c r="F12" s="89">
        <f>IF('GREEN SHEET'!CM56="","",'GREEN SHEET'!CM56)</f>
        <v>0</v>
      </c>
      <c r="G12" s="89">
        <f>IF('GREEN SHEET'!DH56="","",'GREEN SHEET'!DH56)</f>
        <v>0</v>
      </c>
      <c r="H12" s="89" t="e">
        <f>IF('GREEN SHEET'!#REF!="","",'GREEN SHEET'!#REF!)</f>
        <v>#REF!</v>
      </c>
      <c r="I12" s="7"/>
    </row>
    <row r="13" spans="1:12" s="5" customFormat="1" ht="20.399999999999999" x14ac:dyDescent="0.3">
      <c r="A13" s="7"/>
      <c r="B13" s="86" t="s">
        <v>65</v>
      </c>
      <c r="C13" s="68">
        <f>IF('GREEN SHEET'!AB57="","",'GREEN SHEET'!AB57)</f>
        <v>0</v>
      </c>
      <c r="D13" s="68">
        <f>IF('GREEN SHEET'!AW57="","",'GREEN SHEET'!AW57)</f>
        <v>0</v>
      </c>
      <c r="E13" s="68">
        <f>IF('GREEN SHEET'!BR57="","",'GREEN SHEET'!BR57)</f>
        <v>1</v>
      </c>
      <c r="F13" s="68">
        <f>IF('GREEN SHEET'!CM57="","",'GREEN SHEET'!CM57)</f>
        <v>2</v>
      </c>
      <c r="G13" s="68">
        <f>IF('GREEN SHEET'!DH57="","",'GREEN SHEET'!DH57)</f>
        <v>2</v>
      </c>
      <c r="H13" s="68" t="e">
        <f>IF('GREEN SHEET'!#REF!="","",'GREEN SHEET'!#REF!)</f>
        <v>#REF!</v>
      </c>
      <c r="I13" s="7"/>
    </row>
    <row r="14" spans="1:12" s="5" customFormat="1" ht="20.399999999999999" x14ac:dyDescent="0.3">
      <c r="A14" s="7"/>
      <c r="B14" s="86" t="s">
        <v>54</v>
      </c>
      <c r="C14" s="68">
        <f>IF('GREEN SHEET'!AB58="","",'GREEN SHEET'!AB58)</f>
        <v>1</v>
      </c>
      <c r="D14" s="68">
        <f>IF('GREEN SHEET'!AW58="","",'GREEN SHEET'!AW58)</f>
        <v>0</v>
      </c>
      <c r="E14" s="68">
        <f>IF('GREEN SHEET'!BR58="","",'GREEN SHEET'!BR58)</f>
        <v>0</v>
      </c>
      <c r="F14" s="68">
        <f>IF('GREEN SHEET'!CM58="","",'GREEN SHEET'!CM58)</f>
        <v>1</v>
      </c>
      <c r="G14" s="68">
        <f>IF('GREEN SHEET'!DH58="","",'GREEN SHEET'!DH58)</f>
        <v>0</v>
      </c>
      <c r="H14" s="68" t="e">
        <f>IF('GREEN SHEET'!#REF!="","",'GREEN SHEET'!#REF!)</f>
        <v>#REF!</v>
      </c>
      <c r="I14" s="7"/>
    </row>
    <row r="15" spans="1:12" s="5" customFormat="1" ht="20.399999999999999" x14ac:dyDescent="0.3">
      <c r="A15" s="7"/>
      <c r="B15" s="86" t="s">
        <v>66</v>
      </c>
      <c r="C15" s="68">
        <f>IF('GREEN SHEET'!AB59="","",'GREEN SHEET'!AB59)</f>
        <v>1</v>
      </c>
      <c r="D15" s="68">
        <f>IF('GREEN SHEET'!AW59="","",'GREEN SHEET'!AW59)</f>
        <v>3</v>
      </c>
      <c r="E15" s="68">
        <f>IF('GREEN SHEET'!BR59="","",'GREEN SHEET'!BR59)</f>
        <v>0</v>
      </c>
      <c r="F15" s="68">
        <f>IF('GREEN SHEET'!CM59="","",'GREEN SHEET'!CM59)</f>
        <v>0</v>
      </c>
      <c r="G15" s="68">
        <f>IF('GREEN SHEET'!DH59="","",'GREEN SHEET'!DH59)</f>
        <v>0</v>
      </c>
      <c r="H15" s="68" t="e">
        <f>IF('GREEN SHEET'!#REF!="","",'GREEN SHEET'!#REF!)</f>
        <v>#REF!</v>
      </c>
      <c r="I15" s="7"/>
    </row>
    <row r="16" spans="1:12" s="5" customFormat="1" ht="20.399999999999999" x14ac:dyDescent="0.3">
      <c r="A16" s="7"/>
      <c r="B16" s="86" t="s">
        <v>67</v>
      </c>
      <c r="C16" s="68">
        <f>IF('GREEN SHEET'!AB60="","",'GREEN SHEET'!AB60)</f>
        <v>1</v>
      </c>
      <c r="D16" s="68">
        <f>IF('GREEN SHEET'!AW60="","",'GREEN SHEET'!AW60)</f>
        <v>0</v>
      </c>
      <c r="E16" s="68">
        <f>IF('GREEN SHEET'!BR60="","",'GREEN SHEET'!BR60)</f>
        <v>0</v>
      </c>
      <c r="F16" s="68">
        <f>IF('GREEN SHEET'!CM60="","",'GREEN SHEET'!CM60)</f>
        <v>0</v>
      </c>
      <c r="G16" s="68">
        <f>IF('GREEN SHEET'!DH60="","",'GREEN SHEET'!DH60)</f>
        <v>1</v>
      </c>
      <c r="H16" s="68" t="e">
        <f>IF('GREEN SHEET'!#REF!="","",'GREEN SHEET'!#REF!)</f>
        <v>#REF!</v>
      </c>
      <c r="I16" s="7"/>
    </row>
    <row r="17" spans="1:9" s="5" customFormat="1" ht="20.399999999999999" x14ac:dyDescent="0.3">
      <c r="A17" s="7"/>
      <c r="B17" s="86" t="s">
        <v>68</v>
      </c>
      <c r="C17" s="68">
        <f>IF('GREEN SHEET'!AB61="","",'GREEN SHEET'!AB61)</f>
        <v>0</v>
      </c>
      <c r="D17" s="68">
        <f>IF('GREEN SHEET'!AW61="","",'GREEN SHEET'!AW61)</f>
        <v>0</v>
      </c>
      <c r="E17" s="68">
        <f>IF('GREEN SHEET'!BR61="","",'GREEN SHEET'!BR61)</f>
        <v>1</v>
      </c>
      <c r="F17" s="68">
        <f>IF('GREEN SHEET'!CM61="","",'GREEN SHEET'!CM61)</f>
        <v>0</v>
      </c>
      <c r="G17" s="68">
        <f>IF('GREEN SHEET'!DH61="","",'GREEN SHEET'!DH61)</f>
        <v>0</v>
      </c>
      <c r="H17" s="68" t="e">
        <f>IF('GREEN SHEET'!#REF!="","",'GREEN SHEET'!#REF!)</f>
        <v>#REF!</v>
      </c>
      <c r="I17" s="7"/>
    </row>
    <row r="18" spans="1:9" s="5" customFormat="1" ht="20.399999999999999" x14ac:dyDescent="0.3">
      <c r="A18" s="7"/>
      <c r="B18" s="86" t="s">
        <v>46</v>
      </c>
      <c r="C18" s="68">
        <f>IF('GREEN SHEET'!AB62="","",'GREEN SHEET'!AB62)</f>
        <v>0</v>
      </c>
      <c r="D18" s="68">
        <f>IF('GREEN SHEET'!AW62="","",'GREEN SHEET'!AW62)</f>
        <v>0</v>
      </c>
      <c r="E18" s="68">
        <f>IF('GREEN SHEET'!BR62="","",'GREEN SHEET'!BR62)</f>
        <v>0</v>
      </c>
      <c r="F18" s="68">
        <f>IF('GREEN SHEET'!CM62="","",'GREEN SHEET'!CM62)</f>
        <v>0</v>
      </c>
      <c r="G18" s="68">
        <f>IF('GREEN SHEET'!DH62="","",'GREEN SHEET'!DH62)</f>
        <v>0</v>
      </c>
      <c r="H18" s="68" t="e">
        <f>IF('GREEN SHEET'!#REF!="","",'GREEN SHEET'!#REF!)</f>
        <v>#REF!</v>
      </c>
      <c r="I18" s="7"/>
    </row>
    <row r="19" spans="1:9" s="5" customFormat="1" ht="21" thickBot="1" x14ac:dyDescent="0.35">
      <c r="A19" s="7"/>
      <c r="B19" s="86" t="s">
        <v>44</v>
      </c>
      <c r="C19" s="68">
        <f>IF('GREEN SHEET'!AB63="","",'GREEN SHEET'!AB63)</f>
        <v>0</v>
      </c>
      <c r="D19" s="68">
        <f>IF('GREEN SHEET'!AW63="","",'GREEN SHEET'!AW63)</f>
        <v>0</v>
      </c>
      <c r="E19" s="68">
        <f>IF('GREEN SHEET'!BR63="","",'GREEN SHEET'!BR63)</f>
        <v>0</v>
      </c>
      <c r="F19" s="68">
        <f>IF('GREEN SHEET'!CM63="","",'GREEN SHEET'!CM63)</f>
        <v>0</v>
      </c>
      <c r="G19" s="68">
        <f>IF('GREEN SHEET'!DH63="","",'GREEN SHEET'!DH63)</f>
        <v>0</v>
      </c>
      <c r="H19" s="68" t="e">
        <f>IF('GREEN SHEET'!#REF!="","",'GREEN SHEET'!#REF!)</f>
        <v>#REF!</v>
      </c>
      <c r="I19" s="7"/>
    </row>
    <row r="20" spans="1:9" s="5" customFormat="1" ht="21" thickBot="1" x14ac:dyDescent="0.35">
      <c r="A20" s="7"/>
      <c r="B20" s="87" t="s">
        <v>57</v>
      </c>
      <c r="C20" s="90">
        <f>SUM(C12:C19)</f>
        <v>3</v>
      </c>
      <c r="D20" s="90">
        <f t="shared" ref="D20" si="1">SUM(D12:D19)</f>
        <v>3</v>
      </c>
      <c r="E20" s="89">
        <f>IF('GREEN SHEET'!BR64="","",'GREEN SHEET'!BR64)</f>
        <v>3</v>
      </c>
      <c r="F20" s="89">
        <f>IF('GREEN SHEET'!CM64="","",'GREEN SHEET'!CM64)</f>
        <v>3</v>
      </c>
      <c r="G20" s="89">
        <f>IF('GREEN SHEET'!DH64="","",'GREEN SHEET'!DH64)</f>
        <v>3</v>
      </c>
      <c r="H20" s="89" t="e">
        <f>IF('GREEN SHEET'!#REF!="","",'GREEN SHEET'!#REF!)</f>
        <v>#REF!</v>
      </c>
      <c r="I20" s="7"/>
    </row>
    <row r="21" spans="1:9" s="5" customFormat="1" ht="21" thickBot="1" x14ac:dyDescent="0.35">
      <c r="A21" s="7"/>
      <c r="B21" s="856"/>
      <c r="C21" s="856"/>
      <c r="D21" s="856"/>
      <c r="E21" s="856"/>
      <c r="F21" s="856"/>
      <c r="G21" s="856"/>
      <c r="H21" s="856"/>
      <c r="I21" s="7"/>
    </row>
    <row r="22" spans="1:9" s="5" customFormat="1" ht="20.399999999999999" x14ac:dyDescent="0.3">
      <c r="A22" s="7"/>
      <c r="B22" s="88" t="s">
        <v>70</v>
      </c>
      <c r="C22" s="89">
        <f>IF('GREEN SHEET'!AB65="","",'GREEN SHEET'!AB65)</f>
        <v>1</v>
      </c>
      <c r="D22" s="89">
        <f>IF('GREEN SHEET'!AW65="","",'GREEN SHEET'!AW65)</f>
        <v>0</v>
      </c>
      <c r="E22" s="89">
        <f>IF('GREEN SHEET'!BR65="","",'GREEN SHEET'!BR65)</f>
        <v>1</v>
      </c>
      <c r="F22" s="89">
        <f>IF('GREEN SHEET'!CM65="","",'GREEN SHEET'!CM65)</f>
        <v>0</v>
      </c>
      <c r="G22" s="89">
        <f>IF('GREEN SHEET'!DH65="","",'GREEN SHEET'!DH65)</f>
        <v>1</v>
      </c>
      <c r="H22" s="89" t="e">
        <f>IF('GREEN SHEET'!#REF!="","",'GREEN SHEET'!#REF!)</f>
        <v>#REF!</v>
      </c>
      <c r="I22" s="7"/>
    </row>
    <row r="23" spans="1:9" s="5" customFormat="1" ht="20.399999999999999" x14ac:dyDescent="0.3">
      <c r="A23" s="7"/>
      <c r="B23" s="86" t="s">
        <v>71</v>
      </c>
      <c r="C23" s="68">
        <f>IF('GREEN SHEET'!AB66="","",'GREEN SHEET'!AB66)</f>
        <v>1</v>
      </c>
      <c r="D23" s="68">
        <f>IF('GREEN SHEET'!AW66="","",'GREEN SHEET'!AW66)</f>
        <v>3</v>
      </c>
      <c r="E23" s="68">
        <f>IF('GREEN SHEET'!BR66="","",'GREEN SHEET'!BR66)</f>
        <v>0</v>
      </c>
      <c r="F23" s="68">
        <f>IF('GREEN SHEET'!CM66="","",'GREEN SHEET'!CM66)</f>
        <v>0</v>
      </c>
      <c r="G23" s="68">
        <f>IF('GREEN SHEET'!DH66="","",'GREEN SHEET'!DH66)</f>
        <v>0</v>
      </c>
      <c r="H23" s="68" t="e">
        <f>IF('GREEN SHEET'!#REF!="","",'GREEN SHEET'!#REF!)</f>
        <v>#REF!</v>
      </c>
      <c r="I23" s="7"/>
    </row>
    <row r="24" spans="1:9" s="5" customFormat="1" ht="20.399999999999999" x14ac:dyDescent="0.3">
      <c r="A24" s="7"/>
      <c r="B24" s="86" t="s">
        <v>72</v>
      </c>
      <c r="C24" s="68">
        <f>IF('GREEN SHEET'!AB67="","",'GREEN SHEET'!AB67)</f>
        <v>1</v>
      </c>
      <c r="D24" s="68">
        <f>IF('GREEN SHEET'!AW67="","",'GREEN SHEET'!AW67)</f>
        <v>0</v>
      </c>
      <c r="E24" s="68">
        <f>IF('GREEN SHEET'!BR67="","",'GREEN SHEET'!BR67)</f>
        <v>1</v>
      </c>
      <c r="F24" s="68">
        <f>IF('GREEN SHEET'!CM67="","",'GREEN SHEET'!CM67)</f>
        <v>3</v>
      </c>
      <c r="G24" s="68">
        <f>IF('GREEN SHEET'!DH67="","",'GREEN SHEET'!DH67)</f>
        <v>2</v>
      </c>
      <c r="H24" s="68" t="e">
        <f>IF('GREEN SHEET'!#REF!="","",'GREEN SHEET'!#REF!)</f>
        <v>#REF!</v>
      </c>
      <c r="I24" s="7"/>
    </row>
    <row r="25" spans="1:9" s="5" customFormat="1" ht="20.399999999999999" x14ac:dyDescent="0.3">
      <c r="A25" s="7"/>
      <c r="B25" s="86" t="s">
        <v>73</v>
      </c>
      <c r="C25" s="68">
        <f>IF('GREEN SHEET'!AB68="","",'GREEN SHEET'!AB68)</f>
        <v>0</v>
      </c>
      <c r="D25" s="68">
        <f>IF('GREEN SHEET'!AW68="","",'GREEN SHEET'!AW68)</f>
        <v>0</v>
      </c>
      <c r="E25" s="68">
        <f>IF('GREEN SHEET'!BR68="","",'GREEN SHEET'!BR68)</f>
        <v>1</v>
      </c>
      <c r="F25" s="68">
        <f>IF('GREEN SHEET'!CM68="","",'GREEN SHEET'!CM68)</f>
        <v>0</v>
      </c>
      <c r="G25" s="68">
        <f>IF('GREEN SHEET'!DH68="","",'GREEN SHEET'!DH68)</f>
        <v>0</v>
      </c>
      <c r="H25" s="68" t="e">
        <f>IF('GREEN SHEET'!#REF!="","",'GREEN SHEET'!#REF!)</f>
        <v>#REF!</v>
      </c>
      <c r="I25" s="7"/>
    </row>
    <row r="26" spans="1:9" s="5" customFormat="1" ht="21" thickBot="1" x14ac:dyDescent="0.35">
      <c r="A26" s="7"/>
      <c r="B26" s="87" t="s">
        <v>57</v>
      </c>
      <c r="C26" s="90">
        <f>SUM(C22:C25)</f>
        <v>3</v>
      </c>
      <c r="D26" s="90">
        <f t="shared" ref="D26:H26" si="2">SUM(D22:D25)</f>
        <v>3</v>
      </c>
      <c r="E26" s="90">
        <f t="shared" si="2"/>
        <v>3</v>
      </c>
      <c r="F26" s="90">
        <f t="shared" si="2"/>
        <v>3</v>
      </c>
      <c r="G26" s="90">
        <f t="shared" si="2"/>
        <v>3</v>
      </c>
      <c r="H26" s="90" t="e">
        <f t="shared" si="2"/>
        <v>#REF!</v>
      </c>
      <c r="I26" s="7"/>
    </row>
    <row r="27" spans="1:9" s="5" customFormat="1" ht="21" customHeight="1" x14ac:dyDescent="0.3">
      <c r="A27" s="7"/>
      <c r="B27" s="91"/>
      <c r="C27" s="91"/>
      <c r="D27" s="70"/>
      <c r="E27" s="70"/>
      <c r="F27" s="70"/>
      <c r="G27" s="70"/>
      <c r="H27" s="70"/>
      <c r="I27" s="7"/>
    </row>
    <row r="28" spans="1:9" hidden="1" x14ac:dyDescent="0.3"/>
  </sheetData>
  <sheetProtection algorithmName="SHA-512" hashValue="cqENX+0HdUjbIdImqWx2GPSxUOYFYy1y++aq3MaHXWDUktkkrCTd8cFDHua1tkh+QCHZYXZCX9vKAb67SCngGQ==" saltValue="4HCp5sRcUfe55dBGeqHSEg==" spinCount="100000" sheet="1" objects="1" scenarios="1" selectLockedCells="1"/>
  <mergeCells count="6">
    <mergeCell ref="B2:H2"/>
    <mergeCell ref="B4:H4"/>
    <mergeCell ref="B5:B6"/>
    <mergeCell ref="B11:H11"/>
    <mergeCell ref="B21:H21"/>
    <mergeCell ref="B3:H3"/>
  </mergeCells>
  <hyperlinks>
    <hyperlink ref="A1" location="DASHBOARD!A1" display="D"/>
  </hyperlinks>
  <pageMargins left="0.7" right="0.7" top="0.25" bottom="0.21" header="0.15" footer="0.11"/>
  <pageSetup paperSize="9" scale="86" fitToWidth="0" orientation="landscape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R23"/>
  <sheetViews>
    <sheetView view="pageBreakPreview" zoomScale="70" zoomScaleNormal="100" zoomScaleSheetLayoutView="70" workbookViewId="0">
      <selection activeCell="B4" sqref="B4"/>
    </sheetView>
  </sheetViews>
  <sheetFormatPr defaultColWidth="0" defaultRowHeight="14.4" zeroHeight="1" x14ac:dyDescent="0.3"/>
  <cols>
    <col min="1" max="1" width="5.6640625" customWidth="1"/>
    <col min="2" max="2" width="9.109375" customWidth="1"/>
    <col min="3" max="13" width="11.21875" customWidth="1"/>
    <col min="14" max="14" width="4.33203125" customWidth="1"/>
    <col min="15" max="15" width="4.5546875" hidden="1" customWidth="1"/>
    <col min="16" max="18" width="0" hidden="1" customWidth="1"/>
    <col min="19" max="16384" width="9.109375" hidden="1"/>
  </cols>
  <sheetData>
    <row r="1" spans="1:18" ht="22.8" x14ac:dyDescent="0.3">
      <c r="A1" s="92"/>
      <c r="B1" s="865" t="s">
        <v>183</v>
      </c>
      <c r="C1" s="865"/>
      <c r="D1" s="865"/>
      <c r="E1" s="865"/>
      <c r="F1" s="865"/>
      <c r="G1" s="865"/>
      <c r="H1" s="865"/>
      <c r="I1" s="865"/>
      <c r="J1" s="865"/>
      <c r="K1" s="865"/>
      <c r="L1" s="865"/>
      <c r="M1" s="865"/>
      <c r="N1" s="92"/>
    </row>
    <row r="2" spans="1:18" ht="22.8" x14ac:dyDescent="0.3">
      <c r="A2" s="92"/>
      <c r="B2" s="865" t="str">
        <f>IF(DASHBOARD!C3="","",DASHBOARD!C3)</f>
        <v>AMET,  BLOCK-AMET (RAJSAMAND)</v>
      </c>
      <c r="C2" s="865"/>
      <c r="D2" s="865"/>
      <c r="E2" s="865"/>
      <c r="F2" s="865"/>
      <c r="G2" s="865"/>
      <c r="H2" s="865"/>
      <c r="I2" s="865"/>
      <c r="J2" s="865"/>
      <c r="K2" s="865"/>
      <c r="L2" s="865"/>
      <c r="M2" s="865"/>
      <c r="N2" s="92"/>
    </row>
    <row r="3" spans="1:18" ht="22.5" customHeight="1" x14ac:dyDescent="0.3">
      <c r="A3" s="93"/>
      <c r="B3" s="866" t="str">
        <f>"SCHOOL RESULT  "&amp;DASHBOARD!B4</f>
        <v>SCHOOL RESULT  SESSION  -  2025-26</v>
      </c>
      <c r="C3" s="866"/>
      <c r="D3" s="866"/>
      <c r="E3" s="866"/>
      <c r="F3" s="866"/>
      <c r="G3" s="866"/>
      <c r="H3" s="867" t="s">
        <v>184</v>
      </c>
      <c r="I3" s="867"/>
      <c r="J3" s="867"/>
      <c r="K3" s="93" t="str">
        <f>IF(DASHBOARD!B8="","",DASHBOARD!B8&amp;DASHBOARD!C8)</f>
        <v>9A</v>
      </c>
      <c r="L3" s="93" t="str">
        <f>IF(DASHBOARD!C7="","",DASHBOARD!C7)</f>
        <v/>
      </c>
      <c r="M3" s="93"/>
      <c r="N3" s="94"/>
    </row>
    <row r="4" spans="1:18" ht="27" customHeight="1" x14ac:dyDescent="0.3">
      <c r="A4" s="92"/>
      <c r="B4" s="95"/>
      <c r="C4" s="868" t="s">
        <v>185</v>
      </c>
      <c r="D4" s="868"/>
      <c r="E4" s="868"/>
      <c r="F4" s="868"/>
      <c r="G4" s="868"/>
      <c r="H4" s="868" t="s">
        <v>186</v>
      </c>
      <c r="I4" s="868"/>
      <c r="J4" s="868"/>
      <c r="K4" s="868"/>
      <c r="L4" s="868"/>
      <c r="M4" s="190">
        <f>'GREEN SHEET'!J60</f>
        <v>3</v>
      </c>
      <c r="N4" s="92"/>
    </row>
    <row r="5" spans="1:18" ht="27" customHeight="1" x14ac:dyDescent="0.3">
      <c r="A5" s="92"/>
      <c r="B5" s="97"/>
      <c r="C5" s="96" t="s">
        <v>168</v>
      </c>
      <c r="D5" s="96" t="s">
        <v>167</v>
      </c>
      <c r="E5" s="96" t="s">
        <v>169</v>
      </c>
      <c r="F5" s="96" t="s">
        <v>187</v>
      </c>
      <c r="G5" s="98" t="s">
        <v>57</v>
      </c>
      <c r="H5" s="96" t="s">
        <v>168</v>
      </c>
      <c r="I5" s="96" t="s">
        <v>167</v>
      </c>
      <c r="J5" s="96" t="s">
        <v>169</v>
      </c>
      <c r="K5" s="96" t="s">
        <v>187</v>
      </c>
      <c r="L5" s="98" t="s">
        <v>57</v>
      </c>
      <c r="M5" s="96" t="s">
        <v>188</v>
      </c>
      <c r="N5" s="92"/>
    </row>
    <row r="6" spans="1:18" ht="27" customHeight="1" x14ac:dyDescent="0.3">
      <c r="A6" s="863" t="s">
        <v>105</v>
      </c>
      <c r="B6" s="96" t="s">
        <v>64</v>
      </c>
      <c r="C6" s="189">
        <f>COUNTIFS('GREEN SHEET'!$J$6:$J$50,"GEN",'GREEN SHEET'!$FH$6:$FH$50,"E",'GREEN SHEET'!$I$6:$I$50,"BOY")</f>
        <v>0</v>
      </c>
      <c r="D6" s="189">
        <f>COUNTIFS('GREEN SHEET'!$J$6:$J$50,"OBC",'GREEN SHEET'!$FH$6:$FH$50,"E",'GREEN SHEET'!$I$6:$I$50,"BOY")</f>
        <v>0</v>
      </c>
      <c r="E6" s="189">
        <f>COUNTIFS('GREEN SHEET'!$J$6:$J$50,"SC",'GREEN SHEET'!$FH$6:$FH$50,"E",'GREEN SHEET'!$I$6:$I$50,"BOY")</f>
        <v>0</v>
      </c>
      <c r="F6" s="189">
        <f>COUNTIFS('GREEN SHEET'!$J$6:$J$50,"ST",'GREEN SHEET'!$FH$6:$FH$50,"E",'GREEN SHEET'!$I$6:$I$50,"BOY")</f>
        <v>0</v>
      </c>
      <c r="G6" s="189">
        <f>SUM(C6:F6)</f>
        <v>0</v>
      </c>
      <c r="H6" s="189">
        <f>COUNTIFS('GREEN SHEET'!$J$6:$J$50,"GEN",'GREEN SHEET'!$FH$6:$FH$50,"E",'GREEN SHEET'!$I$6:$I$50,"GIRL")</f>
        <v>0</v>
      </c>
      <c r="I6" s="189">
        <f>COUNTIFS('GREEN SHEET'!$J$6:$J$50,"OBC",'GREEN SHEET'!$FH$6:$FH$50,"E",'GREEN SHEET'!$I$6:$I$50,"GIRL")</f>
        <v>0</v>
      </c>
      <c r="J6" s="189">
        <f>COUNTIFS('GREEN SHEET'!$J$6:$J$50,"SC",'GREEN SHEET'!$FH$6:$FH$50,"E",'GREEN SHEET'!$I$6:$I$50,"GIRL")</f>
        <v>0</v>
      </c>
      <c r="K6" s="189">
        <f>COUNTIFS('GREEN SHEET'!$J$6:$J$50,"ST",'GREEN SHEET'!$FH$6:$FH$50,"E",'GREEN SHEET'!$I$6:$I$50,"GIRL")</f>
        <v>0</v>
      </c>
      <c r="L6" s="189">
        <f>SUM(H6:K6)</f>
        <v>0</v>
      </c>
      <c r="M6" s="190">
        <f>SUM(G6,L6)</f>
        <v>0</v>
      </c>
      <c r="N6" s="92"/>
    </row>
    <row r="7" spans="1:18" ht="27" customHeight="1" x14ac:dyDescent="0.3">
      <c r="A7" s="863"/>
      <c r="B7" s="96" t="s">
        <v>65</v>
      </c>
      <c r="C7" s="189">
        <f>COUNTIFS('GREEN SHEET'!$J$6:$J$50,"GEN",'GREEN SHEET'!$FH$6:$FH$50,"D",'GREEN SHEET'!$I$6:$I$50,"BOY")</f>
        <v>0</v>
      </c>
      <c r="D7" s="189">
        <f>COUNTIFS('GREEN SHEET'!$J$6:$J$50,"OBC",'GREEN SHEET'!$FH$6:$FH$50,"D",'GREEN SHEET'!$I$6:$I$50,"BOY")</f>
        <v>0</v>
      </c>
      <c r="E7" s="189">
        <f>COUNTIFS('GREEN SHEET'!$J$6:$J$50,"SC",'GREEN SHEET'!$FH$6:$FH$50,"D",'GREEN SHEET'!$I$6:$I$50,"BOY")</f>
        <v>0</v>
      </c>
      <c r="F7" s="189">
        <f>COUNTIFS('GREEN SHEET'!$J$6:$J$50,"ST",'GREEN SHEET'!$FH$6:$FH$50,"D",'GREEN SHEET'!$I$6:$I$50,"BOY")</f>
        <v>0</v>
      </c>
      <c r="G7" s="189">
        <f t="shared" ref="G7:G13" si="0">SUM(C7:F7)</f>
        <v>0</v>
      </c>
      <c r="H7" s="189">
        <f>COUNTIFS('GREEN SHEET'!$J$6:$J$50,"GEN",'GREEN SHEET'!$FH$6:$FH$50,"D",'GREEN SHEET'!$I$6:$I$50,"GIRL")</f>
        <v>0</v>
      </c>
      <c r="I7" s="189">
        <f>COUNTIFS('GREEN SHEET'!$J$6:$J$50,"OBC",'GREEN SHEET'!$FH$6:$FH$50,"D",'GREEN SHEET'!$I$6:$I$50,"GIRL")</f>
        <v>0</v>
      </c>
      <c r="J7" s="189">
        <f>COUNTIFS('GREEN SHEET'!$J$6:$J$50,"SC",'GREEN SHEET'!$FH$6:$FH$50,"D",'GREEN SHEET'!$I$6:$I$50,"GIRL")</f>
        <v>0</v>
      </c>
      <c r="K7" s="189">
        <f>COUNTIFS('GREEN SHEET'!$J$6:$J$50,"ST",'GREEN SHEET'!$FH$6:$FH$50,"D",'GREEN SHEET'!$I$6:$I$50,"GIRL")</f>
        <v>0</v>
      </c>
      <c r="L7" s="189">
        <f t="shared" ref="L7:L13" si="1">SUM(H7:K7)</f>
        <v>0</v>
      </c>
      <c r="M7" s="190">
        <f t="shared" ref="M7:M13" si="2">SUM(G7,L7)</f>
        <v>0</v>
      </c>
      <c r="N7" s="92"/>
    </row>
    <row r="8" spans="1:18" ht="27" customHeight="1" x14ac:dyDescent="0.3">
      <c r="A8" s="863"/>
      <c r="B8" s="96" t="s">
        <v>54</v>
      </c>
      <c r="C8" s="189">
        <f>COUNTIFS('GREEN SHEET'!$J$6:$J$50,"GEN",'GREEN SHEET'!$FH$6:$FH$50,"C2",'GREEN SHEET'!$I$6:$I$50,"BOY")</f>
        <v>1</v>
      </c>
      <c r="D8" s="189">
        <f>COUNTIFS('GREEN SHEET'!$J$6:$J$50,"OBC",'GREEN SHEET'!$FH$6:$FH$50,"C2",'GREEN SHEET'!$I$6:$I$50,"BOY")</f>
        <v>0</v>
      </c>
      <c r="E8" s="189">
        <f>COUNTIFS('GREEN SHEET'!$J$6:$J$50,"SC",'GREEN SHEET'!$FH$6:$FH$50,"C2",'GREEN SHEET'!$I$6:$I$50,"BOY")</f>
        <v>0</v>
      </c>
      <c r="F8" s="189">
        <f>COUNTIFS('GREEN SHEET'!$J$6:$J$50,"ST",'GREEN SHEET'!$FH$6:$FH$50,"C2",'GREEN SHEET'!$I$6:$I$50,"BOY")</f>
        <v>0</v>
      </c>
      <c r="G8" s="189">
        <f t="shared" si="0"/>
        <v>1</v>
      </c>
      <c r="H8" s="189">
        <f>COUNTIFS('GREEN SHEET'!$J$6:$J$50,"GEN",'GREEN SHEET'!$FH$6:$FH$50,"C2",'GREEN SHEET'!$I$6:$I$50,"GIRL")</f>
        <v>0</v>
      </c>
      <c r="I8" s="189">
        <f>COUNTIFS('GREEN SHEET'!$J$6:$J$50,"OBC",'GREEN SHEET'!$FH$6:$FH$50,"C2",'GREEN SHEET'!$I$6:$I$50,"GIRL")</f>
        <v>0</v>
      </c>
      <c r="J8" s="189">
        <f>COUNTIFS('GREEN SHEET'!$J$6:$J$50,"SC",'GREEN SHEET'!$FH$6:$FH$50,"C2",'GREEN SHEET'!$I$6:$I$50,"GIRL")</f>
        <v>0</v>
      </c>
      <c r="K8" s="189">
        <f>COUNTIFS('GREEN SHEET'!$J$6:$J$50,"ST",'GREEN SHEET'!$FH$6:$FH$50,"C2",'GREEN SHEET'!$I$6:$I$50,"GIRL")</f>
        <v>0</v>
      </c>
      <c r="L8" s="189">
        <f t="shared" si="1"/>
        <v>0</v>
      </c>
      <c r="M8" s="190">
        <f t="shared" si="2"/>
        <v>1</v>
      </c>
      <c r="N8" s="92"/>
    </row>
    <row r="9" spans="1:18" ht="27" customHeight="1" x14ac:dyDescent="0.3">
      <c r="A9" s="863"/>
      <c r="B9" s="96" t="s">
        <v>66</v>
      </c>
      <c r="C9" s="189">
        <f>COUNTIFS('GREEN SHEET'!$J$6:$J$50,"GEN",'GREEN SHEET'!$FH$6:$FH$50,"C1",'GREEN SHEET'!$I$6:$I$50,"BOY")</f>
        <v>0</v>
      </c>
      <c r="D9" s="189">
        <f>COUNTIFS('GREEN SHEET'!$J$6:$J$50,"OBC",'GREEN SHEET'!$FH$6:$FH$50,"C1",'GREEN SHEET'!$I$6:$I$50,"BOY")</f>
        <v>1</v>
      </c>
      <c r="E9" s="189">
        <f>COUNTIFS('GREEN SHEET'!$J$6:$J$50,"SC",'GREEN SHEET'!$FH$6:$FH$50,"C1",'GREEN SHEET'!$I$6:$I$50,"BOY")</f>
        <v>0</v>
      </c>
      <c r="F9" s="189">
        <f>COUNTIFS('GREEN SHEET'!$J$6:$J$50,"ST",'GREEN SHEET'!$FH$6:$FH$50,"C1",'GREEN SHEET'!$I$6:$I$50,"BOY")</f>
        <v>0</v>
      </c>
      <c r="G9" s="189">
        <f t="shared" si="0"/>
        <v>1</v>
      </c>
      <c r="H9" s="189">
        <f>COUNTIFS('GREEN SHEET'!$J$6:$J$50,"GEN",'GREEN SHEET'!$FH$6:$FH$50,"C1",'GREEN SHEET'!$I$6:$I$50,"GIRL")</f>
        <v>0</v>
      </c>
      <c r="I9" s="189">
        <f>COUNTIFS('GREEN SHEET'!$J$6:$J$50,"OBC",'GREEN SHEET'!$FH$6:$FH$50,"C1",'GREEN SHEET'!$I$6:$I$50,"GIRL")</f>
        <v>0</v>
      </c>
      <c r="J9" s="189">
        <f>COUNTIFS('GREEN SHEET'!$J$6:$J$50,"SC",'GREEN SHEET'!$FH$6:$FH$50,"C1",'GREEN SHEET'!$I$6:$I$50,"GIRL")</f>
        <v>0</v>
      </c>
      <c r="K9" s="189">
        <f>COUNTIFS('GREEN SHEET'!$J$6:$J$50,"ST",'GREEN SHEET'!$FH$6:$FH$50,"C1",'GREEN SHEET'!$I$6:$I$50,"GIRL")</f>
        <v>0</v>
      </c>
      <c r="L9" s="189">
        <f t="shared" si="1"/>
        <v>0</v>
      </c>
      <c r="M9" s="190">
        <f t="shared" si="2"/>
        <v>1</v>
      </c>
      <c r="N9" s="92"/>
    </row>
    <row r="10" spans="1:18" ht="27" customHeight="1" x14ac:dyDescent="0.3">
      <c r="A10" s="863"/>
      <c r="B10" s="96" t="s">
        <v>67</v>
      </c>
      <c r="C10" s="189">
        <f>COUNTIFS('GREEN SHEET'!$J$6:$J$50,"GEN",'GREEN SHEET'!$FH$6:$FH$50,"B2",'GREEN SHEET'!$I$6:$I$50,"BOY")</f>
        <v>0</v>
      </c>
      <c r="D10" s="189">
        <f>COUNTIFS('GREEN SHEET'!$J$6:$J$50,"OBC",'GREEN SHEET'!$FH$6:$FH$50,"B2",'GREEN SHEET'!$I$6:$I$50,"BOY")</f>
        <v>0</v>
      </c>
      <c r="E10" s="189">
        <f>COUNTIFS('GREEN SHEET'!$J$6:$J$50,"SC",'GREEN SHEET'!$FH$6:$FH$50,"B2",'GREEN SHEET'!$I$6:$I$50,"BOY")</f>
        <v>0</v>
      </c>
      <c r="F10" s="189">
        <f>COUNTIFS('GREEN SHEET'!$J$6:$J$50,"ST",'GREEN SHEET'!$FH$6:$FH$50,"B2",'GREEN SHEET'!$I$6:$I$50,"BOY")</f>
        <v>0</v>
      </c>
      <c r="G10" s="189">
        <f t="shared" si="0"/>
        <v>0</v>
      </c>
      <c r="H10" s="189">
        <f>COUNTIFS('GREEN SHEET'!$J$6:$J$50,"GEN",'GREEN SHEET'!$FH$6:$FH$50,"B2",'GREEN SHEET'!$I$6:$I$50,"GIRL")</f>
        <v>0</v>
      </c>
      <c r="I10" s="189">
        <f>COUNTIFS('GREEN SHEET'!$J$6:$J$50,"OBC",'GREEN SHEET'!$FH$6:$FH$50,"B2",'GREEN SHEET'!$I$6:$I$50,"GIRL")</f>
        <v>0</v>
      </c>
      <c r="J10" s="189">
        <f>COUNTIFS('GREEN SHEET'!$J$6:$J$50,"SC",'GREEN SHEET'!$FH$6:$FH$50,"B2",'GREEN SHEET'!$I$6:$I$50,"GIRL")</f>
        <v>0</v>
      </c>
      <c r="K10" s="189">
        <f>COUNTIFS('GREEN SHEET'!$J$6:$J$50,"ST",'GREEN SHEET'!$FH$6:$FH$50,"B2",'GREEN SHEET'!$I$6:$I$50,"GIRL")</f>
        <v>0</v>
      </c>
      <c r="L10" s="189">
        <f t="shared" si="1"/>
        <v>0</v>
      </c>
      <c r="M10" s="190">
        <f t="shared" si="2"/>
        <v>0</v>
      </c>
      <c r="N10" s="92"/>
    </row>
    <row r="11" spans="1:18" ht="27" customHeight="1" x14ac:dyDescent="0.3">
      <c r="A11" s="863"/>
      <c r="B11" s="96" t="s">
        <v>68</v>
      </c>
      <c r="C11" s="189">
        <f>COUNTIFS('GREEN SHEET'!$J$6:$J$50,"GEN",'GREEN SHEET'!$FH$6:$FH$50,"B1",'GREEN SHEET'!$I$6:$I$50,"BOY")</f>
        <v>0</v>
      </c>
      <c r="D11" s="189">
        <f>COUNTIFS('GREEN SHEET'!$J$6:$J$50,"OBC",'GREEN SHEET'!$FH$6:$FH$50,"B1",'GREEN SHEET'!$I$6:$I$50,"BOY")</f>
        <v>0</v>
      </c>
      <c r="E11" s="189">
        <f>COUNTIFS('GREEN SHEET'!$J$6:$J$50,"SC",'GREEN SHEET'!$FH$6:$FH$50,"B1",'GREEN SHEET'!$I$6:$I$50,"BOY")</f>
        <v>0</v>
      </c>
      <c r="F11" s="189">
        <f>COUNTIFS('GREEN SHEET'!$J$6:$J$50,"ST",'GREEN SHEET'!$FH$6:$FH$50,"B1",'GREEN SHEET'!$I$6:$I$50,"BOY")</f>
        <v>0</v>
      </c>
      <c r="G11" s="189">
        <f t="shared" si="0"/>
        <v>0</v>
      </c>
      <c r="H11" s="189">
        <f>COUNTIFS('GREEN SHEET'!$J$6:$J$50,"GEN",'GREEN SHEET'!$FH$6:$FH$50,"B1",'GREEN SHEET'!$I$6:$I$50,"GIRL")</f>
        <v>0</v>
      </c>
      <c r="I11" s="189">
        <f>COUNTIFS('GREEN SHEET'!$J$6:$J$50,"OBC",'GREEN SHEET'!$FH$6:$FH$50,"B1",'GREEN SHEET'!$I$6:$I$50,"GIRL")</f>
        <v>0</v>
      </c>
      <c r="J11" s="189">
        <f>COUNTIFS('GREEN SHEET'!$J$6:$J$50,"SC",'GREEN SHEET'!$FH$6:$FH$50,"B1",'GREEN SHEET'!$I$6:$I$50,"GIRL")</f>
        <v>0</v>
      </c>
      <c r="K11" s="189">
        <f>COUNTIFS('GREEN SHEET'!$J$6:$J$50,"ST",'GREEN SHEET'!$FH$6:$FH$50,"B1",'GREEN SHEET'!$I$6:$I$50,"GIRL")</f>
        <v>0</v>
      </c>
      <c r="L11" s="189">
        <f t="shared" si="1"/>
        <v>0</v>
      </c>
      <c r="M11" s="190">
        <f t="shared" si="2"/>
        <v>0</v>
      </c>
      <c r="N11" s="92"/>
    </row>
    <row r="12" spans="1:18" ht="27" customHeight="1" x14ac:dyDescent="0.3">
      <c r="A12" s="863"/>
      <c r="B12" s="96" t="s">
        <v>69</v>
      </c>
      <c r="C12" s="189">
        <f>COUNTIFS('GREEN SHEET'!$J$6:$J$50,"GEN",'GREEN SHEET'!$FH$6:$FH$50,"A2",'GREEN SHEET'!$I$6:$I$50,"BOY")</f>
        <v>0</v>
      </c>
      <c r="D12" s="189">
        <f>COUNTIFS('GREEN SHEET'!$J$6:$J$50,"OBC",'GREEN SHEET'!$FH$6:$FH$50,"A2",'GREEN SHEET'!$I$6:$I$50,"BOY")</f>
        <v>0</v>
      </c>
      <c r="E12" s="189">
        <f>COUNTIFS('GREEN SHEET'!$J$6:$J$50,"SC",'GREEN SHEET'!$FH$6:$FH$50,"A2",'GREEN SHEET'!$I$6:$I$50,"BOY")</f>
        <v>0</v>
      </c>
      <c r="F12" s="189">
        <f>COUNTIFS('GREEN SHEET'!$J$6:$J$50,"ST",'GREEN SHEET'!$FH$6:$FH$50,"A2",'GREEN SHEET'!$I$6:$I$50,"BOY")</f>
        <v>0</v>
      </c>
      <c r="G12" s="189">
        <f t="shared" si="0"/>
        <v>0</v>
      </c>
      <c r="H12" s="189">
        <f>COUNTIFS('GREEN SHEET'!$J$6:$J$50,"GEN",'GREEN SHEET'!$FH$6:$FH$50,"A2",'GREEN SHEET'!$I$6:$I$50,"GIRL")</f>
        <v>0</v>
      </c>
      <c r="I12" s="189">
        <f>COUNTIFS('GREEN SHEET'!$J$6:$J$50,"OBC",'GREEN SHEET'!$FH$6:$FH$50,"A2",'GREEN SHEET'!$I$6:$I$50,"GIRL")</f>
        <v>0</v>
      </c>
      <c r="J12" s="189">
        <f>COUNTIFS('GREEN SHEET'!$J$6:$J$50,"SC",'GREEN SHEET'!$FH$6:$FH$50,"A2",'GREEN SHEET'!$I$6:$I$50,"GIRL")</f>
        <v>0</v>
      </c>
      <c r="K12" s="189">
        <f>COUNTIFS('GREEN SHEET'!$J$6:$J$50,"ST",'GREEN SHEET'!$FH$6:$FH$50,"A2",'GREEN SHEET'!$I$6:$I$50,"GIRL")</f>
        <v>0</v>
      </c>
      <c r="L12" s="189">
        <f t="shared" si="1"/>
        <v>0</v>
      </c>
      <c r="M12" s="190">
        <f t="shared" si="2"/>
        <v>0</v>
      </c>
      <c r="N12" s="92"/>
      <c r="R12" s="99"/>
    </row>
    <row r="13" spans="1:18" ht="27" customHeight="1" x14ac:dyDescent="0.3">
      <c r="A13" s="863"/>
      <c r="B13" s="96" t="s">
        <v>44</v>
      </c>
      <c r="C13" s="189">
        <f>COUNTIFS('GREEN SHEET'!$J$6:$J$50,"GEN",'GREEN SHEET'!$FH$6:$FH$50,"A1",'GREEN SHEET'!$I$6:$I$50,"BOY")</f>
        <v>0</v>
      </c>
      <c r="D13" s="189">
        <f>COUNTIFS('GREEN SHEET'!$J$6:$J$50,"OBC",'GREEN SHEET'!$FH$6:$FH$50,"A1",'GREEN SHEET'!$I$6:$I$50,"BOY")</f>
        <v>0</v>
      </c>
      <c r="E13" s="189">
        <f>COUNTIFS('GREEN SHEET'!$J$6:$J$50,"SC",'GREEN SHEET'!$FH$6:$FH$50,"A1",'GREEN SHEET'!$I$6:$I$50,"BOY")</f>
        <v>0</v>
      </c>
      <c r="F13" s="189">
        <f>COUNTIFS('GREEN SHEET'!$J$6:$J$50,"ST",'GREEN SHEET'!$FH$6:$FH$50,"A1",'GREEN SHEET'!$I$6:$I$50,"BOY")</f>
        <v>0</v>
      </c>
      <c r="G13" s="189">
        <f t="shared" si="0"/>
        <v>0</v>
      </c>
      <c r="H13" s="189">
        <f>COUNTIFS('GREEN SHEET'!$J$6:$J$50,"GEN",'GREEN SHEET'!$FH$6:$FH$50,"A1",'GREEN SHEET'!$I$6:$I$50,"GIRL")</f>
        <v>0</v>
      </c>
      <c r="I13" s="189">
        <f>COUNTIFS('GREEN SHEET'!$J$6:$J$50,"OBC",'GREEN SHEET'!$FH$6:$FH$50,"A1",'GREEN SHEET'!$I$6:$I$50,"GIRL")</f>
        <v>0</v>
      </c>
      <c r="J13" s="189">
        <f>COUNTIFS('GREEN SHEET'!$J$6:$J$50,"SC",'GREEN SHEET'!$FH$6:$FH$50,"A1",'GREEN SHEET'!$I$6:$I$50,"GIRL")</f>
        <v>0</v>
      </c>
      <c r="K13" s="189">
        <f>COUNTIFS('GREEN SHEET'!$J$6:$J$50,"ST",'GREEN SHEET'!$FH$6:$FH$50,"A1",'GREEN SHEET'!$I$6:$I$50,"GIRL")</f>
        <v>0</v>
      </c>
      <c r="L13" s="189">
        <f t="shared" si="1"/>
        <v>0</v>
      </c>
      <c r="M13" s="190">
        <f t="shared" si="2"/>
        <v>0</v>
      </c>
      <c r="N13" s="92"/>
    </row>
    <row r="14" spans="1:18" ht="27" customHeight="1" x14ac:dyDescent="0.3">
      <c r="A14" s="100"/>
      <c r="B14" s="96" t="s">
        <v>189</v>
      </c>
      <c r="C14" s="190">
        <f>C15-C6</f>
        <v>1</v>
      </c>
      <c r="D14" s="190">
        <f t="shared" ref="D14:M14" si="3">D15-D6</f>
        <v>1</v>
      </c>
      <c r="E14" s="190">
        <f t="shared" si="3"/>
        <v>0</v>
      </c>
      <c r="F14" s="190">
        <f t="shared" si="3"/>
        <v>0</v>
      </c>
      <c r="G14" s="190">
        <f t="shared" si="3"/>
        <v>2</v>
      </c>
      <c r="H14" s="190">
        <f t="shared" si="3"/>
        <v>0</v>
      </c>
      <c r="I14" s="190">
        <f t="shared" si="3"/>
        <v>0</v>
      </c>
      <c r="J14" s="190">
        <f t="shared" si="3"/>
        <v>0</v>
      </c>
      <c r="K14" s="190">
        <f t="shared" si="3"/>
        <v>0</v>
      </c>
      <c r="L14" s="190">
        <f t="shared" si="3"/>
        <v>0</v>
      </c>
      <c r="M14" s="190">
        <f t="shared" si="3"/>
        <v>2</v>
      </c>
      <c r="N14" s="92"/>
    </row>
    <row r="15" spans="1:18" ht="27" customHeight="1" x14ac:dyDescent="0.3">
      <c r="A15" s="100"/>
      <c r="B15" s="96" t="s">
        <v>57</v>
      </c>
      <c r="C15" s="190">
        <f>SUM(C6:C13)</f>
        <v>1</v>
      </c>
      <c r="D15" s="190">
        <f t="shared" ref="D15:M15" si="4">SUM(D6:D13)</f>
        <v>1</v>
      </c>
      <c r="E15" s="190">
        <f t="shared" si="4"/>
        <v>0</v>
      </c>
      <c r="F15" s="190">
        <f t="shared" si="4"/>
        <v>0</v>
      </c>
      <c r="G15" s="190">
        <f t="shared" si="4"/>
        <v>2</v>
      </c>
      <c r="H15" s="190">
        <f t="shared" si="4"/>
        <v>0</v>
      </c>
      <c r="I15" s="190">
        <f t="shared" si="4"/>
        <v>0</v>
      </c>
      <c r="J15" s="190">
        <f t="shared" si="4"/>
        <v>0</v>
      </c>
      <c r="K15" s="190">
        <f t="shared" si="4"/>
        <v>0</v>
      </c>
      <c r="L15" s="190">
        <f t="shared" si="4"/>
        <v>0</v>
      </c>
      <c r="M15" s="190">
        <f t="shared" si="4"/>
        <v>2</v>
      </c>
      <c r="N15" s="92"/>
    </row>
    <row r="16" spans="1:18" ht="27" customHeight="1" x14ac:dyDescent="0.3">
      <c r="A16" s="864" t="s">
        <v>190</v>
      </c>
      <c r="B16" s="360" t="s">
        <v>70</v>
      </c>
      <c r="C16" s="189">
        <f>COUNTIFS('GREEN SHEET'!$J$6:$J$50,"GEN",'GREEN SHEET'!$FG$6:$FG$50,"&gt;=60",'GREEN SHEET'!$I$6:$I$50,"BOY")</f>
        <v>0</v>
      </c>
      <c r="D16" s="189">
        <f>COUNTIFS('GREEN SHEET'!$J$6:$J$50,"OBC",'GREEN SHEET'!$FG$6:$FG$50,"&gt;=60",'GREEN SHEET'!$I$6:$I$50,"BOY")</f>
        <v>1</v>
      </c>
      <c r="E16" s="189">
        <f>COUNTIFS('GREEN SHEET'!$J$6:$J$50,"SC",'GREEN SHEET'!$FG$6:$FG$50,"&gt;=60",'GREEN SHEET'!$I$6:$I$50,"BOY")</f>
        <v>0</v>
      </c>
      <c r="F16" s="189">
        <f>COUNTIFS('GREEN SHEET'!$J$6:$J$50,"ST",'GREEN SHEET'!$FG$6:$FG$50,"&gt;=60",'GREEN SHEET'!$I$6:$I$50,"BOY")</f>
        <v>0</v>
      </c>
      <c r="G16" s="189">
        <f t="shared" ref="G16:G19" si="5">SUM(C16:F16)</f>
        <v>1</v>
      </c>
      <c r="H16" s="189">
        <f>COUNTIFS('GREEN SHEET'!$J$6:$J$50,"GEN",'GREEN SHEET'!$FG$6:$FG$50,"&gt;=60",'GREEN SHEET'!$I$6:$I$50,"GIRL")</f>
        <v>0</v>
      </c>
      <c r="I16" s="189">
        <f>COUNTIFS('GREEN SHEET'!$J$6:$J$50,"OBC",'GREEN SHEET'!$FG$6:$FG$50,"&gt;=60",'GREEN SHEET'!$I$6:$I$50,"GIRL")</f>
        <v>0</v>
      </c>
      <c r="J16" s="189">
        <f>COUNTIFS('GREEN SHEET'!$J$6:$J$50,"SC",'GREEN SHEET'!$FG$6:$FG$50,"&gt;=60",'GREEN SHEET'!$I$6:$I$50,"GIRL")</f>
        <v>0</v>
      </c>
      <c r="K16" s="189">
        <f>COUNTIFS('GREEN SHEET'!$J$6:$J$50,"ST",'GREEN SHEET'!$FG$6:$FG$50,"&gt;=60",'GREEN SHEET'!$I$6:$I$50,"GIRL")</f>
        <v>0</v>
      </c>
      <c r="L16" s="189">
        <f t="shared" ref="L16:L19" si="6">SUM(H16:K16)</f>
        <v>0</v>
      </c>
      <c r="M16" s="190">
        <f t="shared" ref="M16:M19" si="7">SUM(G16,L16)</f>
        <v>1</v>
      </c>
      <c r="N16" s="92"/>
    </row>
    <row r="17" spans="1:14" ht="27" customHeight="1" x14ac:dyDescent="0.3">
      <c r="A17" s="864"/>
      <c r="B17" s="96" t="s">
        <v>191</v>
      </c>
      <c r="C17" s="189">
        <f>COUNTIFS('GREEN SHEET'!$J$6:$J$50,"GEN",'GREEN SHEET'!$FG$6:$FG$50,"&gt;=48",'GREEN SHEET'!$FG$6:$FG$50,"&lt;60",'GREEN SHEET'!$I$6:$I$50,"BOY")</f>
        <v>0</v>
      </c>
      <c r="D17" s="189">
        <f>COUNTIFS('GREEN SHEET'!$J$6:$J$50,"OBC",'GREEN SHEET'!$FG$6:$FG$50,"&gt;=48",'GREEN SHEET'!$FG$6:$FG$50,"&lt;60",'GREEN SHEET'!$I$6:$I$50,"BOY")</f>
        <v>0</v>
      </c>
      <c r="E17" s="189">
        <f>COUNTIFS('GREEN SHEET'!$J$6:$J$50,"SC",'GREEN SHEET'!$FG$6:$FG$50,"&gt;=48",'GREEN SHEET'!$FG$6:$FG$50,"&lt;60",'GREEN SHEET'!$I$6:$I$50,"BOY")</f>
        <v>0</v>
      </c>
      <c r="F17" s="189">
        <f>COUNTIFS('GREEN SHEET'!$J$6:$J$50,"ST",'GREEN SHEET'!$FG$6:$FG$50,"&gt;=48",'GREEN SHEET'!$FG$6:$FG$50,"&lt;60",'GREEN SHEET'!$I$6:$I$50,"BOY")</f>
        <v>0</v>
      </c>
      <c r="G17" s="189">
        <f t="shared" si="5"/>
        <v>0</v>
      </c>
      <c r="H17" s="189">
        <f>COUNTIFS('GREEN SHEET'!$J$6:$J$50,"GEN",'GREEN SHEET'!$FG$6:$FG$50,"&gt;=48",'GREEN SHEET'!$FG$6:$FG$50,"&lt;60",'GREEN SHEET'!$I$6:$I$50,"GIRL")</f>
        <v>0</v>
      </c>
      <c r="I17" s="189">
        <f>COUNTIFS('GREEN SHEET'!$J$6:$J$50,"OBC",'GREEN SHEET'!$FG$6:$FG$50,"&gt;=48",'GREEN SHEET'!$FG$6:$FG$50,"&lt;60",'GREEN SHEET'!$I$6:$I$50,"GIRL")</f>
        <v>0</v>
      </c>
      <c r="J17" s="189">
        <f>COUNTIFS('GREEN SHEET'!$J$6:$J$50,"SC",'GREEN SHEET'!$FG$6:$FG$50,"&gt;=48",'GREEN SHEET'!$FG$6:$FG$50,"&lt;60",'GREEN SHEET'!$I$6:$I$50,"GIRL")</f>
        <v>0</v>
      </c>
      <c r="K17" s="189">
        <f>COUNTIFS('GREEN SHEET'!$J$6:$J$50,"ST",'GREEN SHEET'!$FG$6:$FG$50,"&gt;=48",'GREEN SHEET'!$FG$6:$FG$50,"&lt;60",'GREEN SHEET'!$I$6:$I$50,"GIRL")</f>
        <v>0</v>
      </c>
      <c r="L17" s="189">
        <f t="shared" si="6"/>
        <v>0</v>
      </c>
      <c r="M17" s="190">
        <f t="shared" si="7"/>
        <v>0</v>
      </c>
      <c r="N17" s="92"/>
    </row>
    <row r="18" spans="1:14" ht="27" customHeight="1" x14ac:dyDescent="0.3">
      <c r="A18" s="864"/>
      <c r="B18" s="96" t="s">
        <v>192</v>
      </c>
      <c r="C18" s="189">
        <f>COUNTIFS('GREEN SHEET'!$J$6:$J$50,"GEN",'GREEN SHEET'!$FG$6:$FG$50,"&gt;=33",'GREEN SHEET'!$FG$6:$FG$50,"&lt;48",'GREEN SHEET'!$I$6:$I$50,"BOY")</f>
        <v>1</v>
      </c>
      <c r="D18" s="189">
        <f>COUNTIFS('GREEN SHEET'!$J$6:$J$50,"OBC",'GREEN SHEET'!$FG$6:$FG$50,"&gt;=33",'GREEN SHEET'!$FG$6:$FG$50,"&lt;48",'GREEN SHEET'!$I$6:$I$50,"BOY")</f>
        <v>0</v>
      </c>
      <c r="E18" s="189">
        <f>COUNTIFS('GREEN SHEET'!$J$6:$J$50,"SC",'GREEN SHEET'!$FG$6:$FG$50,"&gt;=33",'GREEN SHEET'!$FG$6:$FG$50,"&lt;48",'GREEN SHEET'!$I$6:$I$50,"BOY")</f>
        <v>0</v>
      </c>
      <c r="F18" s="189">
        <f>COUNTIFS('GREEN SHEET'!$J$6:$J$50,"ST",'GREEN SHEET'!$FG$6:$FG$50,"&gt;=33",'GREEN SHEET'!$FG$6:$FG$50,"&lt;48",'GREEN SHEET'!$I$6:$I$50,"BOY")</f>
        <v>0</v>
      </c>
      <c r="G18" s="189">
        <f t="shared" si="5"/>
        <v>1</v>
      </c>
      <c r="H18" s="189">
        <f>COUNTIFS('GREEN SHEET'!$J$6:$J$50,"GEN",'GREEN SHEET'!$FG$6:$FG$50,"&gt;=33",'GREEN SHEET'!$FG$6:$FG$50,"&lt;48",'GREEN SHEET'!$I$6:$I$50,"GIRL")</f>
        <v>0</v>
      </c>
      <c r="I18" s="189">
        <f>COUNTIFS('GREEN SHEET'!$J$6:$J$50,"OBC",'GREEN SHEET'!$FG$6:$FG$50,"&gt;=33",'GREEN SHEET'!$FG$6:$FG$50,"&lt;48",'GREEN SHEET'!$I$6:$I$50,"GIRL")</f>
        <v>0</v>
      </c>
      <c r="J18" s="189">
        <f>COUNTIFS('GREEN SHEET'!$J$6:$J$50,"SC",'GREEN SHEET'!$FG$6:$FG$50,"&gt;=33",'GREEN SHEET'!$FG$6:$FG$50,"&lt;48",'GREEN SHEET'!$I$6:$I$50,"GIRL")</f>
        <v>0</v>
      </c>
      <c r="K18" s="189">
        <f>COUNTIFS('GREEN SHEET'!$J$6:$J$50,"ST",'GREEN SHEET'!$FG$6:$FG$50,"&gt;=33",'GREEN SHEET'!$FG$6:$FG$50,"&lt;48",'GREEN SHEET'!$I$6:$I$50,"GIRL")</f>
        <v>0</v>
      </c>
      <c r="L18" s="189">
        <f t="shared" si="6"/>
        <v>0</v>
      </c>
      <c r="M18" s="190">
        <f t="shared" si="7"/>
        <v>1</v>
      </c>
      <c r="N18" s="92"/>
    </row>
    <row r="19" spans="1:14" ht="27" customHeight="1" x14ac:dyDescent="0.3">
      <c r="A19" s="864"/>
      <c r="B19" s="96" t="s">
        <v>73</v>
      </c>
      <c r="C19" s="189">
        <f>COUNTIFS('GREEN SHEET'!$J$6:$J$50,"GEN",'GREEN SHEET'!$FC$6:$FC$50,"&lt;33",'GREEN SHEET'!$I$6:$I$50,"BOY")</f>
        <v>0</v>
      </c>
      <c r="D19" s="189">
        <f>COUNTIFS('GREEN SHEET'!$J$6:$J$50,"OBC",'GREEN SHEET'!$FC$6:$FC$50,"&lt;33",'GREEN SHEET'!$I$6:$I$50,"BOY")</f>
        <v>0</v>
      </c>
      <c r="E19" s="189">
        <f>COUNTIFS('GREEN SHEET'!$J$6:$J$50,"SC",'GREEN SHEET'!$FC$6:$FC$50,"&lt;33",'GREEN SHEET'!$I$6:$I$50,"BOY")</f>
        <v>0</v>
      </c>
      <c r="F19" s="189">
        <f>COUNTIFS('GREEN SHEET'!$J$6:$J$50,"ST",'GREEN SHEET'!$FC$6:$FC$50,"&lt;33",'GREEN SHEET'!$I$6:$I$50,"BOY")</f>
        <v>0</v>
      </c>
      <c r="G19" s="189">
        <f t="shared" si="5"/>
        <v>0</v>
      </c>
      <c r="H19" s="189">
        <f>COUNTIFS('GREEN SHEET'!$J$6:$J$50,"GEN",'GREEN SHEET'!$FC$6:$FC$50,"&lt;33",'GREEN SHEET'!$I$6:$I$50,"GIRL")</f>
        <v>0</v>
      </c>
      <c r="I19" s="189">
        <f>COUNTIFS('GREEN SHEET'!$J$6:$J$50,"OBC",'GREEN SHEET'!$FC$6:$FC$50,"&lt;33",'GREEN SHEET'!$I$6:$I$50,"GIRL")</f>
        <v>0</v>
      </c>
      <c r="J19" s="189">
        <f>COUNTIFS('GREEN SHEET'!$J$6:$J$50,"SC",'GREEN SHEET'!$FC$6:$FC$50,"&lt;33",'GREEN SHEET'!$I$6:$I$50,"GIRL")</f>
        <v>0</v>
      </c>
      <c r="K19" s="189">
        <f>COUNTIFS('GREEN SHEET'!$J$6:$J$50,"ST",'GREEN SHEET'!$FC$6:$FC$50,"&lt;33",'GREEN SHEET'!$I$6:$I$50,"GIRL")</f>
        <v>0</v>
      </c>
      <c r="L19" s="189">
        <f t="shared" si="6"/>
        <v>0</v>
      </c>
      <c r="M19" s="190">
        <f t="shared" si="7"/>
        <v>0</v>
      </c>
      <c r="N19" s="92"/>
    </row>
    <row r="20" spans="1:14" ht="27" customHeight="1" x14ac:dyDescent="0.3">
      <c r="A20" s="101"/>
      <c r="B20" s="96" t="s">
        <v>189</v>
      </c>
      <c r="C20" s="190">
        <f>SUM(C16:C18)</f>
        <v>1</v>
      </c>
      <c r="D20" s="190">
        <f t="shared" ref="D20:M20" si="8">SUM(D16:D18)</f>
        <v>1</v>
      </c>
      <c r="E20" s="190">
        <f t="shared" si="8"/>
        <v>0</v>
      </c>
      <c r="F20" s="190">
        <f t="shared" si="8"/>
        <v>0</v>
      </c>
      <c r="G20" s="190">
        <f t="shared" si="8"/>
        <v>2</v>
      </c>
      <c r="H20" s="190">
        <f t="shared" si="8"/>
        <v>0</v>
      </c>
      <c r="I20" s="190">
        <f t="shared" si="8"/>
        <v>0</v>
      </c>
      <c r="J20" s="190">
        <f t="shared" si="8"/>
        <v>0</v>
      </c>
      <c r="K20" s="190">
        <f t="shared" si="8"/>
        <v>0</v>
      </c>
      <c r="L20" s="190">
        <f t="shared" si="8"/>
        <v>0</v>
      </c>
      <c r="M20" s="190">
        <f t="shared" si="8"/>
        <v>2</v>
      </c>
      <c r="N20" s="92"/>
    </row>
    <row r="21" spans="1:14" ht="27" customHeight="1" thickBot="1" x14ac:dyDescent="0.35">
      <c r="A21" s="101"/>
      <c r="B21" s="96" t="s">
        <v>57</v>
      </c>
      <c r="C21" s="190">
        <f>SUM(C16:C19)</f>
        <v>1</v>
      </c>
      <c r="D21" s="190">
        <f t="shared" ref="D21:M21" si="9">SUM(D16:D19)</f>
        <v>1</v>
      </c>
      <c r="E21" s="190">
        <f t="shared" si="9"/>
        <v>0</v>
      </c>
      <c r="F21" s="190">
        <f t="shared" si="9"/>
        <v>0</v>
      </c>
      <c r="G21" s="190">
        <f t="shared" si="9"/>
        <v>2</v>
      </c>
      <c r="H21" s="190">
        <f t="shared" si="9"/>
        <v>0</v>
      </c>
      <c r="I21" s="190">
        <f t="shared" si="9"/>
        <v>0</v>
      </c>
      <c r="J21" s="190">
        <f t="shared" si="9"/>
        <v>0</v>
      </c>
      <c r="K21" s="190">
        <f t="shared" si="9"/>
        <v>0</v>
      </c>
      <c r="L21" s="190">
        <f t="shared" si="9"/>
        <v>0</v>
      </c>
      <c r="M21" s="190">
        <f t="shared" si="9"/>
        <v>2</v>
      </c>
      <c r="N21" s="92"/>
    </row>
    <row r="22" spans="1:14" ht="35.25" customHeight="1" thickBot="1" x14ac:dyDescent="0.35">
      <c r="A22" s="101"/>
      <c r="B22" s="857" t="str">
        <f>IF(B3="","",B3)</f>
        <v>SCHOOL RESULT  SESSION  -  2025-26</v>
      </c>
      <c r="C22" s="858"/>
      <c r="D22" s="858"/>
      <c r="E22" s="858"/>
      <c r="F22" s="858"/>
      <c r="G22" s="859"/>
      <c r="H22" s="860" t="str">
        <f>IF(M20="","",ROUNDUP((M20*100/M4),2)&amp;" %")</f>
        <v>66.67 %</v>
      </c>
      <c r="I22" s="861"/>
      <c r="J22" s="861"/>
      <c r="K22" s="861"/>
      <c r="L22" s="861"/>
      <c r="M22" s="862"/>
      <c r="N22" s="92"/>
    </row>
    <row r="23" spans="1:14" ht="16.5" customHeight="1" x14ac:dyDescent="0.3">
      <c r="A23" s="92"/>
      <c r="B23" s="92"/>
      <c r="C23" s="92"/>
      <c r="D23" s="92"/>
      <c r="E23" s="92"/>
      <c r="F23" s="92"/>
      <c r="G23" s="92"/>
      <c r="H23" s="92"/>
      <c r="I23" s="92"/>
      <c r="J23" s="92"/>
      <c r="K23" s="92"/>
      <c r="L23" s="92"/>
      <c r="M23" s="92"/>
      <c r="N23" s="92"/>
    </row>
  </sheetData>
  <sheetProtection algorithmName="SHA-512" hashValue="TYiY0rfUJmYuFGxMROCHvF/6TQ2kJUus+Z7+S3iCw3bjefvVQ6PcdYjrTwuQ9dXOU72yxxjAoBdTkStWJZbSsg==" saltValue="Yso5g9qar8mRr7O8Su5OEA==" spinCount="100000" sheet="1" objects="1" scenarios="1" selectLockedCells="1"/>
  <mergeCells count="10">
    <mergeCell ref="B22:G22"/>
    <mergeCell ref="H22:M22"/>
    <mergeCell ref="A6:A13"/>
    <mergeCell ref="A16:A19"/>
    <mergeCell ref="B1:M1"/>
    <mergeCell ref="B2:M2"/>
    <mergeCell ref="B3:G3"/>
    <mergeCell ref="H3:J3"/>
    <mergeCell ref="C4:G4"/>
    <mergeCell ref="H4:L4"/>
  </mergeCells>
  <pageMargins left="0.7" right="0.7" top="0.23" bottom="0.3" header="0.22" footer="0.2"/>
  <pageSetup paperSize="9" scale="90" orientation="landscape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tabColor rgb="FFFFC000"/>
    <pageSetUpPr fitToPage="1"/>
  </sheetPr>
  <dimension ref="A1:AM115"/>
  <sheetViews>
    <sheetView workbookViewId="0">
      <selection activeCell="G55" sqref="G55"/>
    </sheetView>
  </sheetViews>
  <sheetFormatPr defaultColWidth="0" defaultRowHeight="0" customHeight="1" zeroHeight="1" x14ac:dyDescent="0.25"/>
  <cols>
    <col min="1" max="1" width="4.33203125" style="80" customWidth="1"/>
    <col min="2" max="2" width="6" style="80" customWidth="1"/>
    <col min="3" max="4" width="7.33203125" style="80" hidden="1" customWidth="1"/>
    <col min="5" max="6" width="10.5546875" style="80" customWidth="1"/>
    <col min="7" max="7" width="39.6640625" style="80" customWidth="1"/>
    <col min="8" max="8" width="36" style="80" customWidth="1"/>
    <col min="9" max="9" width="34" style="80" hidden="1" customWidth="1"/>
    <col min="10" max="10" width="19.109375" style="80" hidden="1" customWidth="1"/>
    <col min="11" max="11" width="7.88671875" style="80" customWidth="1"/>
    <col min="12" max="12" width="10.5546875" style="80" bestFit="1" customWidth="1"/>
    <col min="13" max="13" width="28" style="80" customWidth="1"/>
    <col min="14" max="19" width="8.88671875" style="80" customWidth="1"/>
    <col min="20" max="21" width="11.33203125" style="80" customWidth="1"/>
    <col min="22" max="23" width="8.88671875" style="227" customWidth="1"/>
    <col min="24" max="25" width="9.44140625" style="80" hidden="1" customWidth="1"/>
    <col min="26" max="26" width="13.44140625" style="80" customWidth="1"/>
    <col min="27" max="27" width="10.5546875" style="228" customWidth="1"/>
    <col min="28" max="28" width="10.5546875" style="80" bestFit="1" customWidth="1"/>
    <col min="29" max="29" width="10.5546875" style="229" bestFit="1" customWidth="1"/>
    <col min="30" max="30" width="10.33203125" style="229" hidden="1" customWidth="1"/>
    <col min="31" max="31" width="9.88671875" style="229" hidden="1" customWidth="1"/>
    <col min="32" max="32" width="8.6640625" style="229" hidden="1" customWidth="1"/>
    <col min="33" max="33" width="7.109375" style="229" hidden="1" customWidth="1"/>
    <col min="34" max="34" width="3.5546875" style="240" customWidth="1"/>
    <col min="35" max="39" width="0" style="53" hidden="1" customWidth="1"/>
    <col min="40" max="16384" width="9.109375" style="53" hidden="1"/>
  </cols>
  <sheetData>
    <row r="1" spans="1:33" ht="18" customHeight="1" x14ac:dyDescent="0.25">
      <c r="A1" s="196" t="s">
        <v>24</v>
      </c>
      <c r="B1" s="242"/>
      <c r="C1" s="242"/>
      <c r="D1" s="242"/>
      <c r="E1" s="242"/>
      <c r="F1" s="242"/>
      <c r="G1" s="242"/>
      <c r="H1" s="242"/>
      <c r="I1" s="242"/>
      <c r="J1" s="242"/>
      <c r="K1" s="242"/>
      <c r="L1" s="242"/>
      <c r="M1" s="242"/>
      <c r="N1" s="242"/>
      <c r="O1" s="242"/>
      <c r="P1" s="242"/>
      <c r="Q1" s="242"/>
      <c r="R1" s="242"/>
      <c r="S1" s="242"/>
      <c r="T1" s="242"/>
      <c r="U1" s="242"/>
      <c r="V1" s="243"/>
      <c r="W1" s="243"/>
      <c r="X1" s="242"/>
      <c r="Y1" s="242"/>
      <c r="Z1" s="242"/>
      <c r="AA1" s="244"/>
      <c r="AB1" s="242"/>
      <c r="AC1" s="245"/>
      <c r="AD1" s="245"/>
      <c r="AE1" s="245"/>
      <c r="AF1" s="245"/>
      <c r="AG1" s="245"/>
    </row>
    <row r="2" spans="1:33" ht="54" customHeight="1" x14ac:dyDescent="0.25">
      <c r="A2" s="242"/>
      <c r="B2" s="761" t="str">
        <f>"SWAMI VIVEKANAND GOVT. MODEL SCHOOL,"&amp;DASHBOARD!C3</f>
        <v>SWAMI VIVEKANAND GOVT. MODEL SCHOOL,AMET,  BLOCK-AMET (RAJSAMAND)</v>
      </c>
      <c r="C2" s="761"/>
      <c r="D2" s="761"/>
      <c r="E2" s="761"/>
      <c r="F2" s="761"/>
      <c r="G2" s="761"/>
      <c r="H2" s="761"/>
      <c r="I2" s="761"/>
      <c r="J2" s="761"/>
      <c r="K2" s="761"/>
      <c r="L2" s="761"/>
      <c r="M2" s="762"/>
      <c r="N2" s="873" t="str">
        <f>IF('GREEN SHEET'!L2="","",'GREEN SHEET'!L2)</f>
        <v>JITENDRA KUMAR SHARMA</v>
      </c>
      <c r="O2" s="873"/>
      <c r="P2" s="871" t="str">
        <f>IF('GREEN SHEET'!AG2="","",'GREEN SHEET'!AG2)</f>
        <v>POOJA CHAUDHARY</v>
      </c>
      <c r="Q2" s="871"/>
      <c r="R2" s="873" t="str">
        <f>IF('GREEN SHEET'!BB2="","",'GREEN SHEET'!BB2)</f>
        <v>GANPAT LAL JAT</v>
      </c>
      <c r="S2" s="873"/>
      <c r="T2" s="871" t="str">
        <f>IF('GREEN SHEET'!BW2="","",'GREEN SHEET'!BW2)</f>
        <v>PREM CHAND BALAI</v>
      </c>
      <c r="U2" s="871"/>
      <c r="V2" s="869" t="str">
        <f>IF('GREEN SHEET'!CR2="","",'GREEN SHEET'!CR2)</f>
        <v>DHANOP SINGH</v>
      </c>
      <c r="W2" s="870"/>
      <c r="X2" s="871" t="e">
        <f>IF('GREEN SHEET'!#REF!="","",'GREEN SHEET'!#REF!)</f>
        <v>#REF!</v>
      </c>
      <c r="Y2" s="872"/>
      <c r="Z2" s="881" t="s">
        <v>214</v>
      </c>
      <c r="AA2" s="882" t="s">
        <v>215</v>
      </c>
      <c r="AB2" s="881" t="s">
        <v>216</v>
      </c>
      <c r="AC2" s="881" t="s">
        <v>110</v>
      </c>
      <c r="AD2" s="254"/>
      <c r="AE2" s="254"/>
      <c r="AF2" s="254"/>
      <c r="AG2" s="255"/>
    </row>
    <row r="3" spans="1:33" ht="33.75" customHeight="1" thickBot="1" x14ac:dyDescent="0.3">
      <c r="A3" s="242"/>
      <c r="B3" s="761" t="str">
        <f>IF(DASHBOARD!B4="","",DASHBOARD!B4)&amp;"                CLASS :- "&amp;DASHBOARD!B8&amp; DASHBOARD!C8</f>
        <v>SESSION  -  2025-26                CLASS :- 9A</v>
      </c>
      <c r="C3" s="761"/>
      <c r="D3" s="761"/>
      <c r="E3" s="761"/>
      <c r="F3" s="761"/>
      <c r="G3" s="761"/>
      <c r="H3" s="761"/>
      <c r="I3" s="761"/>
      <c r="J3" s="761"/>
      <c r="K3" s="761"/>
      <c r="L3" s="761"/>
      <c r="M3" s="762"/>
      <c r="N3" s="873" t="str">
        <f>IF('GREEN SHEET'!L3="","",'GREEN SHEET'!L3)</f>
        <v>ENGLISH</v>
      </c>
      <c r="O3" s="873"/>
      <c r="P3" s="873" t="str">
        <f>IF('GREEN SHEET'!AG3="","",'GREEN SHEET'!AG3)</f>
        <v>HINDI</v>
      </c>
      <c r="Q3" s="873"/>
      <c r="R3" s="873" t="str">
        <f>IF('GREEN SHEET'!BB3="","",'GREEN SHEET'!BB3)</f>
        <v>MATHS</v>
      </c>
      <c r="S3" s="873"/>
      <c r="T3" s="871" t="str">
        <f>IF('GREEN SHEET'!BW3="","",'GREEN SHEET'!BW3)</f>
        <v xml:space="preserve">SCIENCE </v>
      </c>
      <c r="U3" s="871"/>
      <c r="V3" s="869" t="str">
        <f>IF('GREEN SHEET'!CR3="","",'GREEN SHEET'!CR3)</f>
        <v>SOCIAL SCIENCE</v>
      </c>
      <c r="W3" s="870"/>
      <c r="X3" s="871" t="e">
        <f>IF('GREEN SHEET'!#REF!="","",'GREEN SHEET'!#REF!)</f>
        <v>#REF!</v>
      </c>
      <c r="Y3" s="872"/>
      <c r="Z3" s="881"/>
      <c r="AA3" s="882"/>
      <c r="AB3" s="881"/>
      <c r="AC3" s="881"/>
      <c r="AD3" s="256"/>
      <c r="AE3" s="256"/>
      <c r="AF3" s="256"/>
      <c r="AG3" s="257"/>
    </row>
    <row r="4" spans="1:33" ht="54" customHeight="1" thickBot="1" x14ac:dyDescent="0.3">
      <c r="A4" s="242"/>
      <c r="B4" s="884" t="s">
        <v>212</v>
      </c>
      <c r="C4" s="885"/>
      <c r="D4" s="885"/>
      <c r="E4" s="885"/>
      <c r="F4" s="885"/>
      <c r="G4" s="885"/>
      <c r="H4" s="885"/>
      <c r="I4" s="885"/>
      <c r="J4" s="885"/>
      <c r="K4" s="885"/>
      <c r="L4" s="885"/>
      <c r="M4" s="886"/>
      <c r="N4" s="870" t="s">
        <v>213</v>
      </c>
      <c r="O4" s="873"/>
      <c r="P4" s="871" t="s">
        <v>213</v>
      </c>
      <c r="Q4" s="871"/>
      <c r="R4" s="873" t="s">
        <v>213</v>
      </c>
      <c r="S4" s="873"/>
      <c r="T4" s="871" t="s">
        <v>213</v>
      </c>
      <c r="U4" s="871"/>
      <c r="V4" s="873" t="s">
        <v>213</v>
      </c>
      <c r="W4" s="873"/>
      <c r="X4" s="871" t="s">
        <v>213</v>
      </c>
      <c r="Y4" s="872"/>
      <c r="Z4" s="881"/>
      <c r="AA4" s="882"/>
      <c r="AB4" s="881"/>
      <c r="AC4" s="881"/>
      <c r="AD4" s="260" t="s">
        <v>217</v>
      </c>
      <c r="AE4" s="258" t="s">
        <v>218</v>
      </c>
      <c r="AF4" s="258" t="s">
        <v>219</v>
      </c>
      <c r="AG4" s="258" t="s">
        <v>220</v>
      </c>
    </row>
    <row r="5" spans="1:33" ht="47.25" hidden="1" customHeight="1" x14ac:dyDescent="0.25">
      <c r="A5" s="242"/>
      <c r="B5" s="883" t="s">
        <v>221</v>
      </c>
      <c r="C5" s="883"/>
      <c r="D5" s="883"/>
      <c r="E5" s="883"/>
      <c r="F5" s="883"/>
      <c r="G5" s="883"/>
      <c r="H5" s="883"/>
      <c r="I5" s="883"/>
      <c r="J5" s="883"/>
      <c r="K5" s="883"/>
      <c r="L5" s="883"/>
      <c r="M5" s="883"/>
      <c r="N5" s="199" t="s">
        <v>57</v>
      </c>
      <c r="O5" s="199" t="s">
        <v>147</v>
      </c>
      <c r="P5" s="200" t="s">
        <v>57</v>
      </c>
      <c r="Q5" s="200" t="s">
        <v>147</v>
      </c>
      <c r="R5" s="199" t="s">
        <v>57</v>
      </c>
      <c r="S5" s="199" t="s">
        <v>147</v>
      </c>
      <c r="T5" s="200" t="s">
        <v>57</v>
      </c>
      <c r="U5" s="200" t="s">
        <v>147</v>
      </c>
      <c r="V5" s="199" t="s">
        <v>57</v>
      </c>
      <c r="W5" s="199" t="s">
        <v>147</v>
      </c>
      <c r="X5" s="200" t="s">
        <v>57</v>
      </c>
      <c r="Y5" s="200" t="s">
        <v>147</v>
      </c>
      <c r="Z5" s="252"/>
      <c r="AA5" s="253"/>
      <c r="AB5" s="252"/>
      <c r="AC5" s="252"/>
      <c r="AD5" s="259"/>
      <c r="AE5" s="259"/>
      <c r="AF5" s="259"/>
      <c r="AG5" s="259"/>
    </row>
    <row r="6" spans="1:33" ht="16.8" hidden="1" x14ac:dyDescent="0.25">
      <c r="A6" s="242"/>
      <c r="B6" s="201" t="s">
        <v>4</v>
      </c>
      <c r="C6" s="201" t="s">
        <v>217</v>
      </c>
      <c r="D6" s="201" t="s">
        <v>217</v>
      </c>
      <c r="E6" s="201" t="s">
        <v>5</v>
      </c>
      <c r="F6" s="201" t="s">
        <v>6</v>
      </c>
      <c r="G6" s="201" t="s">
        <v>7</v>
      </c>
      <c r="H6" s="147" t="s">
        <v>8</v>
      </c>
      <c r="I6" s="147" t="s">
        <v>9</v>
      </c>
      <c r="J6" s="147" t="s">
        <v>10</v>
      </c>
      <c r="K6" s="147" t="s">
        <v>11</v>
      </c>
      <c r="L6" s="147" t="s">
        <v>12</v>
      </c>
      <c r="M6" s="147" t="s">
        <v>13</v>
      </c>
      <c r="N6" s="202">
        <f>IF('GREEN SHEET'!AA5="","",'GREEN SHEET'!AA5)</f>
        <v>100</v>
      </c>
      <c r="O6" s="202" t="str">
        <f>IF('GREEN SHEET'!AB5="","",'GREEN SHEET'!AB5)</f>
        <v>A1</v>
      </c>
      <c r="P6" s="203">
        <f>IF('GREEN SHEET'!AV5="","",'GREEN SHEET'!AV5)</f>
        <v>100</v>
      </c>
      <c r="Q6" s="203" t="str">
        <f>IF('GREEN SHEET'!AW5="","",'GREEN SHEET'!AW5)</f>
        <v>A1</v>
      </c>
      <c r="R6" s="202">
        <f>IF('GREEN SHEET'!BQ5="","",'GREEN SHEET'!BQ5)</f>
        <v>100</v>
      </c>
      <c r="S6" s="202" t="str">
        <f>IF('GREEN SHEET'!BR5="","",'GREEN SHEET'!BR5)</f>
        <v>A1</v>
      </c>
      <c r="T6" s="203">
        <f>IF('GREEN SHEET'!CL5="","",'GREEN SHEET'!CL5)</f>
        <v>100</v>
      </c>
      <c r="U6" s="203" t="str">
        <f>IF('GREEN SHEET'!CM5="","",'GREEN SHEET'!CM5)</f>
        <v>A1</v>
      </c>
      <c r="V6" s="205">
        <f>IF('GREEN SHEET'!DG5="","",'GREEN SHEET'!DG5)</f>
        <v>100</v>
      </c>
      <c r="W6" s="205" t="str">
        <f>IF('GREEN SHEET'!DH5="","",'GREEN SHEET'!DH5)</f>
        <v>A1</v>
      </c>
      <c r="X6" s="203" t="e">
        <f>IF('GREEN SHEET'!#REF!="","",'GREEN SHEET'!#REF!)</f>
        <v>#REF!</v>
      </c>
      <c r="Y6" s="203" t="e">
        <f>IF('GREEN SHEET'!#REF!="","",'GREEN SHEET'!#REF!)</f>
        <v>#REF!</v>
      </c>
      <c r="Z6" s="206">
        <f>IF('GREEN SHEET'!ET5="PASS",'GREEN SHEET'!EY5,'GREEN SHEET'!EZ5)</f>
        <v>500</v>
      </c>
      <c r="AA6" s="207">
        <f>Z6*100/$Z$6</f>
        <v>100</v>
      </c>
      <c r="AB6" s="235" t="str">
        <f>IF(AA6="","",IF(AA6&lt;33,"E",IF(AND(AA6&gt;=33,AA6&lt;41),"D",IF(AND(AA6&gt;=41,AA6&lt;51),"C2",IF(AND(AA6&gt;=51,AA6&lt;61),"C1",IF(AND(AA6&gt;=61,AA6&lt;71),"B2",IF(AND(AA6&gt;=71,AA6&lt;81),"B1",IF(AND(AA6&gt;=81,AA6&lt;91),"A2",IF(AND(AA6&gt;=91,AA6&lt;=100),"A1")))))))))</f>
        <v>A1</v>
      </c>
      <c r="AC6" s="206" t="str">
        <f>IF('GREEN SHEET'!FD5="","",'GREEN SHEET'!FD5)</f>
        <v/>
      </c>
      <c r="AD6" s="208"/>
      <c r="AE6" s="208"/>
      <c r="AF6" s="208">
        <v>50</v>
      </c>
      <c r="AG6" s="208">
        <v>1</v>
      </c>
    </row>
    <row r="7" spans="1:33" ht="16.8" hidden="1" x14ac:dyDescent="0.25">
      <c r="A7" s="242"/>
      <c r="B7" s="131">
        <v>1</v>
      </c>
      <c r="C7" s="209" t="str">
        <f>IF(AE7="","",ROUND(AE7,0))</f>
        <v/>
      </c>
      <c r="D7" s="209" t="str">
        <f t="shared" ref="D7:D51" si="0">IF(AC7="","",ROUND(AC7,0))</f>
        <v/>
      </c>
      <c r="E7" s="131">
        <f>IF('GREEN SHEET'!C6="","",'GREEN SHEET'!C6)</f>
        <v>901</v>
      </c>
      <c r="F7" s="131">
        <f>IF('GREEN SHEET'!D6="","",'GREEN SHEET'!D6)</f>
        <v>974</v>
      </c>
      <c r="G7" s="131" t="str">
        <f>IF('GREEN SHEET'!E6="","",'GREEN SHEET'!E6)</f>
        <v>ARTI PRAJAPAT</v>
      </c>
      <c r="H7" s="131" t="str">
        <f>IF('GREEN SHEET'!F6="","",'GREEN SHEET'!F6)</f>
        <v>MR PRABHU LAL</v>
      </c>
      <c r="I7" s="131" t="str">
        <f>IF('GREEN SHEET'!G6="","",'GREEN SHEET'!G6)</f>
        <v>MRS PREM DEVI</v>
      </c>
      <c r="J7" s="131">
        <f>IF('GREEN SHEET'!H6="","",'GREEN SHEET'!H6)</f>
        <v>40203</v>
      </c>
      <c r="K7" s="131" t="str">
        <f>IF('GREEN SHEET'!I6="","",'GREEN SHEET'!I6)</f>
        <v>GIRL</v>
      </c>
      <c r="L7" s="131" t="str">
        <f>IF('GREEN SHEET'!J6="","",'GREEN SHEET'!J6)</f>
        <v>OBC</v>
      </c>
      <c r="M7" s="131" t="str">
        <f>IF('GREEN SHEET'!K6="","",'GREEN SHEET'!K6)</f>
        <v/>
      </c>
      <c r="N7" s="202">
        <f>IF('GREEN SHEET'!AA6="","",'GREEN SHEET'!AA6)</f>
        <v>51</v>
      </c>
      <c r="O7" s="202" t="str">
        <f>IF('GREEN SHEET'!AB6="","",'GREEN SHEET'!AB6)</f>
        <v>C1</v>
      </c>
      <c r="P7" s="203">
        <f>IF('GREEN SHEET'!AV6="","",'GREEN SHEET'!AV6)</f>
        <v>59</v>
      </c>
      <c r="Q7" s="203" t="str">
        <f>IF('GREEN SHEET'!AW6="","",'GREEN SHEET'!AW6)</f>
        <v>C1</v>
      </c>
      <c r="R7" s="202">
        <f>IF('GREEN SHEET'!BQ6="","",'GREEN SHEET'!BQ6)</f>
        <v>32</v>
      </c>
      <c r="S7" s="202" t="str">
        <f>IF('GREEN SHEET'!BR6="","",'GREEN SHEET'!BR6)</f>
        <v>E</v>
      </c>
      <c r="T7" s="203">
        <f>IF('GREEN SHEET'!CL6="","",'GREEN SHEET'!CL6)</f>
        <v>33</v>
      </c>
      <c r="U7" s="203" t="str">
        <f>IF('GREEN SHEET'!CM6="","",'GREEN SHEET'!CM6)</f>
        <v>D</v>
      </c>
      <c r="V7" s="205">
        <f>IF('GREEN SHEET'!DG6="","",'GREEN SHEET'!DG6)</f>
        <v>35</v>
      </c>
      <c r="W7" s="205" t="str">
        <f>IF('GREEN SHEET'!DH6="","",'GREEN SHEET'!DH6)</f>
        <v>D</v>
      </c>
      <c r="X7" s="203" t="e">
        <f>IF('GREEN SHEET'!#REF!="","",'GREEN SHEET'!#REF!)</f>
        <v>#REF!</v>
      </c>
      <c r="Y7" s="203" t="e">
        <f>IF('GREEN SHEET'!#REF!="","",'GREEN SHEET'!#REF!)</f>
        <v>#REF!</v>
      </c>
      <c r="Z7" s="206" t="str">
        <f>IF('GREEN SHEET'!ET6="PASS",'GREEN SHEET'!EY6,'GREEN SHEET'!EZ6)</f>
        <v/>
      </c>
      <c r="AA7" s="207" t="e">
        <f t="shared" ref="AA7:AA51" si="1">Z7*100/$Z$6</f>
        <v>#VALUE!</v>
      </c>
      <c r="AB7" s="235" t="e">
        <f>IF(AA7="","",IF(AA7&lt;33,"E",IF(AND(AA7&gt;=33,AA7&lt;41),"D",IF(AND(AA7&gt;=41,AA7&lt;51),"C2",IF(AND(AA7&gt;=51,AA7&lt;61),"C1",IF(AND(AA7&gt;=61,AA7&lt;71),"B2",IF(AND(AA7&gt;=71,AA7&lt;81),"B1",IF(AND(AA7&gt;=81,AA7&lt;91),"A2",IF(AND(AA7&gt;=91,AA7&lt;=100),"A1")))))))))</f>
        <v>#VALUE!</v>
      </c>
      <c r="AC7" s="206" t="str">
        <f>IF('GREEN SHEET'!FD6="","",'GREEN SHEET'!FD6)</f>
        <v/>
      </c>
      <c r="AD7" s="211" t="str">
        <f>IF(Z7="","",RANK(Z7,Z$7:$Z$51,0)+COUNTIF($Z$7:Z7,Z7)-1)</f>
        <v/>
      </c>
      <c r="AE7" s="211" t="str">
        <f t="shared" ref="AE7:AE51" si="2">IF(AD7="","",SMALL($AD$7:$AD$53,B7))</f>
        <v/>
      </c>
      <c r="AF7" s="211" t="str">
        <f t="shared" ref="AF7:AF51" si="3">IF(ISNUMBER(SEARCH($G$55,$AB$7:$AB$53)),AE7,"")</f>
        <v/>
      </c>
      <c r="AG7" s="211" t="str">
        <f>IFERROR(SMALL($AF$7:$AF$53,AE7),"")</f>
        <v/>
      </c>
    </row>
    <row r="8" spans="1:33" ht="16.8" hidden="1" x14ac:dyDescent="0.25">
      <c r="A8" s="242"/>
      <c r="B8" s="131">
        <v>2</v>
      </c>
      <c r="C8" s="209">
        <f t="shared" ref="C8:C51" si="4">IF(AE8="","",ROUND(AE8,0))</f>
        <v>2</v>
      </c>
      <c r="D8" s="209">
        <f t="shared" si="0"/>
        <v>2</v>
      </c>
      <c r="E8" s="131">
        <f>IF('GREEN SHEET'!C7="","",'GREEN SHEET'!C7)</f>
        <v>902</v>
      </c>
      <c r="F8" s="131">
        <f>IF('GREEN SHEET'!D7="","",'GREEN SHEET'!D7)</f>
        <v>971</v>
      </c>
      <c r="G8" s="131" t="str">
        <f>IF('GREEN SHEET'!E7="","",'GREEN SHEET'!E7)</f>
        <v>ARVIND SINGH BALLA</v>
      </c>
      <c r="H8" s="131" t="str">
        <f>IF('GREEN SHEET'!F7="","",'GREEN SHEET'!F7)</f>
        <v>INDRA SINGH BALLA</v>
      </c>
      <c r="I8" s="131" t="str">
        <f>IF('GREEN SHEET'!G7="","",'GREEN SHEET'!G7)</f>
        <v>MEENA KANWAR BALLA</v>
      </c>
      <c r="J8" s="131">
        <f>IF('GREEN SHEET'!H7="","",'GREEN SHEET'!H7)</f>
        <v>40292</v>
      </c>
      <c r="K8" s="131" t="str">
        <f>IF('GREEN SHEET'!I7="","",'GREEN SHEET'!I7)</f>
        <v>BOY</v>
      </c>
      <c r="L8" s="131" t="str">
        <f>IF('GREEN SHEET'!J7="","",'GREEN SHEET'!J7)</f>
        <v>GEN</v>
      </c>
      <c r="M8" s="131" t="str">
        <f>IF('GREEN SHEET'!K7="","",'GREEN SHEET'!K7)</f>
        <v/>
      </c>
      <c r="N8" s="202">
        <f>IF('GREEN SHEET'!AA7="","",'GREEN SHEET'!AA7)</f>
        <v>46</v>
      </c>
      <c r="O8" s="202" t="str">
        <f>IF('GREEN SHEET'!AB7="","",'GREEN SHEET'!AB7)</f>
        <v>C2</v>
      </c>
      <c r="P8" s="203">
        <f>IF('GREEN SHEET'!AV7="","",'GREEN SHEET'!AV7)</f>
        <v>51</v>
      </c>
      <c r="Q8" s="203" t="str">
        <f>IF('GREEN SHEET'!AW7="","",'GREEN SHEET'!AW7)</f>
        <v>C1</v>
      </c>
      <c r="R8" s="202">
        <f>IF('GREEN SHEET'!BQ7="","",'GREEN SHEET'!BQ7)</f>
        <v>39</v>
      </c>
      <c r="S8" s="202" t="str">
        <f>IF('GREEN SHEET'!BR7="","",'GREEN SHEET'!BR7)</f>
        <v>D</v>
      </c>
      <c r="T8" s="203">
        <f>IF('GREEN SHEET'!CL7="","",'GREEN SHEET'!CL7)</f>
        <v>36</v>
      </c>
      <c r="U8" s="203" t="str">
        <f>IF('GREEN SHEET'!CM7="","",'GREEN SHEET'!CM7)</f>
        <v>D</v>
      </c>
      <c r="V8" s="205">
        <f>IF('GREEN SHEET'!DG7="","",'GREEN SHEET'!DG7)</f>
        <v>38</v>
      </c>
      <c r="W8" s="205" t="str">
        <f>IF('GREEN SHEET'!DH7="","",'GREEN SHEET'!DH7)</f>
        <v>D</v>
      </c>
      <c r="X8" s="203" t="e">
        <f>IF('GREEN SHEET'!#REF!="","",'GREEN SHEET'!#REF!)</f>
        <v>#REF!</v>
      </c>
      <c r="Y8" s="203" t="e">
        <f>IF('GREEN SHEET'!#REF!="","",'GREEN SHEET'!#REF!)</f>
        <v>#REF!</v>
      </c>
      <c r="Z8" s="206">
        <f>IF('GREEN SHEET'!ET7="PASS",'GREEN SHEET'!EY7,'GREEN SHEET'!EZ7)</f>
        <v>210</v>
      </c>
      <c r="AA8" s="207">
        <f t="shared" si="1"/>
        <v>42</v>
      </c>
      <c r="AB8" s="235" t="str">
        <f t="shared" ref="AB8:AB51" si="5">IF(AA8="","",IF(AA8&lt;33,"E",IF(AND(AA8&gt;=33,AA8&lt;41),"D",IF(AND(AA8&gt;=41,AA8&lt;51),"C2",IF(AND(AA8&gt;=51,AA8&lt;61),"C1",IF(AND(AA8&gt;=61,AA8&lt;71),"B2",IF(AND(AA8&gt;=71,AA8&lt;81),"B1",IF(AND(AA8&gt;=81,AA8&lt;91),"A2",IF(AND(AA8&gt;=91,AA8&lt;=100),"A1")))))))))</f>
        <v>C2</v>
      </c>
      <c r="AC8" s="206">
        <f>IF('GREEN SHEET'!FD7="","",'GREEN SHEET'!FD7)</f>
        <v>1.9999999999999964</v>
      </c>
      <c r="AD8" s="211">
        <f>IF(Z8="","",RANK(Z8,Z$7:$Z$51,0)+COUNTIF($Z$7:Z8,Z8)-1)</f>
        <v>2</v>
      </c>
      <c r="AE8" s="211">
        <f t="shared" si="2"/>
        <v>2</v>
      </c>
      <c r="AF8" s="211">
        <f t="shared" si="3"/>
        <v>2</v>
      </c>
      <c r="AG8" s="211" t="str">
        <f t="shared" ref="AG8:AG51" si="6">IFERROR(SMALL($AF$7:$AF$53,AE8),"")</f>
        <v/>
      </c>
    </row>
    <row r="9" spans="1:33" ht="16.8" hidden="1" x14ac:dyDescent="0.25">
      <c r="A9" s="242"/>
      <c r="B9" s="131">
        <v>3</v>
      </c>
      <c r="C9" s="209" t="e">
        <f t="shared" si="4"/>
        <v>#NUM!</v>
      </c>
      <c r="D9" s="209">
        <f t="shared" si="0"/>
        <v>1</v>
      </c>
      <c r="E9" s="131">
        <f>IF('GREEN SHEET'!C8="","",'GREEN SHEET'!C8)</f>
        <v>903</v>
      </c>
      <c r="F9" s="131">
        <f>IF('GREEN SHEET'!D8="","",'GREEN SHEET'!D8)</f>
        <v>1370</v>
      </c>
      <c r="G9" s="131" t="str">
        <f>IF('GREEN SHEET'!E8="","",'GREEN SHEET'!E8)</f>
        <v>BHAVESH SINGH RAO</v>
      </c>
      <c r="H9" s="131" t="str">
        <f>IF('GREEN SHEET'!F8="","",'GREEN SHEET'!F8)</f>
        <v>FATEH SINGH RAO</v>
      </c>
      <c r="I9" s="131" t="str">
        <f>IF('GREEN SHEET'!G8="","",'GREEN SHEET'!G8)</f>
        <v>GANGA KUNWAR</v>
      </c>
      <c r="J9" s="131">
        <f>IF('GREEN SHEET'!H8="","",'GREEN SHEET'!H8)</f>
        <v>40431</v>
      </c>
      <c r="K9" s="131" t="str">
        <f>IF('GREEN SHEET'!I8="","",'GREEN SHEET'!I8)</f>
        <v>BOY</v>
      </c>
      <c r="L9" s="131" t="str">
        <f>IF('GREEN SHEET'!J8="","",'GREEN SHEET'!J8)</f>
        <v>OBC</v>
      </c>
      <c r="M9" s="131" t="str">
        <f>IF('GREEN SHEET'!K8="","",'GREEN SHEET'!K8)</f>
        <v/>
      </c>
      <c r="N9" s="202">
        <f>IF('GREEN SHEET'!AA8="","",'GREEN SHEET'!AA8)</f>
        <v>66</v>
      </c>
      <c r="O9" s="202" t="str">
        <f>IF('GREEN SHEET'!AB8="","",'GREEN SHEET'!AB8)</f>
        <v>B2</v>
      </c>
      <c r="P9" s="203">
        <f>IF('GREEN SHEET'!AV8="","",'GREEN SHEET'!AV8)</f>
        <v>53</v>
      </c>
      <c r="Q9" s="203" t="str">
        <f>IF('GREEN SHEET'!AW8="","",'GREEN SHEET'!AW8)</f>
        <v>C1</v>
      </c>
      <c r="R9" s="202">
        <f>IF('GREEN SHEET'!BQ8="","",'GREEN SHEET'!BQ8)</f>
        <v>77</v>
      </c>
      <c r="S9" s="202" t="str">
        <f>IF('GREEN SHEET'!BR8="","",'GREEN SHEET'!BR8)</f>
        <v>B1</v>
      </c>
      <c r="T9" s="203">
        <f>IF('GREEN SHEET'!CL8="","",'GREEN SHEET'!CL8)</f>
        <v>46</v>
      </c>
      <c r="U9" s="203" t="str">
        <f>IF('GREEN SHEET'!CM8="","",'GREEN SHEET'!CM8)</f>
        <v>C2</v>
      </c>
      <c r="V9" s="205">
        <f>IF('GREEN SHEET'!DG8="","",'GREEN SHEET'!DG8)</f>
        <v>62</v>
      </c>
      <c r="W9" s="205" t="str">
        <f>IF('GREEN SHEET'!DH8="","",'GREEN SHEET'!DH8)</f>
        <v>B2</v>
      </c>
      <c r="X9" s="203" t="e">
        <f>IF('GREEN SHEET'!#REF!="","",'GREEN SHEET'!#REF!)</f>
        <v>#REF!</v>
      </c>
      <c r="Y9" s="203" t="e">
        <f>IF('GREEN SHEET'!#REF!="","",'GREEN SHEET'!#REF!)</f>
        <v>#REF!</v>
      </c>
      <c r="Z9" s="206">
        <f>IF('GREEN SHEET'!ET8="PASS",'GREEN SHEET'!EY8,'GREEN SHEET'!EZ8)</f>
        <v>304</v>
      </c>
      <c r="AA9" s="207">
        <f t="shared" si="1"/>
        <v>60.8</v>
      </c>
      <c r="AB9" s="235" t="str">
        <f t="shared" si="5"/>
        <v>C1</v>
      </c>
      <c r="AC9" s="206">
        <f>IF('GREEN SHEET'!FD8="","",'GREEN SHEET'!FD8)</f>
        <v>1.0000000000000007</v>
      </c>
      <c r="AD9" s="211">
        <f>IF(Z9="","",RANK(Z9,Z$7:$Z$51,0)+COUNTIF($Z$7:Z9,Z9)-1)</f>
        <v>1</v>
      </c>
      <c r="AE9" s="211" t="e">
        <f t="shared" si="2"/>
        <v>#NUM!</v>
      </c>
      <c r="AF9" s="211" t="e">
        <f t="shared" si="3"/>
        <v>#NUM!</v>
      </c>
      <c r="AG9" s="211" t="str">
        <f t="shared" si="6"/>
        <v/>
      </c>
    </row>
    <row r="10" spans="1:33" ht="16.8" hidden="1" x14ac:dyDescent="0.25">
      <c r="A10" s="242"/>
      <c r="B10" s="131">
        <v>4</v>
      </c>
      <c r="C10" s="209" t="str">
        <f t="shared" si="4"/>
        <v/>
      </c>
      <c r="D10" s="209" t="str">
        <f t="shared" si="0"/>
        <v/>
      </c>
      <c r="E10" s="131" t="str">
        <f>IF('GREEN SHEET'!C9="","",'GREEN SHEET'!C9)</f>
        <v/>
      </c>
      <c r="F10" s="131" t="str">
        <f>IF('GREEN SHEET'!D9="","",'GREEN SHEET'!D9)</f>
        <v/>
      </c>
      <c r="G10" s="131" t="str">
        <f>IF('GREEN SHEET'!E9="","",'GREEN SHEET'!E9)</f>
        <v/>
      </c>
      <c r="H10" s="131" t="str">
        <f>IF('GREEN SHEET'!F9="","",'GREEN SHEET'!F9)</f>
        <v/>
      </c>
      <c r="I10" s="131" t="str">
        <f>IF('GREEN SHEET'!G9="","",'GREEN SHEET'!G9)</f>
        <v/>
      </c>
      <c r="J10" s="131" t="str">
        <f>IF('GREEN SHEET'!H9="","",'GREEN SHEET'!H9)</f>
        <v/>
      </c>
      <c r="K10" s="131" t="str">
        <f>IF('GREEN SHEET'!I9="","",'GREEN SHEET'!I9)</f>
        <v/>
      </c>
      <c r="L10" s="131" t="str">
        <f>IF('GREEN SHEET'!J9="","",'GREEN SHEET'!J9)</f>
        <v/>
      </c>
      <c r="M10" s="131" t="str">
        <f>IF('GREEN SHEET'!K9="","",'GREEN SHEET'!K9)</f>
        <v/>
      </c>
      <c r="N10" s="202" t="str">
        <f>IF('GREEN SHEET'!AA9="","",'GREEN SHEET'!AA9)</f>
        <v/>
      </c>
      <c r="O10" s="202" t="str">
        <f>IF('GREEN SHEET'!AB9="","",'GREEN SHEET'!AB9)</f>
        <v/>
      </c>
      <c r="P10" s="203" t="str">
        <f>IF('GREEN SHEET'!AV9="","",'GREEN SHEET'!AV9)</f>
        <v/>
      </c>
      <c r="Q10" s="203" t="str">
        <f>IF('GREEN SHEET'!AW9="","",'GREEN SHEET'!AW9)</f>
        <v/>
      </c>
      <c r="R10" s="202" t="str">
        <f>IF('GREEN SHEET'!BQ9="","",'GREEN SHEET'!BQ9)</f>
        <v/>
      </c>
      <c r="S10" s="202" t="str">
        <f>IF('GREEN SHEET'!BR9="","",'GREEN SHEET'!BR9)</f>
        <v/>
      </c>
      <c r="T10" s="203" t="str">
        <f>IF('GREEN SHEET'!CL9="","",'GREEN SHEET'!CL9)</f>
        <v/>
      </c>
      <c r="U10" s="203" t="str">
        <f>IF('GREEN SHEET'!CM9="","",'GREEN SHEET'!CM9)</f>
        <v/>
      </c>
      <c r="V10" s="205" t="str">
        <f>IF('GREEN SHEET'!DG9="","",'GREEN SHEET'!DG9)</f>
        <v/>
      </c>
      <c r="W10" s="205" t="str">
        <f>IF('GREEN SHEET'!DH9="","",'GREEN SHEET'!DH9)</f>
        <v/>
      </c>
      <c r="X10" s="203" t="e">
        <f>IF('GREEN SHEET'!#REF!="","",'GREEN SHEET'!#REF!)</f>
        <v>#REF!</v>
      </c>
      <c r="Y10" s="203" t="e">
        <f>IF('GREEN SHEET'!#REF!="","",'GREEN SHEET'!#REF!)</f>
        <v>#REF!</v>
      </c>
      <c r="Z10" s="206" t="str">
        <f>IF('GREEN SHEET'!ET9="PASS",'GREEN SHEET'!EY9,'GREEN SHEET'!EZ9)</f>
        <v/>
      </c>
      <c r="AA10" s="207" t="e">
        <f t="shared" si="1"/>
        <v>#VALUE!</v>
      </c>
      <c r="AB10" s="235" t="e">
        <f t="shared" si="5"/>
        <v>#VALUE!</v>
      </c>
      <c r="AC10" s="206" t="str">
        <f>IF('GREEN SHEET'!FD9="","",'GREEN SHEET'!FD9)</f>
        <v/>
      </c>
      <c r="AD10" s="211" t="str">
        <f>IF(Z10="","",RANK(Z10,Z$7:$Z$51,0)+COUNTIF($Z$7:Z10,Z10)-1)</f>
        <v/>
      </c>
      <c r="AE10" s="211" t="str">
        <f t="shared" si="2"/>
        <v/>
      </c>
      <c r="AF10" s="211" t="str">
        <f t="shared" si="3"/>
        <v/>
      </c>
      <c r="AG10" s="211" t="str">
        <f t="shared" si="6"/>
        <v/>
      </c>
    </row>
    <row r="11" spans="1:33" ht="16.8" hidden="1" x14ac:dyDescent="0.25">
      <c r="A11" s="242"/>
      <c r="B11" s="131">
        <v>5</v>
      </c>
      <c r="C11" s="209" t="str">
        <f t="shared" si="4"/>
        <v/>
      </c>
      <c r="D11" s="209" t="str">
        <f t="shared" si="0"/>
        <v/>
      </c>
      <c r="E11" s="131" t="str">
        <f>IF('GREEN SHEET'!C10="","",'GREEN SHEET'!C10)</f>
        <v/>
      </c>
      <c r="F11" s="131" t="str">
        <f>IF('GREEN SHEET'!D10="","",'GREEN SHEET'!D10)</f>
        <v/>
      </c>
      <c r="G11" s="131" t="str">
        <f>IF('GREEN SHEET'!E10="","",'GREEN SHEET'!E10)</f>
        <v/>
      </c>
      <c r="H11" s="131" t="str">
        <f>IF('GREEN SHEET'!F10="","",'GREEN SHEET'!F10)</f>
        <v/>
      </c>
      <c r="I11" s="131" t="str">
        <f>IF('GREEN SHEET'!G10="","",'GREEN SHEET'!G10)</f>
        <v/>
      </c>
      <c r="J11" s="131" t="str">
        <f>IF('GREEN SHEET'!H10="","",'GREEN SHEET'!H10)</f>
        <v/>
      </c>
      <c r="K11" s="131" t="str">
        <f>IF('GREEN SHEET'!I10="","",'GREEN SHEET'!I10)</f>
        <v/>
      </c>
      <c r="L11" s="131" t="str">
        <f>IF('GREEN SHEET'!J10="","",'GREEN SHEET'!J10)</f>
        <v/>
      </c>
      <c r="M11" s="131" t="str">
        <f>IF('GREEN SHEET'!K10="","",'GREEN SHEET'!K10)</f>
        <v/>
      </c>
      <c r="N11" s="202" t="str">
        <f>IF('GREEN SHEET'!AA10="","",'GREEN SHEET'!AA10)</f>
        <v/>
      </c>
      <c r="O11" s="202" t="str">
        <f>IF('GREEN SHEET'!AB10="","",'GREEN SHEET'!AB10)</f>
        <v/>
      </c>
      <c r="P11" s="203" t="str">
        <f>IF('GREEN SHEET'!AV10="","",'GREEN SHEET'!AV10)</f>
        <v/>
      </c>
      <c r="Q11" s="203" t="str">
        <f>IF('GREEN SHEET'!AW10="","",'GREEN SHEET'!AW10)</f>
        <v/>
      </c>
      <c r="R11" s="202" t="str">
        <f>IF('GREEN SHEET'!BQ10="","",'GREEN SHEET'!BQ10)</f>
        <v/>
      </c>
      <c r="S11" s="202" t="str">
        <f>IF('GREEN SHEET'!BR10="","",'GREEN SHEET'!BR10)</f>
        <v/>
      </c>
      <c r="T11" s="203" t="str">
        <f>IF('GREEN SHEET'!CL10="","",'GREEN SHEET'!CL10)</f>
        <v/>
      </c>
      <c r="U11" s="203" t="str">
        <f>IF('GREEN SHEET'!CM10="","",'GREEN SHEET'!CM10)</f>
        <v/>
      </c>
      <c r="V11" s="205" t="str">
        <f>IF('GREEN SHEET'!DG10="","",'GREEN SHEET'!DG10)</f>
        <v/>
      </c>
      <c r="W11" s="205" t="str">
        <f>IF('GREEN SHEET'!DH10="","",'GREEN SHEET'!DH10)</f>
        <v/>
      </c>
      <c r="X11" s="203" t="e">
        <f>IF('GREEN SHEET'!#REF!="","",'GREEN SHEET'!#REF!)</f>
        <v>#REF!</v>
      </c>
      <c r="Y11" s="203" t="e">
        <f>IF('GREEN SHEET'!#REF!="","",'GREEN SHEET'!#REF!)</f>
        <v>#REF!</v>
      </c>
      <c r="Z11" s="206" t="str">
        <f>IF('GREEN SHEET'!ET10="PASS",'GREEN SHEET'!EY10,'GREEN SHEET'!EZ10)</f>
        <v/>
      </c>
      <c r="AA11" s="207" t="e">
        <f t="shared" si="1"/>
        <v>#VALUE!</v>
      </c>
      <c r="AB11" s="235" t="e">
        <f t="shared" si="5"/>
        <v>#VALUE!</v>
      </c>
      <c r="AC11" s="206" t="str">
        <f>IF('GREEN SHEET'!FD10="","",'GREEN SHEET'!FD10)</f>
        <v/>
      </c>
      <c r="AD11" s="211" t="str">
        <f>IF(Z11="","",RANK(Z11,Z$7:$Z$51,0)+COUNTIF($Z$7:Z11,Z11)-1)</f>
        <v/>
      </c>
      <c r="AE11" s="211" t="str">
        <f t="shared" si="2"/>
        <v/>
      </c>
      <c r="AF11" s="211" t="str">
        <f t="shared" si="3"/>
        <v/>
      </c>
      <c r="AG11" s="211" t="str">
        <f t="shared" si="6"/>
        <v/>
      </c>
    </row>
    <row r="12" spans="1:33" ht="16.8" hidden="1" x14ac:dyDescent="0.25">
      <c r="A12" s="242"/>
      <c r="B12" s="131">
        <v>6</v>
      </c>
      <c r="C12" s="209" t="str">
        <f t="shared" si="4"/>
        <v/>
      </c>
      <c r="D12" s="209" t="str">
        <f t="shared" si="0"/>
        <v/>
      </c>
      <c r="E12" s="131" t="str">
        <f>IF('GREEN SHEET'!C11="","",'GREEN SHEET'!C11)</f>
        <v/>
      </c>
      <c r="F12" s="131" t="str">
        <f>IF('GREEN SHEET'!D11="","",'GREEN SHEET'!D11)</f>
        <v/>
      </c>
      <c r="G12" s="131" t="str">
        <f>IF('GREEN SHEET'!E11="","",'GREEN SHEET'!E11)</f>
        <v/>
      </c>
      <c r="H12" s="131" t="str">
        <f>IF('GREEN SHEET'!F11="","",'GREEN SHEET'!F11)</f>
        <v/>
      </c>
      <c r="I12" s="131" t="str">
        <f>IF('GREEN SHEET'!G11="","",'GREEN SHEET'!G11)</f>
        <v/>
      </c>
      <c r="J12" s="131" t="str">
        <f>IF('GREEN SHEET'!H11="","",'GREEN SHEET'!H11)</f>
        <v/>
      </c>
      <c r="K12" s="131" t="str">
        <f>IF('GREEN SHEET'!I11="","",'GREEN SHEET'!I11)</f>
        <v/>
      </c>
      <c r="L12" s="131" t="str">
        <f>IF('GREEN SHEET'!J11="","",'GREEN SHEET'!J11)</f>
        <v/>
      </c>
      <c r="M12" s="131" t="str">
        <f>IF('GREEN SHEET'!K11="","",'GREEN SHEET'!K11)</f>
        <v/>
      </c>
      <c r="N12" s="202" t="str">
        <f>IF('GREEN SHEET'!AA11="","",'GREEN SHEET'!AA11)</f>
        <v/>
      </c>
      <c r="O12" s="202" t="str">
        <f>IF('GREEN SHEET'!AB11="","",'GREEN SHEET'!AB11)</f>
        <v/>
      </c>
      <c r="P12" s="203" t="str">
        <f>IF('GREEN SHEET'!AV11="","",'GREEN SHEET'!AV11)</f>
        <v/>
      </c>
      <c r="Q12" s="203" t="str">
        <f>IF('GREEN SHEET'!AW11="","",'GREEN SHEET'!AW11)</f>
        <v/>
      </c>
      <c r="R12" s="202" t="str">
        <f>IF('GREEN SHEET'!BQ11="","",'GREEN SHEET'!BQ11)</f>
        <v/>
      </c>
      <c r="S12" s="202" t="str">
        <f>IF('GREEN SHEET'!BR11="","",'GREEN SHEET'!BR11)</f>
        <v/>
      </c>
      <c r="T12" s="203" t="str">
        <f>IF('GREEN SHEET'!CL11="","",'GREEN SHEET'!CL11)</f>
        <v/>
      </c>
      <c r="U12" s="203" t="str">
        <f>IF('GREEN SHEET'!CM11="","",'GREEN SHEET'!CM11)</f>
        <v/>
      </c>
      <c r="V12" s="205" t="str">
        <f>IF('GREEN SHEET'!DG11="","",'GREEN SHEET'!DG11)</f>
        <v/>
      </c>
      <c r="W12" s="205" t="str">
        <f>IF('GREEN SHEET'!DH11="","",'GREEN SHEET'!DH11)</f>
        <v/>
      </c>
      <c r="X12" s="203" t="e">
        <f>IF('GREEN SHEET'!#REF!="","",'GREEN SHEET'!#REF!)</f>
        <v>#REF!</v>
      </c>
      <c r="Y12" s="203" t="e">
        <f>IF('GREEN SHEET'!#REF!="","",'GREEN SHEET'!#REF!)</f>
        <v>#REF!</v>
      </c>
      <c r="Z12" s="206" t="str">
        <f>IF('GREEN SHEET'!ET11="PASS",'GREEN SHEET'!EY11,'GREEN SHEET'!EZ11)</f>
        <v/>
      </c>
      <c r="AA12" s="207" t="e">
        <f t="shared" si="1"/>
        <v>#VALUE!</v>
      </c>
      <c r="AB12" s="235" t="e">
        <f t="shared" si="5"/>
        <v>#VALUE!</v>
      </c>
      <c r="AC12" s="206" t="str">
        <f>IF('GREEN SHEET'!FD11="","",'GREEN SHEET'!FD11)</f>
        <v/>
      </c>
      <c r="AD12" s="211" t="str">
        <f>IF(Z12="","",RANK(Z12,Z$7:$Z$51,0)+COUNTIF($Z$7:Z12,Z12)-1)</f>
        <v/>
      </c>
      <c r="AE12" s="211" t="str">
        <f t="shared" si="2"/>
        <v/>
      </c>
      <c r="AF12" s="211" t="str">
        <f t="shared" si="3"/>
        <v/>
      </c>
      <c r="AG12" s="211" t="str">
        <f t="shared" si="6"/>
        <v/>
      </c>
    </row>
    <row r="13" spans="1:33" ht="16.8" hidden="1" x14ac:dyDescent="0.25">
      <c r="A13" s="242"/>
      <c r="B13" s="131">
        <v>7</v>
      </c>
      <c r="C13" s="209" t="str">
        <f t="shared" si="4"/>
        <v/>
      </c>
      <c r="D13" s="209" t="str">
        <f t="shared" si="0"/>
        <v/>
      </c>
      <c r="E13" s="131" t="str">
        <f>IF('GREEN SHEET'!C12="","",'GREEN SHEET'!C12)</f>
        <v/>
      </c>
      <c r="F13" s="131" t="str">
        <f>IF('GREEN SHEET'!D12="","",'GREEN SHEET'!D12)</f>
        <v/>
      </c>
      <c r="G13" s="131" t="str">
        <f>IF('GREEN SHEET'!E12="","",'GREEN SHEET'!E12)</f>
        <v/>
      </c>
      <c r="H13" s="131" t="str">
        <f>IF('GREEN SHEET'!F12="","",'GREEN SHEET'!F12)</f>
        <v/>
      </c>
      <c r="I13" s="131" t="str">
        <f>IF('GREEN SHEET'!G12="","",'GREEN SHEET'!G12)</f>
        <v/>
      </c>
      <c r="J13" s="131" t="str">
        <f>IF('GREEN SHEET'!H12="","",'GREEN SHEET'!H12)</f>
        <v/>
      </c>
      <c r="K13" s="131" t="str">
        <f>IF('GREEN SHEET'!I12="","",'GREEN SHEET'!I12)</f>
        <v/>
      </c>
      <c r="L13" s="131" t="str">
        <f>IF('GREEN SHEET'!J12="","",'GREEN SHEET'!J12)</f>
        <v/>
      </c>
      <c r="M13" s="131" t="str">
        <f>IF('GREEN SHEET'!K12="","",'GREEN SHEET'!K12)</f>
        <v/>
      </c>
      <c r="N13" s="202" t="str">
        <f>IF('GREEN SHEET'!AA12="","",'GREEN SHEET'!AA12)</f>
        <v/>
      </c>
      <c r="O13" s="202" t="str">
        <f>IF('GREEN SHEET'!AB12="","",'GREEN SHEET'!AB12)</f>
        <v/>
      </c>
      <c r="P13" s="203" t="str">
        <f>IF('GREEN SHEET'!AV12="","",'GREEN SHEET'!AV12)</f>
        <v/>
      </c>
      <c r="Q13" s="203" t="str">
        <f>IF('GREEN SHEET'!AW12="","",'GREEN SHEET'!AW12)</f>
        <v/>
      </c>
      <c r="R13" s="202" t="str">
        <f>IF('GREEN SHEET'!BQ12="","",'GREEN SHEET'!BQ12)</f>
        <v/>
      </c>
      <c r="S13" s="202" t="str">
        <f>IF('GREEN SHEET'!BR12="","",'GREEN SHEET'!BR12)</f>
        <v/>
      </c>
      <c r="T13" s="203" t="str">
        <f>IF('GREEN SHEET'!CL12="","",'GREEN SHEET'!CL12)</f>
        <v/>
      </c>
      <c r="U13" s="203" t="str">
        <f>IF('GREEN SHEET'!CM12="","",'GREEN SHEET'!CM12)</f>
        <v/>
      </c>
      <c r="V13" s="205" t="str">
        <f>IF('GREEN SHEET'!DG12="","",'GREEN SHEET'!DG12)</f>
        <v/>
      </c>
      <c r="W13" s="205" t="str">
        <f>IF('GREEN SHEET'!DH12="","",'GREEN SHEET'!DH12)</f>
        <v/>
      </c>
      <c r="X13" s="203" t="e">
        <f>IF('GREEN SHEET'!#REF!="","",'GREEN SHEET'!#REF!)</f>
        <v>#REF!</v>
      </c>
      <c r="Y13" s="203" t="e">
        <f>IF('GREEN SHEET'!#REF!="","",'GREEN SHEET'!#REF!)</f>
        <v>#REF!</v>
      </c>
      <c r="Z13" s="206" t="str">
        <f>IF('GREEN SHEET'!ET12="PASS",'GREEN SHEET'!EY12,'GREEN SHEET'!EZ12)</f>
        <v/>
      </c>
      <c r="AA13" s="207" t="e">
        <f t="shared" si="1"/>
        <v>#VALUE!</v>
      </c>
      <c r="AB13" s="235" t="e">
        <f t="shared" si="5"/>
        <v>#VALUE!</v>
      </c>
      <c r="AC13" s="206" t="str">
        <f>IF('GREEN SHEET'!FD12="","",'GREEN SHEET'!FD12)</f>
        <v/>
      </c>
      <c r="AD13" s="211" t="str">
        <f>IF(Z13="","",RANK(Z13,Z$7:$Z$51,0)+COUNTIF($Z$7:Z13,Z13)-1)</f>
        <v/>
      </c>
      <c r="AE13" s="211" t="str">
        <f t="shared" si="2"/>
        <v/>
      </c>
      <c r="AF13" s="211" t="str">
        <f t="shared" si="3"/>
        <v/>
      </c>
      <c r="AG13" s="211" t="str">
        <f t="shared" si="6"/>
        <v/>
      </c>
    </row>
    <row r="14" spans="1:33" ht="16.8" hidden="1" x14ac:dyDescent="0.25">
      <c r="A14" s="242"/>
      <c r="B14" s="131">
        <v>8</v>
      </c>
      <c r="C14" s="209" t="str">
        <f t="shared" si="4"/>
        <v/>
      </c>
      <c r="D14" s="209" t="str">
        <f t="shared" si="0"/>
        <v/>
      </c>
      <c r="E14" s="131" t="str">
        <f>IF('GREEN SHEET'!C13="","",'GREEN SHEET'!C13)</f>
        <v/>
      </c>
      <c r="F14" s="131" t="str">
        <f>IF('GREEN SHEET'!D13="","",'GREEN SHEET'!D13)</f>
        <v/>
      </c>
      <c r="G14" s="131" t="str">
        <f>IF('GREEN SHEET'!E13="","",'GREEN SHEET'!E13)</f>
        <v/>
      </c>
      <c r="H14" s="131" t="str">
        <f>IF('GREEN SHEET'!F13="","",'GREEN SHEET'!F13)</f>
        <v/>
      </c>
      <c r="I14" s="131" t="str">
        <f>IF('GREEN SHEET'!G13="","",'GREEN SHEET'!G13)</f>
        <v/>
      </c>
      <c r="J14" s="131" t="str">
        <f>IF('GREEN SHEET'!H13="","",'GREEN SHEET'!H13)</f>
        <v/>
      </c>
      <c r="K14" s="131" t="str">
        <f>IF('GREEN SHEET'!I13="","",'GREEN SHEET'!I13)</f>
        <v/>
      </c>
      <c r="L14" s="131" t="str">
        <f>IF('GREEN SHEET'!J13="","",'GREEN SHEET'!J13)</f>
        <v/>
      </c>
      <c r="M14" s="131" t="str">
        <f>IF('GREEN SHEET'!K13="","",'GREEN SHEET'!K13)</f>
        <v/>
      </c>
      <c r="N14" s="202" t="str">
        <f>IF('GREEN SHEET'!AA13="","",'GREEN SHEET'!AA13)</f>
        <v/>
      </c>
      <c r="O14" s="202" t="str">
        <f>IF('GREEN SHEET'!AB13="","",'GREEN SHEET'!AB13)</f>
        <v/>
      </c>
      <c r="P14" s="203" t="str">
        <f>IF('GREEN SHEET'!AV13="","",'GREEN SHEET'!AV13)</f>
        <v/>
      </c>
      <c r="Q14" s="203" t="str">
        <f>IF('GREEN SHEET'!AW13="","",'GREEN SHEET'!AW13)</f>
        <v/>
      </c>
      <c r="R14" s="202" t="str">
        <f>IF('GREEN SHEET'!BQ13="","",'GREEN SHEET'!BQ13)</f>
        <v/>
      </c>
      <c r="S14" s="202" t="str">
        <f>IF('GREEN SHEET'!BR13="","",'GREEN SHEET'!BR13)</f>
        <v/>
      </c>
      <c r="T14" s="203" t="str">
        <f>IF('GREEN SHEET'!CL13="","",'GREEN SHEET'!CL13)</f>
        <v/>
      </c>
      <c r="U14" s="203" t="str">
        <f>IF('GREEN SHEET'!CM13="","",'GREEN SHEET'!CM13)</f>
        <v/>
      </c>
      <c r="V14" s="205" t="str">
        <f>IF('GREEN SHEET'!DG13="","",'GREEN SHEET'!DG13)</f>
        <v/>
      </c>
      <c r="W14" s="205" t="str">
        <f>IF('GREEN SHEET'!DH13="","",'GREEN SHEET'!DH13)</f>
        <v/>
      </c>
      <c r="X14" s="203" t="e">
        <f>IF('GREEN SHEET'!#REF!="","",'GREEN SHEET'!#REF!)</f>
        <v>#REF!</v>
      </c>
      <c r="Y14" s="203" t="e">
        <f>IF('GREEN SHEET'!#REF!="","",'GREEN SHEET'!#REF!)</f>
        <v>#REF!</v>
      </c>
      <c r="Z14" s="206" t="str">
        <f>IF('GREEN SHEET'!ET13="PASS",'GREEN SHEET'!EY13,'GREEN SHEET'!EZ13)</f>
        <v/>
      </c>
      <c r="AA14" s="207" t="e">
        <f t="shared" si="1"/>
        <v>#VALUE!</v>
      </c>
      <c r="AB14" s="235" t="e">
        <f t="shared" si="5"/>
        <v>#VALUE!</v>
      </c>
      <c r="AC14" s="206" t="str">
        <f>IF('GREEN SHEET'!FD13="","",'GREEN SHEET'!FD13)</f>
        <v/>
      </c>
      <c r="AD14" s="211" t="str">
        <f>IF(Z14="","",RANK(Z14,Z$7:$Z$51,0)+COUNTIF($Z$7:Z14,Z14)-1)</f>
        <v/>
      </c>
      <c r="AE14" s="211" t="str">
        <f t="shared" si="2"/>
        <v/>
      </c>
      <c r="AF14" s="211" t="str">
        <f t="shared" si="3"/>
        <v/>
      </c>
      <c r="AG14" s="211" t="str">
        <f t="shared" si="6"/>
        <v/>
      </c>
    </row>
    <row r="15" spans="1:33" ht="16.8" hidden="1" x14ac:dyDescent="0.25">
      <c r="A15" s="242"/>
      <c r="B15" s="131">
        <v>9</v>
      </c>
      <c r="C15" s="209" t="str">
        <f t="shared" si="4"/>
        <v/>
      </c>
      <c r="D15" s="209" t="str">
        <f t="shared" si="0"/>
        <v/>
      </c>
      <c r="E15" s="131" t="str">
        <f>IF('GREEN SHEET'!C14="","",'GREEN SHEET'!C14)</f>
        <v/>
      </c>
      <c r="F15" s="131" t="str">
        <f>IF('GREEN SHEET'!D14="","",'GREEN SHEET'!D14)</f>
        <v/>
      </c>
      <c r="G15" s="131" t="str">
        <f>IF('GREEN SHEET'!E14="","",'GREEN SHEET'!E14)</f>
        <v/>
      </c>
      <c r="H15" s="131" t="str">
        <f>IF('GREEN SHEET'!F14="","",'GREEN SHEET'!F14)</f>
        <v/>
      </c>
      <c r="I15" s="131" t="str">
        <f>IF('GREEN SHEET'!G14="","",'GREEN SHEET'!G14)</f>
        <v/>
      </c>
      <c r="J15" s="131" t="str">
        <f>IF('GREEN SHEET'!H14="","",'GREEN SHEET'!H14)</f>
        <v/>
      </c>
      <c r="K15" s="131" t="str">
        <f>IF('GREEN SHEET'!I14="","",'GREEN SHEET'!I14)</f>
        <v/>
      </c>
      <c r="L15" s="131" t="str">
        <f>IF('GREEN SHEET'!J14="","",'GREEN SHEET'!J14)</f>
        <v/>
      </c>
      <c r="M15" s="131" t="str">
        <f>IF('GREEN SHEET'!K14="","",'GREEN SHEET'!K14)</f>
        <v/>
      </c>
      <c r="N15" s="202" t="str">
        <f>IF('GREEN SHEET'!AA14="","",'GREEN SHEET'!AA14)</f>
        <v/>
      </c>
      <c r="O15" s="202" t="str">
        <f>IF('GREEN SHEET'!AB14="","",'GREEN SHEET'!AB14)</f>
        <v/>
      </c>
      <c r="P15" s="203" t="str">
        <f>IF('GREEN SHEET'!AV14="","",'GREEN SHEET'!AV14)</f>
        <v/>
      </c>
      <c r="Q15" s="203" t="str">
        <f>IF('GREEN SHEET'!AW14="","",'GREEN SHEET'!AW14)</f>
        <v/>
      </c>
      <c r="R15" s="202" t="str">
        <f>IF('GREEN SHEET'!BQ14="","",'GREEN SHEET'!BQ14)</f>
        <v/>
      </c>
      <c r="S15" s="202" t="str">
        <f>IF('GREEN SHEET'!BR14="","",'GREEN SHEET'!BR14)</f>
        <v/>
      </c>
      <c r="T15" s="203" t="str">
        <f>IF('GREEN SHEET'!CL14="","",'GREEN SHEET'!CL14)</f>
        <v/>
      </c>
      <c r="U15" s="203" t="str">
        <f>IF('GREEN SHEET'!CM14="","",'GREEN SHEET'!CM14)</f>
        <v/>
      </c>
      <c r="V15" s="205" t="str">
        <f>IF('GREEN SHEET'!DG14="","",'GREEN SHEET'!DG14)</f>
        <v/>
      </c>
      <c r="W15" s="205" t="str">
        <f>IF('GREEN SHEET'!DH14="","",'GREEN SHEET'!DH14)</f>
        <v/>
      </c>
      <c r="X15" s="203" t="e">
        <f>IF('GREEN SHEET'!#REF!="","",'GREEN SHEET'!#REF!)</f>
        <v>#REF!</v>
      </c>
      <c r="Y15" s="203" t="e">
        <f>IF('GREEN SHEET'!#REF!="","",'GREEN SHEET'!#REF!)</f>
        <v>#REF!</v>
      </c>
      <c r="Z15" s="206" t="str">
        <f>IF('GREEN SHEET'!ET14="PASS",'GREEN SHEET'!EY14,'GREEN SHEET'!EZ14)</f>
        <v/>
      </c>
      <c r="AA15" s="207" t="e">
        <f t="shared" si="1"/>
        <v>#VALUE!</v>
      </c>
      <c r="AB15" s="235" t="e">
        <f t="shared" si="5"/>
        <v>#VALUE!</v>
      </c>
      <c r="AC15" s="206" t="str">
        <f>IF('GREEN SHEET'!FD14="","",'GREEN SHEET'!FD14)</f>
        <v/>
      </c>
      <c r="AD15" s="211" t="str">
        <f>IF(Z15="","",RANK(Z15,Z$7:$Z$51,0)+COUNTIF($Z$7:Z15,Z15)-1)</f>
        <v/>
      </c>
      <c r="AE15" s="211" t="str">
        <f t="shared" si="2"/>
        <v/>
      </c>
      <c r="AF15" s="211" t="str">
        <f t="shared" si="3"/>
        <v/>
      </c>
      <c r="AG15" s="211" t="str">
        <f t="shared" si="6"/>
        <v/>
      </c>
    </row>
    <row r="16" spans="1:33" ht="16.8" hidden="1" x14ac:dyDescent="0.25">
      <c r="A16" s="242"/>
      <c r="B16" s="131">
        <v>10</v>
      </c>
      <c r="C16" s="209" t="str">
        <f t="shared" si="4"/>
        <v/>
      </c>
      <c r="D16" s="209" t="str">
        <f t="shared" si="0"/>
        <v/>
      </c>
      <c r="E16" s="131" t="str">
        <f>IF('GREEN SHEET'!C15="","",'GREEN SHEET'!C15)</f>
        <v/>
      </c>
      <c r="F16" s="131" t="str">
        <f>IF('GREEN SHEET'!D15="","",'GREEN SHEET'!D15)</f>
        <v/>
      </c>
      <c r="G16" s="131" t="str">
        <f>IF('GREEN SHEET'!E15="","",'GREEN SHEET'!E15)</f>
        <v/>
      </c>
      <c r="H16" s="131" t="str">
        <f>IF('GREEN SHEET'!F15="","",'GREEN SHEET'!F15)</f>
        <v/>
      </c>
      <c r="I16" s="131" t="str">
        <f>IF('GREEN SHEET'!G15="","",'GREEN SHEET'!G15)</f>
        <v/>
      </c>
      <c r="J16" s="131" t="str">
        <f>IF('GREEN SHEET'!H15="","",'GREEN SHEET'!H15)</f>
        <v/>
      </c>
      <c r="K16" s="131" t="str">
        <f>IF('GREEN SHEET'!I15="","",'GREEN SHEET'!I15)</f>
        <v/>
      </c>
      <c r="L16" s="131" t="str">
        <f>IF('GREEN SHEET'!J15="","",'GREEN SHEET'!J15)</f>
        <v/>
      </c>
      <c r="M16" s="131" t="str">
        <f>IF('GREEN SHEET'!K15="","",'GREEN SHEET'!K15)</f>
        <v/>
      </c>
      <c r="N16" s="202" t="str">
        <f>IF('GREEN SHEET'!AA15="","",'GREEN SHEET'!AA15)</f>
        <v/>
      </c>
      <c r="O16" s="202" t="str">
        <f>IF('GREEN SHEET'!AB15="","",'GREEN SHEET'!AB15)</f>
        <v/>
      </c>
      <c r="P16" s="203" t="str">
        <f>IF('GREEN SHEET'!AV15="","",'GREEN SHEET'!AV15)</f>
        <v/>
      </c>
      <c r="Q16" s="203" t="str">
        <f>IF('GREEN SHEET'!AW15="","",'GREEN SHEET'!AW15)</f>
        <v/>
      </c>
      <c r="R16" s="202" t="str">
        <f>IF('GREEN SHEET'!BQ15="","",'GREEN SHEET'!BQ15)</f>
        <v/>
      </c>
      <c r="S16" s="202" t="str">
        <f>IF('GREEN SHEET'!BR15="","",'GREEN SHEET'!BR15)</f>
        <v/>
      </c>
      <c r="T16" s="203" t="str">
        <f>IF('GREEN SHEET'!CL15="","",'GREEN SHEET'!CL15)</f>
        <v/>
      </c>
      <c r="U16" s="203" t="str">
        <f>IF('GREEN SHEET'!CM15="","",'GREEN SHEET'!CM15)</f>
        <v/>
      </c>
      <c r="V16" s="205" t="str">
        <f>IF('GREEN SHEET'!DG15="","",'GREEN SHEET'!DG15)</f>
        <v/>
      </c>
      <c r="W16" s="205" t="str">
        <f>IF('GREEN SHEET'!DH15="","",'GREEN SHEET'!DH15)</f>
        <v/>
      </c>
      <c r="X16" s="203" t="e">
        <f>IF('GREEN SHEET'!#REF!="","",'GREEN SHEET'!#REF!)</f>
        <v>#REF!</v>
      </c>
      <c r="Y16" s="203" t="e">
        <f>IF('GREEN SHEET'!#REF!="","",'GREEN SHEET'!#REF!)</f>
        <v>#REF!</v>
      </c>
      <c r="Z16" s="206" t="str">
        <f>IF('GREEN SHEET'!ET15="PASS",'GREEN SHEET'!EY15,'GREEN SHEET'!EZ15)</f>
        <v/>
      </c>
      <c r="AA16" s="207" t="e">
        <f t="shared" si="1"/>
        <v>#VALUE!</v>
      </c>
      <c r="AB16" s="235" t="e">
        <f t="shared" si="5"/>
        <v>#VALUE!</v>
      </c>
      <c r="AC16" s="206" t="str">
        <f>IF('GREEN SHEET'!FD15="","",'GREEN SHEET'!FD15)</f>
        <v/>
      </c>
      <c r="AD16" s="211" t="str">
        <f>IF(Z16="","",RANK(Z16,Z$7:$Z$51,0)+COUNTIF($Z$7:Z16,Z16)-1)</f>
        <v/>
      </c>
      <c r="AE16" s="211" t="str">
        <f t="shared" si="2"/>
        <v/>
      </c>
      <c r="AF16" s="211" t="str">
        <f t="shared" si="3"/>
        <v/>
      </c>
      <c r="AG16" s="211" t="str">
        <f t="shared" si="6"/>
        <v/>
      </c>
    </row>
    <row r="17" spans="1:33" ht="16.8" hidden="1" x14ac:dyDescent="0.25">
      <c r="A17" s="242"/>
      <c r="B17" s="131">
        <v>11</v>
      </c>
      <c r="C17" s="209" t="str">
        <f t="shared" si="4"/>
        <v/>
      </c>
      <c r="D17" s="209" t="str">
        <f t="shared" si="0"/>
        <v/>
      </c>
      <c r="E17" s="131" t="str">
        <f>IF('GREEN SHEET'!C16="","",'GREEN SHEET'!C16)</f>
        <v/>
      </c>
      <c r="F17" s="131" t="str">
        <f>IF('GREEN SHEET'!D16="","",'GREEN SHEET'!D16)</f>
        <v/>
      </c>
      <c r="G17" s="131" t="str">
        <f>IF('GREEN SHEET'!E16="","",'GREEN SHEET'!E16)</f>
        <v/>
      </c>
      <c r="H17" s="131" t="str">
        <f>IF('GREEN SHEET'!F16="","",'GREEN SHEET'!F16)</f>
        <v/>
      </c>
      <c r="I17" s="131" t="str">
        <f>IF('GREEN SHEET'!G16="","",'GREEN SHEET'!G16)</f>
        <v/>
      </c>
      <c r="J17" s="131" t="str">
        <f>IF('GREEN SHEET'!H16="","",'GREEN SHEET'!H16)</f>
        <v/>
      </c>
      <c r="K17" s="131" t="str">
        <f>IF('GREEN SHEET'!I16="","",'GREEN SHEET'!I16)</f>
        <v/>
      </c>
      <c r="L17" s="131" t="str">
        <f>IF('GREEN SHEET'!J16="","",'GREEN SHEET'!J16)</f>
        <v/>
      </c>
      <c r="M17" s="131" t="str">
        <f>IF('GREEN SHEET'!K16="","",'GREEN SHEET'!K16)</f>
        <v/>
      </c>
      <c r="N17" s="202" t="str">
        <f>IF('GREEN SHEET'!AA16="","",'GREEN SHEET'!AA16)</f>
        <v/>
      </c>
      <c r="O17" s="202" t="str">
        <f>IF('GREEN SHEET'!AB16="","",'GREEN SHEET'!AB16)</f>
        <v/>
      </c>
      <c r="P17" s="203" t="str">
        <f>IF('GREEN SHEET'!AV16="","",'GREEN SHEET'!AV16)</f>
        <v/>
      </c>
      <c r="Q17" s="203" t="str">
        <f>IF('GREEN SHEET'!AW16="","",'GREEN SHEET'!AW16)</f>
        <v/>
      </c>
      <c r="R17" s="202" t="str">
        <f>IF('GREEN SHEET'!BQ16="","",'GREEN SHEET'!BQ16)</f>
        <v/>
      </c>
      <c r="S17" s="202" t="str">
        <f>IF('GREEN SHEET'!BR16="","",'GREEN SHEET'!BR16)</f>
        <v/>
      </c>
      <c r="T17" s="203" t="str">
        <f>IF('GREEN SHEET'!CL16="","",'GREEN SHEET'!CL16)</f>
        <v/>
      </c>
      <c r="U17" s="203" t="str">
        <f>IF('GREEN SHEET'!CM16="","",'GREEN SHEET'!CM16)</f>
        <v/>
      </c>
      <c r="V17" s="205" t="str">
        <f>IF('GREEN SHEET'!DG16="","",'GREEN SHEET'!DG16)</f>
        <v/>
      </c>
      <c r="W17" s="205" t="str">
        <f>IF('GREEN SHEET'!DH16="","",'GREEN SHEET'!DH16)</f>
        <v/>
      </c>
      <c r="X17" s="203" t="e">
        <f>IF('GREEN SHEET'!#REF!="","",'GREEN SHEET'!#REF!)</f>
        <v>#REF!</v>
      </c>
      <c r="Y17" s="203" t="e">
        <f>IF('GREEN SHEET'!#REF!="","",'GREEN SHEET'!#REF!)</f>
        <v>#REF!</v>
      </c>
      <c r="Z17" s="206" t="str">
        <f>IF('GREEN SHEET'!ET16="PASS",'GREEN SHEET'!EY16,'GREEN SHEET'!EZ16)</f>
        <v/>
      </c>
      <c r="AA17" s="207" t="e">
        <f t="shared" si="1"/>
        <v>#VALUE!</v>
      </c>
      <c r="AB17" s="235" t="e">
        <f t="shared" si="5"/>
        <v>#VALUE!</v>
      </c>
      <c r="AC17" s="206" t="str">
        <f>IF('GREEN SHEET'!FD16="","",'GREEN SHEET'!FD16)</f>
        <v/>
      </c>
      <c r="AD17" s="211" t="str">
        <f>IF(Z17="","",RANK(Z17,Z$7:$Z$51,0)+COUNTIF($Z$7:Z17,Z17)-1)</f>
        <v/>
      </c>
      <c r="AE17" s="211" t="str">
        <f t="shared" si="2"/>
        <v/>
      </c>
      <c r="AF17" s="211" t="str">
        <f t="shared" si="3"/>
        <v/>
      </c>
      <c r="AG17" s="211" t="str">
        <f t="shared" si="6"/>
        <v/>
      </c>
    </row>
    <row r="18" spans="1:33" ht="16.8" hidden="1" x14ac:dyDescent="0.25">
      <c r="A18" s="242"/>
      <c r="B18" s="131">
        <v>12</v>
      </c>
      <c r="C18" s="209" t="str">
        <f t="shared" si="4"/>
        <v/>
      </c>
      <c r="D18" s="209" t="str">
        <f t="shared" si="0"/>
        <v/>
      </c>
      <c r="E18" s="131" t="str">
        <f>IF('GREEN SHEET'!C17="","",'GREEN SHEET'!C17)</f>
        <v/>
      </c>
      <c r="F18" s="131" t="str">
        <f>IF('GREEN SHEET'!D17="","",'GREEN SHEET'!D17)</f>
        <v/>
      </c>
      <c r="G18" s="131" t="str">
        <f>IF('GREEN SHEET'!E17="","",'GREEN SHEET'!E17)</f>
        <v/>
      </c>
      <c r="H18" s="131" t="str">
        <f>IF('GREEN SHEET'!F17="","",'GREEN SHEET'!F17)</f>
        <v/>
      </c>
      <c r="I18" s="131" t="str">
        <f>IF('GREEN SHEET'!G17="","",'GREEN SHEET'!G17)</f>
        <v/>
      </c>
      <c r="J18" s="131" t="str">
        <f>IF('GREEN SHEET'!H17="","",'GREEN SHEET'!H17)</f>
        <v/>
      </c>
      <c r="K18" s="131" t="str">
        <f>IF('GREEN SHEET'!I17="","",'GREEN SHEET'!I17)</f>
        <v/>
      </c>
      <c r="L18" s="131" t="str">
        <f>IF('GREEN SHEET'!J17="","",'GREEN SHEET'!J17)</f>
        <v/>
      </c>
      <c r="M18" s="131" t="str">
        <f>IF('GREEN SHEET'!K17="","",'GREEN SHEET'!K17)</f>
        <v/>
      </c>
      <c r="N18" s="202" t="str">
        <f>IF('GREEN SHEET'!AA17="","",'GREEN SHEET'!AA17)</f>
        <v/>
      </c>
      <c r="O18" s="202" t="str">
        <f>IF('GREEN SHEET'!AB17="","",'GREEN SHEET'!AB17)</f>
        <v/>
      </c>
      <c r="P18" s="203" t="str">
        <f>IF('GREEN SHEET'!AV17="","",'GREEN SHEET'!AV17)</f>
        <v/>
      </c>
      <c r="Q18" s="203" t="str">
        <f>IF('GREEN SHEET'!AW17="","",'GREEN SHEET'!AW17)</f>
        <v/>
      </c>
      <c r="R18" s="202" t="str">
        <f>IF('GREEN SHEET'!BQ17="","",'GREEN SHEET'!BQ17)</f>
        <v/>
      </c>
      <c r="S18" s="202" t="str">
        <f>IF('GREEN SHEET'!BR17="","",'GREEN SHEET'!BR17)</f>
        <v/>
      </c>
      <c r="T18" s="203" t="str">
        <f>IF('GREEN SHEET'!CL17="","",'GREEN SHEET'!CL17)</f>
        <v/>
      </c>
      <c r="U18" s="203" t="str">
        <f>IF('GREEN SHEET'!CM17="","",'GREEN SHEET'!CM17)</f>
        <v/>
      </c>
      <c r="V18" s="205" t="str">
        <f>IF('GREEN SHEET'!DG17="","",'GREEN SHEET'!DG17)</f>
        <v/>
      </c>
      <c r="W18" s="205" t="str">
        <f>IF('GREEN SHEET'!DH17="","",'GREEN SHEET'!DH17)</f>
        <v/>
      </c>
      <c r="X18" s="203" t="e">
        <f>IF('GREEN SHEET'!#REF!="","",'GREEN SHEET'!#REF!)</f>
        <v>#REF!</v>
      </c>
      <c r="Y18" s="203" t="e">
        <f>IF('GREEN SHEET'!#REF!="","",'GREEN SHEET'!#REF!)</f>
        <v>#REF!</v>
      </c>
      <c r="Z18" s="206" t="str">
        <f>IF('GREEN SHEET'!ET17="PASS",'GREEN SHEET'!EY17,'GREEN SHEET'!EZ17)</f>
        <v/>
      </c>
      <c r="AA18" s="207" t="e">
        <f t="shared" si="1"/>
        <v>#VALUE!</v>
      </c>
      <c r="AB18" s="235" t="e">
        <f t="shared" si="5"/>
        <v>#VALUE!</v>
      </c>
      <c r="AC18" s="206" t="str">
        <f>IF('GREEN SHEET'!FD17="","",'GREEN SHEET'!FD17)</f>
        <v/>
      </c>
      <c r="AD18" s="211" t="str">
        <f>IF(Z18="","",RANK(Z18,Z$7:$Z$51,0)+COUNTIF($Z$7:Z18,Z18)-1)</f>
        <v/>
      </c>
      <c r="AE18" s="211" t="str">
        <f t="shared" si="2"/>
        <v/>
      </c>
      <c r="AF18" s="211" t="str">
        <f t="shared" si="3"/>
        <v/>
      </c>
      <c r="AG18" s="211" t="str">
        <f t="shared" si="6"/>
        <v/>
      </c>
    </row>
    <row r="19" spans="1:33" ht="16.8" hidden="1" x14ac:dyDescent="0.25">
      <c r="A19" s="242"/>
      <c r="B19" s="131">
        <v>13</v>
      </c>
      <c r="C19" s="209" t="str">
        <f t="shared" si="4"/>
        <v/>
      </c>
      <c r="D19" s="209" t="str">
        <f t="shared" si="0"/>
        <v/>
      </c>
      <c r="E19" s="131" t="str">
        <f>IF('GREEN SHEET'!C18="","",'GREEN SHEET'!C18)</f>
        <v/>
      </c>
      <c r="F19" s="131" t="str">
        <f>IF('GREEN SHEET'!D18="","",'GREEN SHEET'!D18)</f>
        <v/>
      </c>
      <c r="G19" s="131" t="str">
        <f>IF('GREEN SHEET'!E18="","",'GREEN SHEET'!E18)</f>
        <v/>
      </c>
      <c r="H19" s="131" t="str">
        <f>IF('GREEN SHEET'!F18="","",'GREEN SHEET'!F18)</f>
        <v/>
      </c>
      <c r="I19" s="131" t="str">
        <f>IF('GREEN SHEET'!G18="","",'GREEN SHEET'!G18)</f>
        <v/>
      </c>
      <c r="J19" s="131" t="str">
        <f>IF('GREEN SHEET'!H18="","",'GREEN SHEET'!H18)</f>
        <v/>
      </c>
      <c r="K19" s="131" t="str">
        <f>IF('GREEN SHEET'!I18="","",'GREEN SHEET'!I18)</f>
        <v/>
      </c>
      <c r="L19" s="131" t="str">
        <f>IF('GREEN SHEET'!J18="","",'GREEN SHEET'!J18)</f>
        <v/>
      </c>
      <c r="M19" s="131" t="str">
        <f>IF('GREEN SHEET'!K18="","",'GREEN SHEET'!K18)</f>
        <v/>
      </c>
      <c r="N19" s="202" t="str">
        <f>IF('GREEN SHEET'!AA18="","",'GREEN SHEET'!AA18)</f>
        <v/>
      </c>
      <c r="O19" s="202" t="str">
        <f>IF('GREEN SHEET'!AB18="","",'GREEN SHEET'!AB18)</f>
        <v/>
      </c>
      <c r="P19" s="203" t="str">
        <f>IF('GREEN SHEET'!AV18="","",'GREEN SHEET'!AV18)</f>
        <v/>
      </c>
      <c r="Q19" s="203" t="str">
        <f>IF('GREEN SHEET'!AW18="","",'GREEN SHEET'!AW18)</f>
        <v/>
      </c>
      <c r="R19" s="202" t="str">
        <f>IF('GREEN SHEET'!BQ18="","",'GREEN SHEET'!BQ18)</f>
        <v/>
      </c>
      <c r="S19" s="202" t="str">
        <f>IF('GREEN SHEET'!BR18="","",'GREEN SHEET'!BR18)</f>
        <v/>
      </c>
      <c r="T19" s="203" t="str">
        <f>IF('GREEN SHEET'!CL18="","",'GREEN SHEET'!CL18)</f>
        <v/>
      </c>
      <c r="U19" s="203" t="str">
        <f>IF('GREEN SHEET'!CM18="","",'GREEN SHEET'!CM18)</f>
        <v/>
      </c>
      <c r="V19" s="205" t="str">
        <f>IF('GREEN SHEET'!DG18="","",'GREEN SHEET'!DG18)</f>
        <v/>
      </c>
      <c r="W19" s="205" t="str">
        <f>IF('GREEN SHEET'!DH18="","",'GREEN SHEET'!DH18)</f>
        <v/>
      </c>
      <c r="X19" s="203" t="e">
        <f>IF('GREEN SHEET'!#REF!="","",'GREEN SHEET'!#REF!)</f>
        <v>#REF!</v>
      </c>
      <c r="Y19" s="203" t="e">
        <f>IF('GREEN SHEET'!#REF!="","",'GREEN SHEET'!#REF!)</f>
        <v>#REF!</v>
      </c>
      <c r="Z19" s="206" t="str">
        <f>IF('GREEN SHEET'!ET18="PASS",'GREEN SHEET'!EY18,'GREEN SHEET'!EZ18)</f>
        <v/>
      </c>
      <c r="AA19" s="207" t="e">
        <f t="shared" si="1"/>
        <v>#VALUE!</v>
      </c>
      <c r="AB19" s="235" t="e">
        <f t="shared" si="5"/>
        <v>#VALUE!</v>
      </c>
      <c r="AC19" s="206" t="str">
        <f>IF('GREEN SHEET'!FD18="","",'GREEN SHEET'!FD18)</f>
        <v/>
      </c>
      <c r="AD19" s="211" t="str">
        <f>IF(Z19="","",RANK(Z19,Z$7:$Z$51,0)+COUNTIF($Z$7:Z19,Z19)-1)</f>
        <v/>
      </c>
      <c r="AE19" s="211" t="str">
        <f t="shared" si="2"/>
        <v/>
      </c>
      <c r="AF19" s="211" t="str">
        <f t="shared" si="3"/>
        <v/>
      </c>
      <c r="AG19" s="211" t="str">
        <f t="shared" si="6"/>
        <v/>
      </c>
    </row>
    <row r="20" spans="1:33" ht="16.8" hidden="1" x14ac:dyDescent="0.25">
      <c r="A20" s="242"/>
      <c r="B20" s="131">
        <v>14</v>
      </c>
      <c r="C20" s="209" t="str">
        <f t="shared" si="4"/>
        <v/>
      </c>
      <c r="D20" s="209" t="str">
        <f t="shared" si="0"/>
        <v/>
      </c>
      <c r="E20" s="131" t="str">
        <f>IF('GREEN SHEET'!C19="","",'GREEN SHEET'!C19)</f>
        <v/>
      </c>
      <c r="F20" s="131" t="str">
        <f>IF('GREEN SHEET'!D19="","",'GREEN SHEET'!D19)</f>
        <v/>
      </c>
      <c r="G20" s="131" t="str">
        <f>IF('GREEN SHEET'!E19="","",'GREEN SHEET'!E19)</f>
        <v/>
      </c>
      <c r="H20" s="131" t="str">
        <f>IF('GREEN SHEET'!F19="","",'GREEN SHEET'!F19)</f>
        <v/>
      </c>
      <c r="I20" s="131" t="str">
        <f>IF('GREEN SHEET'!G19="","",'GREEN SHEET'!G19)</f>
        <v/>
      </c>
      <c r="J20" s="131" t="str">
        <f>IF('GREEN SHEET'!H19="","",'GREEN SHEET'!H19)</f>
        <v/>
      </c>
      <c r="K20" s="131" t="str">
        <f>IF('GREEN SHEET'!I19="","",'GREEN SHEET'!I19)</f>
        <v/>
      </c>
      <c r="L20" s="131" t="str">
        <f>IF('GREEN SHEET'!J19="","",'GREEN SHEET'!J19)</f>
        <v/>
      </c>
      <c r="M20" s="131" t="str">
        <f>IF('GREEN SHEET'!K19="","",'GREEN SHEET'!K19)</f>
        <v/>
      </c>
      <c r="N20" s="202" t="str">
        <f>IF('GREEN SHEET'!AA19="","",'GREEN SHEET'!AA19)</f>
        <v/>
      </c>
      <c r="O20" s="202" t="str">
        <f>IF('GREEN SHEET'!AB19="","",'GREEN SHEET'!AB19)</f>
        <v/>
      </c>
      <c r="P20" s="203" t="str">
        <f>IF('GREEN SHEET'!AV19="","",'GREEN SHEET'!AV19)</f>
        <v/>
      </c>
      <c r="Q20" s="203" t="str">
        <f>IF('GREEN SHEET'!AW19="","",'GREEN SHEET'!AW19)</f>
        <v/>
      </c>
      <c r="R20" s="202" t="str">
        <f>IF('GREEN SHEET'!BQ19="","",'GREEN SHEET'!BQ19)</f>
        <v/>
      </c>
      <c r="S20" s="202" t="str">
        <f>IF('GREEN SHEET'!BR19="","",'GREEN SHEET'!BR19)</f>
        <v/>
      </c>
      <c r="T20" s="203" t="str">
        <f>IF('GREEN SHEET'!CL19="","",'GREEN SHEET'!CL19)</f>
        <v/>
      </c>
      <c r="U20" s="203" t="str">
        <f>IF('GREEN SHEET'!CM19="","",'GREEN SHEET'!CM19)</f>
        <v/>
      </c>
      <c r="V20" s="205" t="str">
        <f>IF('GREEN SHEET'!DG19="","",'GREEN SHEET'!DG19)</f>
        <v/>
      </c>
      <c r="W20" s="205" t="str">
        <f>IF('GREEN SHEET'!DH19="","",'GREEN SHEET'!DH19)</f>
        <v/>
      </c>
      <c r="X20" s="203" t="e">
        <f>IF('GREEN SHEET'!#REF!="","",'GREEN SHEET'!#REF!)</f>
        <v>#REF!</v>
      </c>
      <c r="Y20" s="203" t="e">
        <f>IF('GREEN SHEET'!#REF!="","",'GREEN SHEET'!#REF!)</f>
        <v>#REF!</v>
      </c>
      <c r="Z20" s="206" t="str">
        <f>IF('GREEN SHEET'!ET19="PASS",'GREEN SHEET'!EY19,'GREEN SHEET'!EZ19)</f>
        <v/>
      </c>
      <c r="AA20" s="207" t="e">
        <f t="shared" si="1"/>
        <v>#VALUE!</v>
      </c>
      <c r="AB20" s="235" t="e">
        <f t="shared" si="5"/>
        <v>#VALUE!</v>
      </c>
      <c r="AC20" s="206" t="str">
        <f>IF('GREEN SHEET'!FD19="","",'GREEN SHEET'!FD19)</f>
        <v/>
      </c>
      <c r="AD20" s="211" t="str">
        <f>IF(Z20="","",RANK(Z20,Z$7:$Z$51,0)+COUNTIF($Z$7:Z20,Z20)-1)</f>
        <v/>
      </c>
      <c r="AE20" s="211" t="str">
        <f t="shared" si="2"/>
        <v/>
      </c>
      <c r="AF20" s="211" t="str">
        <f t="shared" si="3"/>
        <v/>
      </c>
      <c r="AG20" s="211" t="str">
        <f t="shared" si="6"/>
        <v/>
      </c>
    </row>
    <row r="21" spans="1:33" ht="16.8" hidden="1" x14ac:dyDescent="0.25">
      <c r="A21" s="242"/>
      <c r="B21" s="131">
        <v>15</v>
      </c>
      <c r="C21" s="209" t="str">
        <f t="shared" si="4"/>
        <v/>
      </c>
      <c r="D21" s="209" t="str">
        <f t="shared" si="0"/>
        <v/>
      </c>
      <c r="E21" s="131" t="str">
        <f>IF('GREEN SHEET'!C20="","",'GREEN SHEET'!C20)</f>
        <v/>
      </c>
      <c r="F21" s="131" t="str">
        <f>IF('GREEN SHEET'!D20="","",'GREEN SHEET'!D20)</f>
        <v/>
      </c>
      <c r="G21" s="131" t="str">
        <f>IF('GREEN SHEET'!E20="","",'GREEN SHEET'!E20)</f>
        <v/>
      </c>
      <c r="H21" s="131" t="str">
        <f>IF('GREEN SHEET'!F20="","",'GREEN SHEET'!F20)</f>
        <v/>
      </c>
      <c r="I21" s="131" t="str">
        <f>IF('GREEN SHEET'!G20="","",'GREEN SHEET'!G20)</f>
        <v/>
      </c>
      <c r="J21" s="131" t="str">
        <f>IF('GREEN SHEET'!H20="","",'GREEN SHEET'!H20)</f>
        <v/>
      </c>
      <c r="K21" s="131" t="str">
        <f>IF('GREEN SHEET'!I20="","",'GREEN SHEET'!I20)</f>
        <v/>
      </c>
      <c r="L21" s="131" t="str">
        <f>IF('GREEN SHEET'!J20="","",'GREEN SHEET'!J20)</f>
        <v/>
      </c>
      <c r="M21" s="131" t="str">
        <f>IF('GREEN SHEET'!K20="","",'GREEN SHEET'!K20)</f>
        <v/>
      </c>
      <c r="N21" s="202" t="str">
        <f>IF('GREEN SHEET'!AA20="","",'GREEN SHEET'!AA20)</f>
        <v/>
      </c>
      <c r="O21" s="202" t="str">
        <f>IF('GREEN SHEET'!AB20="","",'GREEN SHEET'!AB20)</f>
        <v/>
      </c>
      <c r="P21" s="203" t="str">
        <f>IF('GREEN SHEET'!AV20="","",'GREEN SHEET'!AV20)</f>
        <v/>
      </c>
      <c r="Q21" s="203" t="str">
        <f>IF('GREEN SHEET'!AW20="","",'GREEN SHEET'!AW20)</f>
        <v/>
      </c>
      <c r="R21" s="202" t="str">
        <f>IF('GREEN SHEET'!BQ20="","",'GREEN SHEET'!BQ20)</f>
        <v/>
      </c>
      <c r="S21" s="202" t="str">
        <f>IF('GREEN SHEET'!BR20="","",'GREEN SHEET'!BR20)</f>
        <v/>
      </c>
      <c r="T21" s="203" t="str">
        <f>IF('GREEN SHEET'!CL20="","",'GREEN SHEET'!CL20)</f>
        <v/>
      </c>
      <c r="U21" s="203" t="str">
        <f>IF('GREEN SHEET'!CM20="","",'GREEN SHEET'!CM20)</f>
        <v/>
      </c>
      <c r="V21" s="205" t="str">
        <f>IF('GREEN SHEET'!DG20="","",'GREEN SHEET'!DG20)</f>
        <v/>
      </c>
      <c r="W21" s="205" t="str">
        <f>IF('GREEN SHEET'!DH20="","",'GREEN SHEET'!DH20)</f>
        <v/>
      </c>
      <c r="X21" s="203" t="e">
        <f>IF('GREEN SHEET'!#REF!="","",'GREEN SHEET'!#REF!)</f>
        <v>#REF!</v>
      </c>
      <c r="Y21" s="203" t="e">
        <f>IF('GREEN SHEET'!#REF!="","",'GREEN SHEET'!#REF!)</f>
        <v>#REF!</v>
      </c>
      <c r="Z21" s="206" t="str">
        <f>IF('GREEN SHEET'!ET20="PASS",'GREEN SHEET'!EY20,'GREEN SHEET'!EZ20)</f>
        <v/>
      </c>
      <c r="AA21" s="207" t="e">
        <f t="shared" si="1"/>
        <v>#VALUE!</v>
      </c>
      <c r="AB21" s="235" t="e">
        <f t="shared" si="5"/>
        <v>#VALUE!</v>
      </c>
      <c r="AC21" s="206" t="str">
        <f>IF('GREEN SHEET'!FD20="","",'GREEN SHEET'!FD20)</f>
        <v/>
      </c>
      <c r="AD21" s="211" t="str">
        <f>IF(Z21="","",RANK(Z21,Z$7:$Z$51,0)+COUNTIF($Z$7:Z21,Z21)-1)</f>
        <v/>
      </c>
      <c r="AE21" s="211" t="str">
        <f t="shared" si="2"/>
        <v/>
      </c>
      <c r="AF21" s="211" t="str">
        <f t="shared" si="3"/>
        <v/>
      </c>
      <c r="AG21" s="211" t="str">
        <f t="shared" si="6"/>
        <v/>
      </c>
    </row>
    <row r="22" spans="1:33" ht="16.8" hidden="1" x14ac:dyDescent="0.25">
      <c r="A22" s="242"/>
      <c r="B22" s="131">
        <v>16</v>
      </c>
      <c r="C22" s="209" t="str">
        <f t="shared" si="4"/>
        <v/>
      </c>
      <c r="D22" s="209" t="str">
        <f t="shared" si="0"/>
        <v/>
      </c>
      <c r="E22" s="131" t="str">
        <f>IF('GREEN SHEET'!C21="","",'GREEN SHEET'!C21)</f>
        <v/>
      </c>
      <c r="F22" s="131" t="str">
        <f>IF('GREEN SHEET'!D21="","",'GREEN SHEET'!D21)</f>
        <v/>
      </c>
      <c r="G22" s="131" t="str">
        <f>IF('GREEN SHEET'!E21="","",'GREEN SHEET'!E21)</f>
        <v/>
      </c>
      <c r="H22" s="131" t="str">
        <f>IF('GREEN SHEET'!F21="","",'GREEN SHEET'!F21)</f>
        <v/>
      </c>
      <c r="I22" s="131" t="str">
        <f>IF('GREEN SHEET'!G21="","",'GREEN SHEET'!G21)</f>
        <v/>
      </c>
      <c r="J22" s="131" t="str">
        <f>IF('GREEN SHEET'!H21="","",'GREEN SHEET'!H21)</f>
        <v/>
      </c>
      <c r="K22" s="131" t="str">
        <f>IF('GREEN SHEET'!I21="","",'GREEN SHEET'!I21)</f>
        <v/>
      </c>
      <c r="L22" s="131" t="str">
        <f>IF('GREEN SHEET'!J21="","",'GREEN SHEET'!J21)</f>
        <v/>
      </c>
      <c r="M22" s="131" t="str">
        <f>IF('GREEN SHEET'!K21="","",'GREEN SHEET'!K21)</f>
        <v/>
      </c>
      <c r="N22" s="202" t="str">
        <f>IF('GREEN SHEET'!AA21="","",'GREEN SHEET'!AA21)</f>
        <v/>
      </c>
      <c r="O22" s="202" t="str">
        <f>IF('GREEN SHEET'!AB21="","",'GREEN SHEET'!AB21)</f>
        <v/>
      </c>
      <c r="P22" s="203" t="str">
        <f>IF('GREEN SHEET'!AV21="","",'GREEN SHEET'!AV21)</f>
        <v/>
      </c>
      <c r="Q22" s="203" t="str">
        <f>IF('GREEN SHEET'!AW21="","",'GREEN SHEET'!AW21)</f>
        <v/>
      </c>
      <c r="R22" s="202" t="str">
        <f>IF('GREEN SHEET'!BQ21="","",'GREEN SHEET'!BQ21)</f>
        <v/>
      </c>
      <c r="S22" s="202" t="str">
        <f>IF('GREEN SHEET'!BR21="","",'GREEN SHEET'!BR21)</f>
        <v/>
      </c>
      <c r="T22" s="203" t="str">
        <f>IF('GREEN SHEET'!CL21="","",'GREEN SHEET'!CL21)</f>
        <v/>
      </c>
      <c r="U22" s="203" t="str">
        <f>IF('GREEN SHEET'!CM21="","",'GREEN SHEET'!CM21)</f>
        <v/>
      </c>
      <c r="V22" s="205" t="str">
        <f>IF('GREEN SHEET'!DG21="","",'GREEN SHEET'!DG21)</f>
        <v/>
      </c>
      <c r="W22" s="205" t="str">
        <f>IF('GREEN SHEET'!DH21="","",'GREEN SHEET'!DH21)</f>
        <v/>
      </c>
      <c r="X22" s="203" t="e">
        <f>IF('GREEN SHEET'!#REF!="","",'GREEN SHEET'!#REF!)</f>
        <v>#REF!</v>
      </c>
      <c r="Y22" s="203" t="e">
        <f>IF('GREEN SHEET'!#REF!="","",'GREEN SHEET'!#REF!)</f>
        <v>#REF!</v>
      </c>
      <c r="Z22" s="206" t="str">
        <f>IF('GREEN SHEET'!ET21="PASS",'GREEN SHEET'!EY21,'GREEN SHEET'!EZ21)</f>
        <v/>
      </c>
      <c r="AA22" s="207" t="e">
        <f t="shared" si="1"/>
        <v>#VALUE!</v>
      </c>
      <c r="AB22" s="235" t="e">
        <f t="shared" si="5"/>
        <v>#VALUE!</v>
      </c>
      <c r="AC22" s="206" t="str">
        <f>IF('GREEN SHEET'!FD21="","",'GREEN SHEET'!FD21)</f>
        <v/>
      </c>
      <c r="AD22" s="211" t="str">
        <f>IF(Z22="","",RANK(Z22,Z$7:$Z$51,0)+COUNTIF($Z$7:Z22,Z22)-1)</f>
        <v/>
      </c>
      <c r="AE22" s="211" t="str">
        <f t="shared" si="2"/>
        <v/>
      </c>
      <c r="AF22" s="211" t="str">
        <f t="shared" si="3"/>
        <v/>
      </c>
      <c r="AG22" s="211" t="str">
        <f t="shared" si="6"/>
        <v/>
      </c>
    </row>
    <row r="23" spans="1:33" ht="16.8" hidden="1" x14ac:dyDescent="0.25">
      <c r="A23" s="242"/>
      <c r="B23" s="131">
        <v>17</v>
      </c>
      <c r="C23" s="209" t="str">
        <f t="shared" si="4"/>
        <v/>
      </c>
      <c r="D23" s="209" t="str">
        <f t="shared" si="0"/>
        <v/>
      </c>
      <c r="E23" s="131" t="str">
        <f>IF('GREEN SHEET'!C22="","",'GREEN SHEET'!C22)</f>
        <v/>
      </c>
      <c r="F23" s="131" t="str">
        <f>IF('GREEN SHEET'!D22="","",'GREEN SHEET'!D22)</f>
        <v/>
      </c>
      <c r="G23" s="131" t="str">
        <f>IF('GREEN SHEET'!E22="","",'GREEN SHEET'!E22)</f>
        <v/>
      </c>
      <c r="H23" s="131" t="str">
        <f>IF('GREEN SHEET'!F22="","",'GREEN SHEET'!F22)</f>
        <v/>
      </c>
      <c r="I23" s="131" t="str">
        <f>IF('GREEN SHEET'!G22="","",'GREEN SHEET'!G22)</f>
        <v/>
      </c>
      <c r="J23" s="131" t="str">
        <f>IF('GREEN SHEET'!H22="","",'GREEN SHEET'!H22)</f>
        <v/>
      </c>
      <c r="K23" s="131" t="str">
        <f>IF('GREEN SHEET'!I22="","",'GREEN SHEET'!I22)</f>
        <v/>
      </c>
      <c r="L23" s="131" t="str">
        <f>IF('GREEN SHEET'!J22="","",'GREEN SHEET'!J22)</f>
        <v/>
      </c>
      <c r="M23" s="131" t="str">
        <f>IF('GREEN SHEET'!K22="","",'GREEN SHEET'!K22)</f>
        <v/>
      </c>
      <c r="N23" s="202" t="str">
        <f>IF('GREEN SHEET'!AA22="","",'GREEN SHEET'!AA22)</f>
        <v/>
      </c>
      <c r="O23" s="202" t="str">
        <f>IF('GREEN SHEET'!AB22="","",'GREEN SHEET'!AB22)</f>
        <v/>
      </c>
      <c r="P23" s="203" t="str">
        <f>IF('GREEN SHEET'!AV22="","",'GREEN SHEET'!AV22)</f>
        <v/>
      </c>
      <c r="Q23" s="203" t="str">
        <f>IF('GREEN SHEET'!AW22="","",'GREEN SHEET'!AW22)</f>
        <v/>
      </c>
      <c r="R23" s="202" t="str">
        <f>IF('GREEN SHEET'!BQ22="","",'GREEN SHEET'!BQ22)</f>
        <v/>
      </c>
      <c r="S23" s="202" t="str">
        <f>IF('GREEN SHEET'!BR22="","",'GREEN SHEET'!BR22)</f>
        <v/>
      </c>
      <c r="T23" s="203" t="str">
        <f>IF('GREEN SHEET'!CL22="","",'GREEN SHEET'!CL22)</f>
        <v/>
      </c>
      <c r="U23" s="203" t="str">
        <f>IF('GREEN SHEET'!CM22="","",'GREEN SHEET'!CM22)</f>
        <v/>
      </c>
      <c r="V23" s="205" t="str">
        <f>IF('GREEN SHEET'!DG22="","",'GREEN SHEET'!DG22)</f>
        <v/>
      </c>
      <c r="W23" s="205" t="str">
        <f>IF('GREEN SHEET'!DH22="","",'GREEN SHEET'!DH22)</f>
        <v/>
      </c>
      <c r="X23" s="203" t="e">
        <f>IF('GREEN SHEET'!#REF!="","",'GREEN SHEET'!#REF!)</f>
        <v>#REF!</v>
      </c>
      <c r="Y23" s="203" t="e">
        <f>IF('GREEN SHEET'!#REF!="","",'GREEN SHEET'!#REF!)</f>
        <v>#REF!</v>
      </c>
      <c r="Z23" s="206" t="str">
        <f>IF('GREEN SHEET'!ET22="PASS",'GREEN SHEET'!EY22,'GREEN SHEET'!EZ22)</f>
        <v/>
      </c>
      <c r="AA23" s="207" t="e">
        <f t="shared" si="1"/>
        <v>#VALUE!</v>
      </c>
      <c r="AB23" s="235" t="e">
        <f t="shared" si="5"/>
        <v>#VALUE!</v>
      </c>
      <c r="AC23" s="206" t="str">
        <f>IF('GREEN SHEET'!FD22="","",'GREEN SHEET'!FD22)</f>
        <v/>
      </c>
      <c r="AD23" s="211" t="str">
        <f>IF(Z23="","",RANK(Z23,Z$7:$Z$51,0)+COUNTIF($Z$7:Z23,Z23)-1)</f>
        <v/>
      </c>
      <c r="AE23" s="211" t="str">
        <f t="shared" si="2"/>
        <v/>
      </c>
      <c r="AF23" s="211" t="str">
        <f t="shared" si="3"/>
        <v/>
      </c>
      <c r="AG23" s="211" t="str">
        <f t="shared" si="6"/>
        <v/>
      </c>
    </row>
    <row r="24" spans="1:33" ht="16.8" hidden="1" x14ac:dyDescent="0.25">
      <c r="A24" s="242"/>
      <c r="B24" s="131">
        <v>18</v>
      </c>
      <c r="C24" s="209" t="str">
        <f t="shared" si="4"/>
        <v/>
      </c>
      <c r="D24" s="209" t="str">
        <f t="shared" si="0"/>
        <v/>
      </c>
      <c r="E24" s="131" t="str">
        <f>IF('GREEN SHEET'!C23="","",'GREEN SHEET'!C23)</f>
        <v/>
      </c>
      <c r="F24" s="131" t="str">
        <f>IF('GREEN SHEET'!D23="","",'GREEN SHEET'!D23)</f>
        <v/>
      </c>
      <c r="G24" s="131" t="str">
        <f>IF('GREEN SHEET'!E23="","",'GREEN SHEET'!E23)</f>
        <v/>
      </c>
      <c r="H24" s="131" t="str">
        <f>IF('GREEN SHEET'!F23="","",'GREEN SHEET'!F23)</f>
        <v/>
      </c>
      <c r="I24" s="131" t="str">
        <f>IF('GREEN SHEET'!G23="","",'GREEN SHEET'!G23)</f>
        <v/>
      </c>
      <c r="J24" s="131" t="str">
        <f>IF('GREEN SHEET'!H23="","",'GREEN SHEET'!H23)</f>
        <v/>
      </c>
      <c r="K24" s="131" t="str">
        <f>IF('GREEN SHEET'!I23="","",'GREEN SHEET'!I23)</f>
        <v/>
      </c>
      <c r="L24" s="131" t="str">
        <f>IF('GREEN SHEET'!J23="","",'GREEN SHEET'!J23)</f>
        <v/>
      </c>
      <c r="M24" s="131" t="str">
        <f>IF('GREEN SHEET'!K23="","",'GREEN SHEET'!K23)</f>
        <v/>
      </c>
      <c r="N24" s="202" t="str">
        <f>IF('GREEN SHEET'!AA23="","",'GREEN SHEET'!AA23)</f>
        <v/>
      </c>
      <c r="O24" s="202" t="str">
        <f>IF('GREEN SHEET'!AB23="","",'GREEN SHEET'!AB23)</f>
        <v/>
      </c>
      <c r="P24" s="203" t="str">
        <f>IF('GREEN SHEET'!AV23="","",'GREEN SHEET'!AV23)</f>
        <v/>
      </c>
      <c r="Q24" s="203" t="str">
        <f>IF('GREEN SHEET'!AW23="","",'GREEN SHEET'!AW23)</f>
        <v/>
      </c>
      <c r="R24" s="202" t="str">
        <f>IF('GREEN SHEET'!BQ23="","",'GREEN SHEET'!BQ23)</f>
        <v/>
      </c>
      <c r="S24" s="202" t="str">
        <f>IF('GREEN SHEET'!BR23="","",'GREEN SHEET'!BR23)</f>
        <v/>
      </c>
      <c r="T24" s="203" t="str">
        <f>IF('GREEN SHEET'!CL23="","",'GREEN SHEET'!CL23)</f>
        <v/>
      </c>
      <c r="U24" s="203" t="str">
        <f>IF('GREEN SHEET'!CM23="","",'GREEN SHEET'!CM23)</f>
        <v/>
      </c>
      <c r="V24" s="205" t="str">
        <f>IF('GREEN SHEET'!DG23="","",'GREEN SHEET'!DG23)</f>
        <v/>
      </c>
      <c r="W24" s="205" t="str">
        <f>IF('GREEN SHEET'!DH23="","",'GREEN SHEET'!DH23)</f>
        <v/>
      </c>
      <c r="X24" s="203" t="e">
        <f>IF('GREEN SHEET'!#REF!="","",'GREEN SHEET'!#REF!)</f>
        <v>#REF!</v>
      </c>
      <c r="Y24" s="203" t="e">
        <f>IF('GREEN SHEET'!#REF!="","",'GREEN SHEET'!#REF!)</f>
        <v>#REF!</v>
      </c>
      <c r="Z24" s="206" t="str">
        <f>IF('GREEN SHEET'!ET23="PASS",'GREEN SHEET'!EY23,'GREEN SHEET'!EZ23)</f>
        <v/>
      </c>
      <c r="AA24" s="207" t="e">
        <f t="shared" si="1"/>
        <v>#VALUE!</v>
      </c>
      <c r="AB24" s="235" t="e">
        <f t="shared" si="5"/>
        <v>#VALUE!</v>
      </c>
      <c r="AC24" s="206" t="str">
        <f>IF('GREEN SHEET'!FD23="","",'GREEN SHEET'!FD23)</f>
        <v/>
      </c>
      <c r="AD24" s="211" t="str">
        <f>IF(Z24="","",RANK(Z24,Z$7:$Z$51,0)+COUNTIF($Z$7:Z24,Z24)-1)</f>
        <v/>
      </c>
      <c r="AE24" s="211" t="str">
        <f t="shared" si="2"/>
        <v/>
      </c>
      <c r="AF24" s="211" t="str">
        <f t="shared" si="3"/>
        <v/>
      </c>
      <c r="AG24" s="211" t="str">
        <f t="shared" si="6"/>
        <v/>
      </c>
    </row>
    <row r="25" spans="1:33" ht="16.8" hidden="1" x14ac:dyDescent="0.25">
      <c r="A25" s="242"/>
      <c r="B25" s="131">
        <v>19</v>
      </c>
      <c r="C25" s="209" t="str">
        <f t="shared" si="4"/>
        <v/>
      </c>
      <c r="D25" s="209" t="str">
        <f t="shared" si="0"/>
        <v/>
      </c>
      <c r="E25" s="131" t="str">
        <f>IF('GREEN SHEET'!C24="","",'GREEN SHEET'!C24)</f>
        <v/>
      </c>
      <c r="F25" s="131" t="str">
        <f>IF('GREEN SHEET'!D24="","",'GREEN SHEET'!D24)</f>
        <v/>
      </c>
      <c r="G25" s="131" t="str">
        <f>IF('GREEN SHEET'!E24="","",'GREEN SHEET'!E24)</f>
        <v/>
      </c>
      <c r="H25" s="131" t="str">
        <f>IF('GREEN SHEET'!F24="","",'GREEN SHEET'!F24)</f>
        <v/>
      </c>
      <c r="I25" s="131" t="str">
        <f>IF('GREEN SHEET'!G24="","",'GREEN SHEET'!G24)</f>
        <v/>
      </c>
      <c r="J25" s="131" t="str">
        <f>IF('GREEN SHEET'!H24="","",'GREEN SHEET'!H24)</f>
        <v/>
      </c>
      <c r="K25" s="131" t="str">
        <f>IF('GREEN SHEET'!I24="","",'GREEN SHEET'!I24)</f>
        <v/>
      </c>
      <c r="L25" s="131" t="str">
        <f>IF('GREEN SHEET'!J24="","",'GREEN SHEET'!J24)</f>
        <v/>
      </c>
      <c r="M25" s="131" t="str">
        <f>IF('GREEN SHEET'!K24="","",'GREEN SHEET'!K24)</f>
        <v/>
      </c>
      <c r="N25" s="202" t="str">
        <f>IF('GREEN SHEET'!AA24="","",'GREEN SHEET'!AA24)</f>
        <v/>
      </c>
      <c r="O25" s="202" t="str">
        <f>IF('GREEN SHEET'!AB24="","",'GREEN SHEET'!AB24)</f>
        <v/>
      </c>
      <c r="P25" s="203" t="str">
        <f>IF('GREEN SHEET'!AV24="","",'GREEN SHEET'!AV24)</f>
        <v/>
      </c>
      <c r="Q25" s="203" t="str">
        <f>IF('GREEN SHEET'!AW24="","",'GREEN SHEET'!AW24)</f>
        <v/>
      </c>
      <c r="R25" s="202" t="str">
        <f>IF('GREEN SHEET'!BQ24="","",'GREEN SHEET'!BQ24)</f>
        <v/>
      </c>
      <c r="S25" s="202" t="str">
        <f>IF('GREEN SHEET'!BR24="","",'GREEN SHEET'!BR24)</f>
        <v/>
      </c>
      <c r="T25" s="203" t="str">
        <f>IF('GREEN SHEET'!CL24="","",'GREEN SHEET'!CL24)</f>
        <v/>
      </c>
      <c r="U25" s="203" t="str">
        <f>IF('GREEN SHEET'!CM24="","",'GREEN SHEET'!CM24)</f>
        <v/>
      </c>
      <c r="V25" s="205" t="str">
        <f>IF('GREEN SHEET'!DG24="","",'GREEN SHEET'!DG24)</f>
        <v/>
      </c>
      <c r="W25" s="205" t="str">
        <f>IF('GREEN SHEET'!DH24="","",'GREEN SHEET'!DH24)</f>
        <v/>
      </c>
      <c r="X25" s="203" t="e">
        <f>IF('GREEN SHEET'!#REF!="","",'GREEN SHEET'!#REF!)</f>
        <v>#REF!</v>
      </c>
      <c r="Y25" s="203" t="e">
        <f>IF('GREEN SHEET'!#REF!="","",'GREEN SHEET'!#REF!)</f>
        <v>#REF!</v>
      </c>
      <c r="Z25" s="206" t="str">
        <f>IF('GREEN SHEET'!ET24="PASS",'GREEN SHEET'!EY24,'GREEN SHEET'!EZ24)</f>
        <v/>
      </c>
      <c r="AA25" s="207" t="e">
        <f t="shared" si="1"/>
        <v>#VALUE!</v>
      </c>
      <c r="AB25" s="235" t="e">
        <f t="shared" si="5"/>
        <v>#VALUE!</v>
      </c>
      <c r="AC25" s="206" t="str">
        <f>IF('GREEN SHEET'!FD24="","",'GREEN SHEET'!FD24)</f>
        <v/>
      </c>
      <c r="AD25" s="211" t="str">
        <f>IF(Z25="","",RANK(Z25,Z$7:$Z$51,0)+COUNTIF($Z$7:Z25,Z25)-1)</f>
        <v/>
      </c>
      <c r="AE25" s="211" t="str">
        <f t="shared" si="2"/>
        <v/>
      </c>
      <c r="AF25" s="211" t="str">
        <f t="shared" si="3"/>
        <v/>
      </c>
      <c r="AG25" s="211" t="str">
        <f t="shared" si="6"/>
        <v/>
      </c>
    </row>
    <row r="26" spans="1:33" ht="16.8" hidden="1" x14ac:dyDescent="0.25">
      <c r="A26" s="242"/>
      <c r="B26" s="131">
        <v>20</v>
      </c>
      <c r="C26" s="209" t="str">
        <f t="shared" si="4"/>
        <v/>
      </c>
      <c r="D26" s="209" t="str">
        <f t="shared" si="0"/>
        <v/>
      </c>
      <c r="E26" s="131" t="str">
        <f>IF('GREEN SHEET'!C25="","",'GREEN SHEET'!C25)</f>
        <v/>
      </c>
      <c r="F26" s="131" t="str">
        <f>IF('GREEN SHEET'!D25="","",'GREEN SHEET'!D25)</f>
        <v/>
      </c>
      <c r="G26" s="131" t="str">
        <f>IF('GREEN SHEET'!E25="","",'GREEN SHEET'!E25)</f>
        <v/>
      </c>
      <c r="H26" s="131" t="str">
        <f>IF('GREEN SHEET'!F25="","",'GREEN SHEET'!F25)</f>
        <v/>
      </c>
      <c r="I26" s="131" t="str">
        <f>IF('GREEN SHEET'!G25="","",'GREEN SHEET'!G25)</f>
        <v/>
      </c>
      <c r="J26" s="131" t="str">
        <f>IF('GREEN SHEET'!H25="","",'GREEN SHEET'!H25)</f>
        <v/>
      </c>
      <c r="K26" s="131" t="str">
        <f>IF('GREEN SHEET'!I25="","",'GREEN SHEET'!I25)</f>
        <v/>
      </c>
      <c r="L26" s="131" t="str">
        <f>IF('GREEN SHEET'!J25="","",'GREEN SHEET'!J25)</f>
        <v/>
      </c>
      <c r="M26" s="131" t="str">
        <f>IF('GREEN SHEET'!K25="","",'GREEN SHEET'!K25)</f>
        <v/>
      </c>
      <c r="N26" s="202" t="str">
        <f>IF('GREEN SHEET'!AA25="","",'GREEN SHEET'!AA25)</f>
        <v/>
      </c>
      <c r="O26" s="202" t="str">
        <f>IF('GREEN SHEET'!AB25="","",'GREEN SHEET'!AB25)</f>
        <v/>
      </c>
      <c r="P26" s="203" t="str">
        <f>IF('GREEN SHEET'!AV25="","",'GREEN SHEET'!AV25)</f>
        <v/>
      </c>
      <c r="Q26" s="203" t="str">
        <f>IF('GREEN SHEET'!AW25="","",'GREEN SHEET'!AW25)</f>
        <v/>
      </c>
      <c r="R26" s="202" t="str">
        <f>IF('GREEN SHEET'!BQ25="","",'GREEN SHEET'!BQ25)</f>
        <v/>
      </c>
      <c r="S26" s="202" t="str">
        <f>IF('GREEN SHEET'!BR25="","",'GREEN SHEET'!BR25)</f>
        <v/>
      </c>
      <c r="T26" s="203" t="str">
        <f>IF('GREEN SHEET'!CL25="","",'GREEN SHEET'!CL25)</f>
        <v/>
      </c>
      <c r="U26" s="203" t="str">
        <f>IF('GREEN SHEET'!CM25="","",'GREEN SHEET'!CM25)</f>
        <v/>
      </c>
      <c r="V26" s="205" t="str">
        <f>IF('GREEN SHEET'!DG25="","",'GREEN SHEET'!DG25)</f>
        <v/>
      </c>
      <c r="W26" s="205" t="str">
        <f>IF('GREEN SHEET'!DH25="","",'GREEN SHEET'!DH25)</f>
        <v/>
      </c>
      <c r="X26" s="203" t="e">
        <f>IF('GREEN SHEET'!#REF!="","",'GREEN SHEET'!#REF!)</f>
        <v>#REF!</v>
      </c>
      <c r="Y26" s="203" t="e">
        <f>IF('GREEN SHEET'!#REF!="","",'GREEN SHEET'!#REF!)</f>
        <v>#REF!</v>
      </c>
      <c r="Z26" s="206" t="str">
        <f>IF('GREEN SHEET'!ET25="PASS",'GREEN SHEET'!EY25,'GREEN SHEET'!EZ25)</f>
        <v/>
      </c>
      <c r="AA26" s="207" t="e">
        <f t="shared" si="1"/>
        <v>#VALUE!</v>
      </c>
      <c r="AB26" s="235" t="e">
        <f t="shared" si="5"/>
        <v>#VALUE!</v>
      </c>
      <c r="AC26" s="206" t="str">
        <f>IF('GREEN SHEET'!FD25="","",'GREEN SHEET'!FD25)</f>
        <v/>
      </c>
      <c r="AD26" s="211" t="str">
        <f>IF(Z26="","",RANK(Z26,Z$7:$Z$51,0)+COUNTIF($Z$7:Z26,Z26)-1)</f>
        <v/>
      </c>
      <c r="AE26" s="211" t="str">
        <f t="shared" si="2"/>
        <v/>
      </c>
      <c r="AF26" s="211" t="str">
        <f t="shared" si="3"/>
        <v/>
      </c>
      <c r="AG26" s="211" t="str">
        <f t="shared" si="6"/>
        <v/>
      </c>
    </row>
    <row r="27" spans="1:33" ht="16.8" hidden="1" x14ac:dyDescent="0.25">
      <c r="A27" s="242"/>
      <c r="B27" s="131">
        <v>21</v>
      </c>
      <c r="C27" s="209" t="str">
        <f t="shared" si="4"/>
        <v/>
      </c>
      <c r="D27" s="209" t="str">
        <f t="shared" si="0"/>
        <v/>
      </c>
      <c r="E27" s="131" t="str">
        <f>IF('GREEN SHEET'!C26="","",'GREEN SHEET'!C26)</f>
        <v/>
      </c>
      <c r="F27" s="131" t="str">
        <f>IF('GREEN SHEET'!D26="","",'GREEN SHEET'!D26)</f>
        <v/>
      </c>
      <c r="G27" s="131" t="str">
        <f>IF('GREEN SHEET'!E26="","",'GREEN SHEET'!E26)</f>
        <v/>
      </c>
      <c r="H27" s="131" t="str">
        <f>IF('GREEN SHEET'!F26="","",'GREEN SHEET'!F26)</f>
        <v/>
      </c>
      <c r="I27" s="131" t="str">
        <f>IF('GREEN SHEET'!G26="","",'GREEN SHEET'!G26)</f>
        <v/>
      </c>
      <c r="J27" s="131" t="str">
        <f>IF('GREEN SHEET'!H26="","",'GREEN SHEET'!H26)</f>
        <v/>
      </c>
      <c r="K27" s="131" t="str">
        <f>IF('GREEN SHEET'!I26="","",'GREEN SHEET'!I26)</f>
        <v/>
      </c>
      <c r="L27" s="131" t="str">
        <f>IF('GREEN SHEET'!J26="","",'GREEN SHEET'!J26)</f>
        <v/>
      </c>
      <c r="M27" s="131" t="str">
        <f>IF('GREEN SHEET'!K26="","",'GREEN SHEET'!K26)</f>
        <v/>
      </c>
      <c r="N27" s="202" t="str">
        <f>IF('GREEN SHEET'!AA26="","",'GREEN SHEET'!AA26)</f>
        <v/>
      </c>
      <c r="O27" s="202" t="str">
        <f>IF('GREEN SHEET'!AB26="","",'GREEN SHEET'!AB26)</f>
        <v/>
      </c>
      <c r="P27" s="203" t="str">
        <f>IF('GREEN SHEET'!AV26="","",'GREEN SHEET'!AV26)</f>
        <v/>
      </c>
      <c r="Q27" s="203" t="str">
        <f>IF('GREEN SHEET'!AW26="","",'GREEN SHEET'!AW26)</f>
        <v/>
      </c>
      <c r="R27" s="202" t="str">
        <f>IF('GREEN SHEET'!BQ26="","",'GREEN SHEET'!BQ26)</f>
        <v/>
      </c>
      <c r="S27" s="202" t="str">
        <f>IF('GREEN SHEET'!BR26="","",'GREEN SHEET'!BR26)</f>
        <v/>
      </c>
      <c r="T27" s="203" t="str">
        <f>IF('GREEN SHEET'!CL26="","",'GREEN SHEET'!CL26)</f>
        <v/>
      </c>
      <c r="U27" s="203" t="str">
        <f>IF('GREEN SHEET'!CM26="","",'GREEN SHEET'!CM26)</f>
        <v/>
      </c>
      <c r="V27" s="205" t="str">
        <f>IF('GREEN SHEET'!DG26="","",'GREEN SHEET'!DG26)</f>
        <v/>
      </c>
      <c r="W27" s="205" t="str">
        <f>IF('GREEN SHEET'!DH26="","",'GREEN SHEET'!DH26)</f>
        <v/>
      </c>
      <c r="X27" s="203" t="e">
        <f>IF('GREEN SHEET'!#REF!="","",'GREEN SHEET'!#REF!)</f>
        <v>#REF!</v>
      </c>
      <c r="Y27" s="203" t="e">
        <f>IF('GREEN SHEET'!#REF!="","",'GREEN SHEET'!#REF!)</f>
        <v>#REF!</v>
      </c>
      <c r="Z27" s="206" t="str">
        <f>IF('GREEN SHEET'!ET26="PASS",'GREEN SHEET'!EY26,'GREEN SHEET'!EZ26)</f>
        <v/>
      </c>
      <c r="AA27" s="207" t="e">
        <f t="shared" si="1"/>
        <v>#VALUE!</v>
      </c>
      <c r="AB27" s="235" t="e">
        <f t="shared" si="5"/>
        <v>#VALUE!</v>
      </c>
      <c r="AC27" s="206" t="str">
        <f>IF('GREEN SHEET'!FD26="","",'GREEN SHEET'!FD26)</f>
        <v/>
      </c>
      <c r="AD27" s="211" t="str">
        <f>IF(Z27="","",RANK(Z27,Z$7:$Z$51,0)+COUNTIF($Z$7:Z27,Z27)-1)</f>
        <v/>
      </c>
      <c r="AE27" s="211" t="str">
        <f t="shared" si="2"/>
        <v/>
      </c>
      <c r="AF27" s="211" t="str">
        <f t="shared" si="3"/>
        <v/>
      </c>
      <c r="AG27" s="211" t="str">
        <f t="shared" si="6"/>
        <v/>
      </c>
    </row>
    <row r="28" spans="1:33" ht="16.8" hidden="1" x14ac:dyDescent="0.25">
      <c r="A28" s="242"/>
      <c r="B28" s="131">
        <v>22</v>
      </c>
      <c r="C28" s="209" t="str">
        <f t="shared" si="4"/>
        <v/>
      </c>
      <c r="D28" s="209" t="str">
        <f t="shared" si="0"/>
        <v/>
      </c>
      <c r="E28" s="131" t="str">
        <f>IF('GREEN SHEET'!C27="","",'GREEN SHEET'!C27)</f>
        <v/>
      </c>
      <c r="F28" s="131" t="str">
        <f>IF('GREEN SHEET'!D27="","",'GREEN SHEET'!D27)</f>
        <v/>
      </c>
      <c r="G28" s="131" t="str">
        <f>IF('GREEN SHEET'!E27="","",'GREEN SHEET'!E27)</f>
        <v/>
      </c>
      <c r="H28" s="131" t="str">
        <f>IF('GREEN SHEET'!F27="","",'GREEN SHEET'!F27)</f>
        <v/>
      </c>
      <c r="I28" s="131" t="str">
        <f>IF('GREEN SHEET'!G27="","",'GREEN SHEET'!G27)</f>
        <v/>
      </c>
      <c r="J28" s="131" t="str">
        <f>IF('GREEN SHEET'!H27="","",'GREEN SHEET'!H27)</f>
        <v/>
      </c>
      <c r="K28" s="131" t="str">
        <f>IF('GREEN SHEET'!I27="","",'GREEN SHEET'!I27)</f>
        <v/>
      </c>
      <c r="L28" s="131" t="str">
        <f>IF('GREEN SHEET'!J27="","",'GREEN SHEET'!J27)</f>
        <v/>
      </c>
      <c r="M28" s="131" t="str">
        <f>IF('GREEN SHEET'!K27="","",'GREEN SHEET'!K27)</f>
        <v/>
      </c>
      <c r="N28" s="202" t="str">
        <f>IF('GREEN SHEET'!AA27="","",'GREEN SHEET'!AA27)</f>
        <v/>
      </c>
      <c r="O28" s="202" t="str">
        <f>IF('GREEN SHEET'!AB27="","",'GREEN SHEET'!AB27)</f>
        <v/>
      </c>
      <c r="P28" s="203" t="str">
        <f>IF('GREEN SHEET'!AV27="","",'GREEN SHEET'!AV27)</f>
        <v/>
      </c>
      <c r="Q28" s="203" t="str">
        <f>IF('GREEN SHEET'!AW27="","",'GREEN SHEET'!AW27)</f>
        <v/>
      </c>
      <c r="R28" s="202" t="str">
        <f>IF('GREEN SHEET'!BQ27="","",'GREEN SHEET'!BQ27)</f>
        <v/>
      </c>
      <c r="S28" s="202" t="str">
        <f>IF('GREEN SHEET'!BR27="","",'GREEN SHEET'!BR27)</f>
        <v/>
      </c>
      <c r="T28" s="203" t="str">
        <f>IF('GREEN SHEET'!CL27="","",'GREEN SHEET'!CL27)</f>
        <v/>
      </c>
      <c r="U28" s="203" t="str">
        <f>IF('GREEN SHEET'!CM27="","",'GREEN SHEET'!CM27)</f>
        <v/>
      </c>
      <c r="V28" s="205" t="str">
        <f>IF('GREEN SHEET'!DG27="","",'GREEN SHEET'!DG27)</f>
        <v/>
      </c>
      <c r="W28" s="205" t="str">
        <f>IF('GREEN SHEET'!DH27="","",'GREEN SHEET'!DH27)</f>
        <v/>
      </c>
      <c r="X28" s="203" t="e">
        <f>IF('GREEN SHEET'!#REF!="","",'GREEN SHEET'!#REF!)</f>
        <v>#REF!</v>
      </c>
      <c r="Y28" s="203" t="e">
        <f>IF('GREEN SHEET'!#REF!="","",'GREEN SHEET'!#REF!)</f>
        <v>#REF!</v>
      </c>
      <c r="Z28" s="206" t="str">
        <f>IF('GREEN SHEET'!ET27="PASS",'GREEN SHEET'!EY27,'GREEN SHEET'!EZ27)</f>
        <v/>
      </c>
      <c r="AA28" s="207" t="e">
        <f t="shared" si="1"/>
        <v>#VALUE!</v>
      </c>
      <c r="AB28" s="235" t="e">
        <f t="shared" si="5"/>
        <v>#VALUE!</v>
      </c>
      <c r="AC28" s="206" t="str">
        <f>IF('GREEN SHEET'!FD27="","",'GREEN SHEET'!FD27)</f>
        <v/>
      </c>
      <c r="AD28" s="211" t="str">
        <f>IF(Z28="","",RANK(Z28,Z$7:$Z$51,0)+COUNTIF($Z$7:Z28,Z28)-1)</f>
        <v/>
      </c>
      <c r="AE28" s="211" t="str">
        <f t="shared" si="2"/>
        <v/>
      </c>
      <c r="AF28" s="211" t="str">
        <f t="shared" si="3"/>
        <v/>
      </c>
      <c r="AG28" s="211" t="str">
        <f t="shared" si="6"/>
        <v/>
      </c>
    </row>
    <row r="29" spans="1:33" ht="16.8" hidden="1" x14ac:dyDescent="0.25">
      <c r="A29" s="242"/>
      <c r="B29" s="131">
        <v>23</v>
      </c>
      <c r="C29" s="209" t="str">
        <f t="shared" si="4"/>
        <v/>
      </c>
      <c r="D29" s="209" t="str">
        <f t="shared" si="0"/>
        <v/>
      </c>
      <c r="E29" s="131" t="str">
        <f>IF('GREEN SHEET'!C28="","",'GREEN SHEET'!C28)</f>
        <v/>
      </c>
      <c r="F29" s="131" t="str">
        <f>IF('GREEN SHEET'!D28="","",'GREEN SHEET'!D28)</f>
        <v/>
      </c>
      <c r="G29" s="131" t="str">
        <f>IF('GREEN SHEET'!E28="","",'GREEN SHEET'!E28)</f>
        <v/>
      </c>
      <c r="H29" s="131" t="str">
        <f>IF('GREEN SHEET'!F28="","",'GREEN SHEET'!F28)</f>
        <v/>
      </c>
      <c r="I29" s="131" t="str">
        <f>IF('GREEN SHEET'!G28="","",'GREEN SHEET'!G28)</f>
        <v/>
      </c>
      <c r="J29" s="131" t="str">
        <f>IF('GREEN SHEET'!H28="","",'GREEN SHEET'!H28)</f>
        <v/>
      </c>
      <c r="K29" s="131" t="str">
        <f>IF('GREEN SHEET'!I28="","",'GREEN SHEET'!I28)</f>
        <v/>
      </c>
      <c r="L29" s="131" t="str">
        <f>IF('GREEN SHEET'!J28="","",'GREEN SHEET'!J28)</f>
        <v/>
      </c>
      <c r="M29" s="131" t="str">
        <f>IF('GREEN SHEET'!K28="","",'GREEN SHEET'!K28)</f>
        <v/>
      </c>
      <c r="N29" s="202" t="str">
        <f>IF('GREEN SHEET'!AA28="","",'GREEN SHEET'!AA28)</f>
        <v/>
      </c>
      <c r="O29" s="202" t="str">
        <f>IF('GREEN SHEET'!AB28="","",'GREEN SHEET'!AB28)</f>
        <v/>
      </c>
      <c r="P29" s="203" t="str">
        <f>IF('GREEN SHEET'!AV28="","",'GREEN SHEET'!AV28)</f>
        <v/>
      </c>
      <c r="Q29" s="203" t="str">
        <f>IF('GREEN SHEET'!AW28="","",'GREEN SHEET'!AW28)</f>
        <v/>
      </c>
      <c r="R29" s="202" t="str">
        <f>IF('GREEN SHEET'!BQ28="","",'GREEN SHEET'!BQ28)</f>
        <v/>
      </c>
      <c r="S29" s="202" t="str">
        <f>IF('GREEN SHEET'!BR28="","",'GREEN SHEET'!BR28)</f>
        <v/>
      </c>
      <c r="T29" s="203" t="str">
        <f>IF('GREEN SHEET'!CL28="","",'GREEN SHEET'!CL28)</f>
        <v/>
      </c>
      <c r="U29" s="203" t="str">
        <f>IF('GREEN SHEET'!CM28="","",'GREEN SHEET'!CM28)</f>
        <v/>
      </c>
      <c r="V29" s="205" t="str">
        <f>IF('GREEN SHEET'!DG28="","",'GREEN SHEET'!DG28)</f>
        <v/>
      </c>
      <c r="W29" s="205" t="str">
        <f>IF('GREEN SHEET'!DH28="","",'GREEN SHEET'!DH28)</f>
        <v/>
      </c>
      <c r="X29" s="203" t="e">
        <f>IF('GREEN SHEET'!#REF!="","",'GREEN SHEET'!#REF!)</f>
        <v>#REF!</v>
      </c>
      <c r="Y29" s="203" t="e">
        <f>IF('GREEN SHEET'!#REF!="","",'GREEN SHEET'!#REF!)</f>
        <v>#REF!</v>
      </c>
      <c r="Z29" s="206" t="str">
        <f>IF('GREEN SHEET'!ET28="PASS",'GREEN SHEET'!EY28,'GREEN SHEET'!EZ28)</f>
        <v/>
      </c>
      <c r="AA29" s="207" t="e">
        <f t="shared" si="1"/>
        <v>#VALUE!</v>
      </c>
      <c r="AB29" s="235" t="e">
        <f t="shared" si="5"/>
        <v>#VALUE!</v>
      </c>
      <c r="AC29" s="206" t="str">
        <f>IF('GREEN SHEET'!FD28="","",'GREEN SHEET'!FD28)</f>
        <v/>
      </c>
      <c r="AD29" s="211" t="str">
        <f>IF(Z29="","",RANK(Z29,Z$7:$Z$51,0)+COUNTIF($Z$7:Z29,Z29)-1)</f>
        <v/>
      </c>
      <c r="AE29" s="211" t="str">
        <f t="shared" si="2"/>
        <v/>
      </c>
      <c r="AF29" s="211" t="str">
        <f t="shared" si="3"/>
        <v/>
      </c>
      <c r="AG29" s="211" t="str">
        <f t="shared" si="6"/>
        <v/>
      </c>
    </row>
    <row r="30" spans="1:33" ht="16.8" hidden="1" x14ac:dyDescent="0.25">
      <c r="A30" s="242"/>
      <c r="B30" s="131">
        <v>24</v>
      </c>
      <c r="C30" s="209" t="str">
        <f t="shared" si="4"/>
        <v/>
      </c>
      <c r="D30" s="209" t="str">
        <f t="shared" si="0"/>
        <v/>
      </c>
      <c r="E30" s="131" t="str">
        <f>IF('GREEN SHEET'!C29="","",'GREEN SHEET'!C29)</f>
        <v/>
      </c>
      <c r="F30" s="131" t="str">
        <f>IF('GREEN SHEET'!D29="","",'GREEN SHEET'!D29)</f>
        <v/>
      </c>
      <c r="G30" s="131" t="str">
        <f>IF('GREEN SHEET'!E29="","",'GREEN SHEET'!E29)</f>
        <v/>
      </c>
      <c r="H30" s="131" t="str">
        <f>IF('GREEN SHEET'!F29="","",'GREEN SHEET'!F29)</f>
        <v/>
      </c>
      <c r="I30" s="131" t="str">
        <f>IF('GREEN SHEET'!G29="","",'GREEN SHEET'!G29)</f>
        <v/>
      </c>
      <c r="J30" s="131" t="str">
        <f>IF('GREEN SHEET'!H29="","",'GREEN SHEET'!H29)</f>
        <v/>
      </c>
      <c r="K30" s="131" t="str">
        <f>IF('GREEN SHEET'!I29="","",'GREEN SHEET'!I29)</f>
        <v/>
      </c>
      <c r="L30" s="131" t="str">
        <f>IF('GREEN SHEET'!J29="","",'GREEN SHEET'!J29)</f>
        <v/>
      </c>
      <c r="M30" s="131" t="str">
        <f>IF('GREEN SHEET'!K29="","",'GREEN SHEET'!K29)</f>
        <v/>
      </c>
      <c r="N30" s="202" t="str">
        <f>IF('GREEN SHEET'!AA29="","",'GREEN SHEET'!AA29)</f>
        <v/>
      </c>
      <c r="O30" s="202" t="str">
        <f>IF('GREEN SHEET'!AB29="","",'GREEN SHEET'!AB29)</f>
        <v/>
      </c>
      <c r="P30" s="203" t="str">
        <f>IF('GREEN SHEET'!AV29="","",'GREEN SHEET'!AV29)</f>
        <v/>
      </c>
      <c r="Q30" s="203" t="str">
        <f>IF('GREEN SHEET'!AW29="","",'GREEN SHEET'!AW29)</f>
        <v/>
      </c>
      <c r="R30" s="202" t="str">
        <f>IF('GREEN SHEET'!BQ29="","",'GREEN SHEET'!BQ29)</f>
        <v/>
      </c>
      <c r="S30" s="202" t="str">
        <f>IF('GREEN SHEET'!BR29="","",'GREEN SHEET'!BR29)</f>
        <v/>
      </c>
      <c r="T30" s="203" t="str">
        <f>IF('GREEN SHEET'!CL29="","",'GREEN SHEET'!CL29)</f>
        <v/>
      </c>
      <c r="U30" s="203" t="str">
        <f>IF('GREEN SHEET'!CM29="","",'GREEN SHEET'!CM29)</f>
        <v/>
      </c>
      <c r="V30" s="205" t="str">
        <f>IF('GREEN SHEET'!DG29="","",'GREEN SHEET'!DG29)</f>
        <v/>
      </c>
      <c r="W30" s="205" t="str">
        <f>IF('GREEN SHEET'!DH29="","",'GREEN SHEET'!DH29)</f>
        <v/>
      </c>
      <c r="X30" s="203" t="e">
        <f>IF('GREEN SHEET'!#REF!="","",'GREEN SHEET'!#REF!)</f>
        <v>#REF!</v>
      </c>
      <c r="Y30" s="203" t="e">
        <f>IF('GREEN SHEET'!#REF!="","",'GREEN SHEET'!#REF!)</f>
        <v>#REF!</v>
      </c>
      <c r="Z30" s="206" t="str">
        <f>IF('GREEN SHEET'!ET29="PASS",'GREEN SHEET'!EY29,'GREEN SHEET'!EZ29)</f>
        <v/>
      </c>
      <c r="AA30" s="207" t="e">
        <f t="shared" si="1"/>
        <v>#VALUE!</v>
      </c>
      <c r="AB30" s="235" t="e">
        <f t="shared" si="5"/>
        <v>#VALUE!</v>
      </c>
      <c r="AC30" s="206" t="str">
        <f>IF('GREEN SHEET'!FD29="","",'GREEN SHEET'!FD29)</f>
        <v/>
      </c>
      <c r="AD30" s="211" t="str">
        <f>IF(Z30="","",RANK(Z30,Z$7:$Z$51,0)+COUNTIF($Z$7:Z30,Z30)-1)</f>
        <v/>
      </c>
      <c r="AE30" s="211" t="str">
        <f t="shared" si="2"/>
        <v/>
      </c>
      <c r="AF30" s="211" t="str">
        <f t="shared" si="3"/>
        <v/>
      </c>
      <c r="AG30" s="211" t="str">
        <f t="shared" si="6"/>
        <v/>
      </c>
    </row>
    <row r="31" spans="1:33" ht="16.8" hidden="1" x14ac:dyDescent="0.25">
      <c r="A31" s="242"/>
      <c r="B31" s="131">
        <v>25</v>
      </c>
      <c r="C31" s="209" t="str">
        <f t="shared" si="4"/>
        <v/>
      </c>
      <c r="D31" s="209" t="str">
        <f t="shared" si="0"/>
        <v/>
      </c>
      <c r="E31" s="131" t="str">
        <f>IF('GREEN SHEET'!C30="","",'GREEN SHEET'!C30)</f>
        <v/>
      </c>
      <c r="F31" s="131" t="str">
        <f>IF('GREEN SHEET'!D30="","",'GREEN SHEET'!D30)</f>
        <v/>
      </c>
      <c r="G31" s="131" t="str">
        <f>IF('GREEN SHEET'!E30="","",'GREEN SHEET'!E30)</f>
        <v/>
      </c>
      <c r="H31" s="131" t="str">
        <f>IF('GREEN SHEET'!F30="","",'GREEN SHEET'!F30)</f>
        <v/>
      </c>
      <c r="I31" s="131" t="str">
        <f>IF('GREEN SHEET'!G30="","",'GREEN SHEET'!G30)</f>
        <v/>
      </c>
      <c r="J31" s="131" t="str">
        <f>IF('GREEN SHEET'!H30="","",'GREEN SHEET'!H30)</f>
        <v/>
      </c>
      <c r="K31" s="131" t="str">
        <f>IF('GREEN SHEET'!I30="","",'GREEN SHEET'!I30)</f>
        <v/>
      </c>
      <c r="L31" s="131" t="str">
        <f>IF('GREEN SHEET'!J30="","",'GREEN SHEET'!J30)</f>
        <v/>
      </c>
      <c r="M31" s="131" t="str">
        <f>IF('GREEN SHEET'!K30="","",'GREEN SHEET'!K30)</f>
        <v/>
      </c>
      <c r="N31" s="202" t="str">
        <f>IF('GREEN SHEET'!AA30="","",'GREEN SHEET'!AA30)</f>
        <v/>
      </c>
      <c r="O31" s="202" t="str">
        <f>IF('GREEN SHEET'!AB30="","",'GREEN SHEET'!AB30)</f>
        <v/>
      </c>
      <c r="P31" s="203" t="str">
        <f>IF('GREEN SHEET'!AV30="","",'GREEN SHEET'!AV30)</f>
        <v/>
      </c>
      <c r="Q31" s="203" t="str">
        <f>IF('GREEN SHEET'!AW30="","",'GREEN SHEET'!AW30)</f>
        <v/>
      </c>
      <c r="R31" s="202" t="str">
        <f>IF('GREEN SHEET'!BQ30="","",'GREEN SHEET'!BQ30)</f>
        <v/>
      </c>
      <c r="S31" s="202" t="str">
        <f>IF('GREEN SHEET'!BR30="","",'GREEN SHEET'!BR30)</f>
        <v/>
      </c>
      <c r="T31" s="203" t="str">
        <f>IF('GREEN SHEET'!CL30="","",'GREEN SHEET'!CL30)</f>
        <v/>
      </c>
      <c r="U31" s="203" t="str">
        <f>IF('GREEN SHEET'!CM30="","",'GREEN SHEET'!CM30)</f>
        <v/>
      </c>
      <c r="V31" s="205" t="str">
        <f>IF('GREEN SHEET'!DG30="","",'GREEN SHEET'!DG30)</f>
        <v/>
      </c>
      <c r="W31" s="205" t="str">
        <f>IF('GREEN SHEET'!DH30="","",'GREEN SHEET'!DH30)</f>
        <v/>
      </c>
      <c r="X31" s="203" t="e">
        <f>IF('GREEN SHEET'!#REF!="","",'GREEN SHEET'!#REF!)</f>
        <v>#REF!</v>
      </c>
      <c r="Y31" s="203" t="e">
        <f>IF('GREEN SHEET'!#REF!="","",'GREEN SHEET'!#REF!)</f>
        <v>#REF!</v>
      </c>
      <c r="Z31" s="206" t="str">
        <f>IF('GREEN SHEET'!ET30="PASS",'GREEN SHEET'!EY30,'GREEN SHEET'!EZ30)</f>
        <v/>
      </c>
      <c r="AA31" s="207" t="e">
        <f t="shared" si="1"/>
        <v>#VALUE!</v>
      </c>
      <c r="AB31" s="235" t="e">
        <f t="shared" si="5"/>
        <v>#VALUE!</v>
      </c>
      <c r="AC31" s="206" t="str">
        <f>IF('GREEN SHEET'!FD30="","",'GREEN SHEET'!FD30)</f>
        <v/>
      </c>
      <c r="AD31" s="211" t="str">
        <f>IF(Z31="","",RANK(Z31,Z$7:$Z$51,0)+COUNTIF($Z$7:Z31,Z31)-1)</f>
        <v/>
      </c>
      <c r="AE31" s="211" t="str">
        <f t="shared" si="2"/>
        <v/>
      </c>
      <c r="AF31" s="211" t="str">
        <f t="shared" si="3"/>
        <v/>
      </c>
      <c r="AG31" s="211" t="str">
        <f t="shared" si="6"/>
        <v/>
      </c>
    </row>
    <row r="32" spans="1:33" ht="16.8" hidden="1" x14ac:dyDescent="0.25">
      <c r="A32" s="242"/>
      <c r="B32" s="131">
        <v>26</v>
      </c>
      <c r="C32" s="209" t="str">
        <f t="shared" si="4"/>
        <v/>
      </c>
      <c r="D32" s="209" t="str">
        <f t="shared" si="0"/>
        <v/>
      </c>
      <c r="E32" s="131" t="str">
        <f>IF('GREEN SHEET'!C31="","",'GREEN SHEET'!C31)</f>
        <v/>
      </c>
      <c r="F32" s="131" t="str">
        <f>IF('GREEN SHEET'!D31="","",'GREEN SHEET'!D31)</f>
        <v/>
      </c>
      <c r="G32" s="131" t="str">
        <f>IF('GREEN SHEET'!E31="","",'GREEN SHEET'!E31)</f>
        <v/>
      </c>
      <c r="H32" s="131" t="str">
        <f>IF('GREEN SHEET'!F31="","",'GREEN SHEET'!F31)</f>
        <v/>
      </c>
      <c r="I32" s="131" t="str">
        <f>IF('GREEN SHEET'!G31="","",'GREEN SHEET'!G31)</f>
        <v/>
      </c>
      <c r="J32" s="131" t="str">
        <f>IF('GREEN SHEET'!H31="","",'GREEN SHEET'!H31)</f>
        <v/>
      </c>
      <c r="K32" s="131" t="str">
        <f>IF('GREEN SHEET'!I31="","",'GREEN SHEET'!I31)</f>
        <v/>
      </c>
      <c r="L32" s="131" t="str">
        <f>IF('GREEN SHEET'!J31="","",'GREEN SHEET'!J31)</f>
        <v/>
      </c>
      <c r="M32" s="131" t="str">
        <f>IF('GREEN SHEET'!K31="","",'GREEN SHEET'!K31)</f>
        <v/>
      </c>
      <c r="N32" s="202" t="str">
        <f>IF('GREEN SHEET'!AA31="","",'GREEN SHEET'!AA31)</f>
        <v/>
      </c>
      <c r="O32" s="202" t="str">
        <f>IF('GREEN SHEET'!AB31="","",'GREEN SHEET'!AB31)</f>
        <v/>
      </c>
      <c r="P32" s="203" t="str">
        <f>IF('GREEN SHEET'!AV31="","",'GREEN SHEET'!AV31)</f>
        <v/>
      </c>
      <c r="Q32" s="203" t="str">
        <f>IF('GREEN SHEET'!AW31="","",'GREEN SHEET'!AW31)</f>
        <v/>
      </c>
      <c r="R32" s="202" t="str">
        <f>IF('GREEN SHEET'!BQ31="","",'GREEN SHEET'!BQ31)</f>
        <v/>
      </c>
      <c r="S32" s="202" t="str">
        <f>IF('GREEN SHEET'!BR31="","",'GREEN SHEET'!BR31)</f>
        <v/>
      </c>
      <c r="T32" s="203" t="str">
        <f>IF('GREEN SHEET'!CL31="","",'GREEN SHEET'!CL31)</f>
        <v/>
      </c>
      <c r="U32" s="203" t="str">
        <f>IF('GREEN SHEET'!CM31="","",'GREEN SHEET'!CM31)</f>
        <v/>
      </c>
      <c r="V32" s="205" t="str">
        <f>IF('GREEN SHEET'!DG31="","",'GREEN SHEET'!DG31)</f>
        <v/>
      </c>
      <c r="W32" s="205" t="str">
        <f>IF('GREEN SHEET'!DH31="","",'GREEN SHEET'!DH31)</f>
        <v/>
      </c>
      <c r="X32" s="203" t="e">
        <f>IF('GREEN SHEET'!#REF!="","",'GREEN SHEET'!#REF!)</f>
        <v>#REF!</v>
      </c>
      <c r="Y32" s="203" t="e">
        <f>IF('GREEN SHEET'!#REF!="","",'GREEN SHEET'!#REF!)</f>
        <v>#REF!</v>
      </c>
      <c r="Z32" s="206" t="str">
        <f>IF('GREEN SHEET'!ET31="PASS",'GREEN SHEET'!EY31,'GREEN SHEET'!EZ31)</f>
        <v/>
      </c>
      <c r="AA32" s="207" t="e">
        <f t="shared" si="1"/>
        <v>#VALUE!</v>
      </c>
      <c r="AB32" s="235" t="e">
        <f t="shared" si="5"/>
        <v>#VALUE!</v>
      </c>
      <c r="AC32" s="206" t="str">
        <f>IF('GREEN SHEET'!FD31="","",'GREEN SHEET'!FD31)</f>
        <v/>
      </c>
      <c r="AD32" s="211" t="str">
        <f>IF(Z32="","",RANK(Z32,Z$7:$Z$51,0)+COUNTIF($Z$7:Z32,Z32)-1)</f>
        <v/>
      </c>
      <c r="AE32" s="211" t="str">
        <f t="shared" si="2"/>
        <v/>
      </c>
      <c r="AF32" s="211" t="str">
        <f t="shared" si="3"/>
        <v/>
      </c>
      <c r="AG32" s="211" t="str">
        <f t="shared" si="6"/>
        <v/>
      </c>
    </row>
    <row r="33" spans="1:33" ht="16.8" hidden="1" x14ac:dyDescent="0.25">
      <c r="A33" s="242"/>
      <c r="B33" s="131">
        <v>27</v>
      </c>
      <c r="C33" s="209" t="str">
        <f t="shared" si="4"/>
        <v/>
      </c>
      <c r="D33" s="209" t="str">
        <f t="shared" si="0"/>
        <v/>
      </c>
      <c r="E33" s="131" t="str">
        <f>IF('GREEN SHEET'!C32="","",'GREEN SHEET'!C32)</f>
        <v/>
      </c>
      <c r="F33" s="131" t="str">
        <f>IF('GREEN SHEET'!D32="","",'GREEN SHEET'!D32)</f>
        <v/>
      </c>
      <c r="G33" s="131" t="str">
        <f>IF('GREEN SHEET'!E32="","",'GREEN SHEET'!E32)</f>
        <v/>
      </c>
      <c r="H33" s="131" t="str">
        <f>IF('GREEN SHEET'!F32="","",'GREEN SHEET'!F32)</f>
        <v/>
      </c>
      <c r="I33" s="131" t="str">
        <f>IF('GREEN SHEET'!G32="","",'GREEN SHEET'!G32)</f>
        <v/>
      </c>
      <c r="J33" s="131" t="str">
        <f>IF('GREEN SHEET'!H32="","",'GREEN SHEET'!H32)</f>
        <v/>
      </c>
      <c r="K33" s="131" t="str">
        <f>IF('GREEN SHEET'!I32="","",'GREEN SHEET'!I32)</f>
        <v/>
      </c>
      <c r="L33" s="131" t="str">
        <f>IF('GREEN SHEET'!J32="","",'GREEN SHEET'!J32)</f>
        <v/>
      </c>
      <c r="M33" s="131" t="str">
        <f>IF('GREEN SHEET'!K32="","",'GREEN SHEET'!K32)</f>
        <v/>
      </c>
      <c r="N33" s="202" t="str">
        <f>IF('GREEN SHEET'!AA32="","",'GREEN SHEET'!AA32)</f>
        <v/>
      </c>
      <c r="O33" s="202" t="str">
        <f>IF('GREEN SHEET'!AB32="","",'GREEN SHEET'!AB32)</f>
        <v/>
      </c>
      <c r="P33" s="203" t="str">
        <f>IF('GREEN SHEET'!AV32="","",'GREEN SHEET'!AV32)</f>
        <v/>
      </c>
      <c r="Q33" s="203" t="str">
        <f>IF('GREEN SHEET'!AW32="","",'GREEN SHEET'!AW32)</f>
        <v/>
      </c>
      <c r="R33" s="202" t="str">
        <f>IF('GREEN SHEET'!BQ32="","",'GREEN SHEET'!BQ32)</f>
        <v/>
      </c>
      <c r="S33" s="202" t="str">
        <f>IF('GREEN SHEET'!BR32="","",'GREEN SHEET'!BR32)</f>
        <v/>
      </c>
      <c r="T33" s="203" t="str">
        <f>IF('GREEN SHEET'!CL32="","",'GREEN SHEET'!CL32)</f>
        <v/>
      </c>
      <c r="U33" s="203" t="str">
        <f>IF('GREEN SHEET'!CM32="","",'GREEN SHEET'!CM32)</f>
        <v/>
      </c>
      <c r="V33" s="205" t="str">
        <f>IF('GREEN SHEET'!DG32="","",'GREEN SHEET'!DG32)</f>
        <v/>
      </c>
      <c r="W33" s="205" t="str">
        <f>IF('GREEN SHEET'!DH32="","",'GREEN SHEET'!DH32)</f>
        <v/>
      </c>
      <c r="X33" s="203" t="e">
        <f>IF('GREEN SHEET'!#REF!="","",'GREEN SHEET'!#REF!)</f>
        <v>#REF!</v>
      </c>
      <c r="Y33" s="203" t="e">
        <f>IF('GREEN SHEET'!#REF!="","",'GREEN SHEET'!#REF!)</f>
        <v>#REF!</v>
      </c>
      <c r="Z33" s="206" t="str">
        <f>IF('GREEN SHEET'!ET32="PASS",'GREEN SHEET'!EY32,'GREEN SHEET'!EZ32)</f>
        <v/>
      </c>
      <c r="AA33" s="207" t="e">
        <f t="shared" si="1"/>
        <v>#VALUE!</v>
      </c>
      <c r="AB33" s="235" t="e">
        <f t="shared" si="5"/>
        <v>#VALUE!</v>
      </c>
      <c r="AC33" s="206" t="str">
        <f>IF('GREEN SHEET'!FD32="","",'GREEN SHEET'!FD32)</f>
        <v/>
      </c>
      <c r="AD33" s="211" t="str">
        <f>IF(Z33="","",RANK(Z33,Z$7:$Z$51,0)+COUNTIF($Z$7:Z33,Z33)-1)</f>
        <v/>
      </c>
      <c r="AE33" s="211" t="str">
        <f t="shared" si="2"/>
        <v/>
      </c>
      <c r="AF33" s="211" t="str">
        <f t="shared" si="3"/>
        <v/>
      </c>
      <c r="AG33" s="211" t="str">
        <f t="shared" si="6"/>
        <v/>
      </c>
    </row>
    <row r="34" spans="1:33" ht="16.8" hidden="1" x14ac:dyDescent="0.25">
      <c r="A34" s="242"/>
      <c r="B34" s="131">
        <v>28</v>
      </c>
      <c r="C34" s="209" t="str">
        <f t="shared" si="4"/>
        <v/>
      </c>
      <c r="D34" s="209" t="str">
        <f t="shared" si="0"/>
        <v/>
      </c>
      <c r="E34" s="131" t="str">
        <f>IF('GREEN SHEET'!C33="","",'GREEN SHEET'!C33)</f>
        <v/>
      </c>
      <c r="F34" s="131" t="str">
        <f>IF('GREEN SHEET'!D33="","",'GREEN SHEET'!D33)</f>
        <v/>
      </c>
      <c r="G34" s="131" t="str">
        <f>IF('GREEN SHEET'!E33="","",'GREEN SHEET'!E33)</f>
        <v/>
      </c>
      <c r="H34" s="131" t="str">
        <f>IF('GREEN SHEET'!F33="","",'GREEN SHEET'!F33)</f>
        <v/>
      </c>
      <c r="I34" s="131" t="str">
        <f>IF('GREEN SHEET'!G33="","",'GREEN SHEET'!G33)</f>
        <v/>
      </c>
      <c r="J34" s="131" t="str">
        <f>IF('GREEN SHEET'!H33="","",'GREEN SHEET'!H33)</f>
        <v/>
      </c>
      <c r="K34" s="131" t="str">
        <f>IF('GREEN SHEET'!I33="","",'GREEN SHEET'!I33)</f>
        <v/>
      </c>
      <c r="L34" s="131" t="str">
        <f>IF('GREEN SHEET'!J33="","",'GREEN SHEET'!J33)</f>
        <v/>
      </c>
      <c r="M34" s="131" t="str">
        <f>IF('GREEN SHEET'!K33="","",'GREEN SHEET'!K33)</f>
        <v/>
      </c>
      <c r="N34" s="202" t="str">
        <f>IF('GREEN SHEET'!AA33="","",'GREEN SHEET'!AA33)</f>
        <v/>
      </c>
      <c r="O34" s="202" t="str">
        <f>IF('GREEN SHEET'!AB33="","",'GREEN SHEET'!AB33)</f>
        <v/>
      </c>
      <c r="P34" s="203" t="str">
        <f>IF('GREEN SHEET'!AV33="","",'GREEN SHEET'!AV33)</f>
        <v/>
      </c>
      <c r="Q34" s="203" t="str">
        <f>IF('GREEN SHEET'!AW33="","",'GREEN SHEET'!AW33)</f>
        <v/>
      </c>
      <c r="R34" s="202" t="str">
        <f>IF('GREEN SHEET'!BQ33="","",'GREEN SHEET'!BQ33)</f>
        <v/>
      </c>
      <c r="S34" s="202" t="str">
        <f>IF('GREEN SHEET'!BR33="","",'GREEN SHEET'!BR33)</f>
        <v/>
      </c>
      <c r="T34" s="203" t="str">
        <f>IF('GREEN SHEET'!CL33="","",'GREEN SHEET'!CL33)</f>
        <v/>
      </c>
      <c r="U34" s="203" t="str">
        <f>IF('GREEN SHEET'!CM33="","",'GREEN SHEET'!CM33)</f>
        <v/>
      </c>
      <c r="V34" s="205" t="str">
        <f>IF('GREEN SHEET'!DG33="","",'GREEN SHEET'!DG33)</f>
        <v/>
      </c>
      <c r="W34" s="205" t="str">
        <f>IF('GREEN SHEET'!DH33="","",'GREEN SHEET'!DH33)</f>
        <v/>
      </c>
      <c r="X34" s="203" t="e">
        <f>IF('GREEN SHEET'!#REF!="","",'GREEN SHEET'!#REF!)</f>
        <v>#REF!</v>
      </c>
      <c r="Y34" s="203" t="e">
        <f>IF('GREEN SHEET'!#REF!="","",'GREEN SHEET'!#REF!)</f>
        <v>#REF!</v>
      </c>
      <c r="Z34" s="206" t="str">
        <f>IF('GREEN SHEET'!ET33="PASS",'GREEN SHEET'!EY33,'GREEN SHEET'!EZ33)</f>
        <v/>
      </c>
      <c r="AA34" s="207" t="e">
        <f t="shared" si="1"/>
        <v>#VALUE!</v>
      </c>
      <c r="AB34" s="235" t="e">
        <f t="shared" si="5"/>
        <v>#VALUE!</v>
      </c>
      <c r="AC34" s="206" t="str">
        <f>IF('GREEN SHEET'!FD33="","",'GREEN SHEET'!FD33)</f>
        <v/>
      </c>
      <c r="AD34" s="211" t="str">
        <f>IF(Z34="","",RANK(Z34,Z$7:$Z$51,0)+COUNTIF($Z$7:Z34,Z34)-1)</f>
        <v/>
      </c>
      <c r="AE34" s="211" t="str">
        <f t="shared" si="2"/>
        <v/>
      </c>
      <c r="AF34" s="211" t="str">
        <f t="shared" si="3"/>
        <v/>
      </c>
      <c r="AG34" s="211" t="str">
        <f t="shared" si="6"/>
        <v/>
      </c>
    </row>
    <row r="35" spans="1:33" ht="16.8" hidden="1" x14ac:dyDescent="0.25">
      <c r="A35" s="242"/>
      <c r="B35" s="131">
        <v>29</v>
      </c>
      <c r="C35" s="209" t="str">
        <f t="shared" si="4"/>
        <v/>
      </c>
      <c r="D35" s="209" t="str">
        <f t="shared" si="0"/>
        <v/>
      </c>
      <c r="E35" s="131" t="str">
        <f>IF('GREEN SHEET'!C34="","",'GREEN SHEET'!C34)</f>
        <v/>
      </c>
      <c r="F35" s="131" t="str">
        <f>IF('GREEN SHEET'!D34="","",'GREEN SHEET'!D34)</f>
        <v/>
      </c>
      <c r="G35" s="131" t="str">
        <f>IF('GREEN SHEET'!E34="","",'GREEN SHEET'!E34)</f>
        <v/>
      </c>
      <c r="H35" s="131" t="str">
        <f>IF('GREEN SHEET'!F34="","",'GREEN SHEET'!F34)</f>
        <v/>
      </c>
      <c r="I35" s="131" t="str">
        <f>IF('GREEN SHEET'!G34="","",'GREEN SHEET'!G34)</f>
        <v/>
      </c>
      <c r="J35" s="131" t="str">
        <f>IF('GREEN SHEET'!H34="","",'GREEN SHEET'!H34)</f>
        <v/>
      </c>
      <c r="K35" s="131" t="str">
        <f>IF('GREEN SHEET'!I34="","",'GREEN SHEET'!I34)</f>
        <v/>
      </c>
      <c r="L35" s="131" t="str">
        <f>IF('GREEN SHEET'!J34="","",'GREEN SHEET'!J34)</f>
        <v/>
      </c>
      <c r="M35" s="131" t="str">
        <f>IF('GREEN SHEET'!K34="","",'GREEN SHEET'!K34)</f>
        <v/>
      </c>
      <c r="N35" s="202" t="str">
        <f>IF('GREEN SHEET'!AA34="","",'GREEN SHEET'!AA34)</f>
        <v/>
      </c>
      <c r="O35" s="202" t="str">
        <f>IF('GREEN SHEET'!AB34="","",'GREEN SHEET'!AB34)</f>
        <v/>
      </c>
      <c r="P35" s="203" t="str">
        <f>IF('GREEN SHEET'!AV34="","",'GREEN SHEET'!AV34)</f>
        <v/>
      </c>
      <c r="Q35" s="203" t="str">
        <f>IF('GREEN SHEET'!AW34="","",'GREEN SHEET'!AW34)</f>
        <v/>
      </c>
      <c r="R35" s="202" t="str">
        <f>IF('GREEN SHEET'!BQ34="","",'GREEN SHEET'!BQ34)</f>
        <v/>
      </c>
      <c r="S35" s="202" t="str">
        <f>IF('GREEN SHEET'!BR34="","",'GREEN SHEET'!BR34)</f>
        <v/>
      </c>
      <c r="T35" s="203" t="str">
        <f>IF('GREEN SHEET'!CL34="","",'GREEN SHEET'!CL34)</f>
        <v/>
      </c>
      <c r="U35" s="203" t="str">
        <f>IF('GREEN SHEET'!CM34="","",'GREEN SHEET'!CM34)</f>
        <v/>
      </c>
      <c r="V35" s="205" t="str">
        <f>IF('GREEN SHEET'!DG34="","",'GREEN SHEET'!DG34)</f>
        <v/>
      </c>
      <c r="W35" s="205" t="str">
        <f>IF('GREEN SHEET'!DH34="","",'GREEN SHEET'!DH34)</f>
        <v/>
      </c>
      <c r="X35" s="203" t="e">
        <f>IF('GREEN SHEET'!#REF!="","",'GREEN SHEET'!#REF!)</f>
        <v>#REF!</v>
      </c>
      <c r="Y35" s="203" t="e">
        <f>IF('GREEN SHEET'!#REF!="","",'GREEN SHEET'!#REF!)</f>
        <v>#REF!</v>
      </c>
      <c r="Z35" s="206" t="str">
        <f>IF('GREEN SHEET'!ET34="PASS",'GREEN SHEET'!EY34,'GREEN SHEET'!EZ34)</f>
        <v/>
      </c>
      <c r="AA35" s="207" t="e">
        <f t="shared" si="1"/>
        <v>#VALUE!</v>
      </c>
      <c r="AB35" s="235" t="e">
        <f t="shared" si="5"/>
        <v>#VALUE!</v>
      </c>
      <c r="AC35" s="206" t="str">
        <f>IF('GREEN SHEET'!FD34="","",'GREEN SHEET'!FD34)</f>
        <v/>
      </c>
      <c r="AD35" s="211" t="str">
        <f>IF(Z35="","",RANK(Z35,Z$7:$Z$51,0)+COUNTIF($Z$7:Z35,Z35)-1)</f>
        <v/>
      </c>
      <c r="AE35" s="211" t="str">
        <f t="shared" si="2"/>
        <v/>
      </c>
      <c r="AF35" s="211" t="str">
        <f t="shared" si="3"/>
        <v/>
      </c>
      <c r="AG35" s="211" t="str">
        <f t="shared" si="6"/>
        <v/>
      </c>
    </row>
    <row r="36" spans="1:33" ht="16.8" hidden="1" x14ac:dyDescent="0.25">
      <c r="A36" s="242"/>
      <c r="B36" s="131">
        <v>30</v>
      </c>
      <c r="C36" s="209" t="str">
        <f t="shared" si="4"/>
        <v/>
      </c>
      <c r="D36" s="209" t="str">
        <f t="shared" si="0"/>
        <v/>
      </c>
      <c r="E36" s="131" t="str">
        <f>IF('GREEN SHEET'!C35="","",'GREEN SHEET'!C35)</f>
        <v/>
      </c>
      <c r="F36" s="131" t="str">
        <f>IF('GREEN SHEET'!D35="","",'GREEN SHEET'!D35)</f>
        <v/>
      </c>
      <c r="G36" s="131" t="str">
        <f>IF('GREEN SHEET'!E35="","",'GREEN SHEET'!E35)</f>
        <v/>
      </c>
      <c r="H36" s="131" t="str">
        <f>IF('GREEN SHEET'!F35="","",'GREEN SHEET'!F35)</f>
        <v/>
      </c>
      <c r="I36" s="131" t="str">
        <f>IF('GREEN SHEET'!G35="","",'GREEN SHEET'!G35)</f>
        <v/>
      </c>
      <c r="J36" s="131" t="str">
        <f>IF('GREEN SHEET'!H35="","",'GREEN SHEET'!H35)</f>
        <v/>
      </c>
      <c r="K36" s="131" t="str">
        <f>IF('GREEN SHEET'!I35="","",'GREEN SHEET'!I35)</f>
        <v/>
      </c>
      <c r="L36" s="131" t="str">
        <f>IF('GREEN SHEET'!J35="","",'GREEN SHEET'!J35)</f>
        <v/>
      </c>
      <c r="M36" s="131" t="str">
        <f>IF('GREEN SHEET'!K35="","",'GREEN SHEET'!K35)</f>
        <v/>
      </c>
      <c r="N36" s="202" t="str">
        <f>IF('GREEN SHEET'!AA35="","",'GREEN SHEET'!AA35)</f>
        <v/>
      </c>
      <c r="O36" s="202" t="str">
        <f>IF('GREEN SHEET'!AB35="","",'GREEN SHEET'!AB35)</f>
        <v/>
      </c>
      <c r="P36" s="203" t="str">
        <f>IF('GREEN SHEET'!AV35="","",'GREEN SHEET'!AV35)</f>
        <v/>
      </c>
      <c r="Q36" s="203" t="str">
        <f>IF('GREEN SHEET'!AW35="","",'GREEN SHEET'!AW35)</f>
        <v/>
      </c>
      <c r="R36" s="202" t="str">
        <f>IF('GREEN SHEET'!BQ35="","",'GREEN SHEET'!BQ35)</f>
        <v/>
      </c>
      <c r="S36" s="202" t="str">
        <f>IF('GREEN SHEET'!BR35="","",'GREEN SHEET'!BR35)</f>
        <v/>
      </c>
      <c r="T36" s="203" t="str">
        <f>IF('GREEN SHEET'!CL35="","",'GREEN SHEET'!CL35)</f>
        <v/>
      </c>
      <c r="U36" s="203" t="str">
        <f>IF('GREEN SHEET'!CM35="","",'GREEN SHEET'!CM35)</f>
        <v/>
      </c>
      <c r="V36" s="205" t="str">
        <f>IF('GREEN SHEET'!DG35="","",'GREEN SHEET'!DG35)</f>
        <v/>
      </c>
      <c r="W36" s="205" t="str">
        <f>IF('GREEN SHEET'!DH35="","",'GREEN SHEET'!DH35)</f>
        <v/>
      </c>
      <c r="X36" s="203" t="e">
        <f>IF('GREEN SHEET'!#REF!="","",'GREEN SHEET'!#REF!)</f>
        <v>#REF!</v>
      </c>
      <c r="Y36" s="203" t="e">
        <f>IF('GREEN SHEET'!#REF!="","",'GREEN SHEET'!#REF!)</f>
        <v>#REF!</v>
      </c>
      <c r="Z36" s="206" t="str">
        <f>IF('GREEN SHEET'!ET35="PASS",'GREEN SHEET'!EY35,'GREEN SHEET'!EZ35)</f>
        <v/>
      </c>
      <c r="AA36" s="207" t="e">
        <f t="shared" si="1"/>
        <v>#VALUE!</v>
      </c>
      <c r="AB36" s="235" t="e">
        <f t="shared" si="5"/>
        <v>#VALUE!</v>
      </c>
      <c r="AC36" s="206" t="str">
        <f>IF('GREEN SHEET'!FD35="","",'GREEN SHEET'!FD35)</f>
        <v/>
      </c>
      <c r="AD36" s="211" t="str">
        <f>IF(Z36="","",RANK(Z36,Z$7:$Z$51,0)+COUNTIF($Z$7:Z36,Z36)-1)</f>
        <v/>
      </c>
      <c r="AE36" s="211" t="str">
        <f t="shared" si="2"/>
        <v/>
      </c>
      <c r="AF36" s="211" t="str">
        <f t="shared" si="3"/>
        <v/>
      </c>
      <c r="AG36" s="211" t="str">
        <f t="shared" si="6"/>
        <v/>
      </c>
    </row>
    <row r="37" spans="1:33" ht="16.8" hidden="1" x14ac:dyDescent="0.25">
      <c r="A37" s="242"/>
      <c r="B37" s="131">
        <v>31</v>
      </c>
      <c r="C37" s="209" t="str">
        <f t="shared" si="4"/>
        <v/>
      </c>
      <c r="D37" s="209" t="str">
        <f t="shared" si="0"/>
        <v/>
      </c>
      <c r="E37" s="131" t="str">
        <f>IF('GREEN SHEET'!C36="","",'GREEN SHEET'!C36)</f>
        <v/>
      </c>
      <c r="F37" s="131" t="str">
        <f>IF('GREEN SHEET'!D36="","",'GREEN SHEET'!D36)</f>
        <v/>
      </c>
      <c r="G37" s="131" t="str">
        <f>IF('GREEN SHEET'!E36="","",'GREEN SHEET'!E36)</f>
        <v/>
      </c>
      <c r="H37" s="131" t="str">
        <f>IF('GREEN SHEET'!F36="","",'GREEN SHEET'!F36)</f>
        <v/>
      </c>
      <c r="I37" s="131" t="str">
        <f>IF('GREEN SHEET'!G36="","",'GREEN SHEET'!G36)</f>
        <v/>
      </c>
      <c r="J37" s="131" t="str">
        <f>IF('GREEN SHEET'!H36="","",'GREEN SHEET'!H36)</f>
        <v/>
      </c>
      <c r="K37" s="131" t="str">
        <f>IF('GREEN SHEET'!I36="","",'GREEN SHEET'!I36)</f>
        <v/>
      </c>
      <c r="L37" s="131" t="str">
        <f>IF('GREEN SHEET'!J36="","",'GREEN SHEET'!J36)</f>
        <v/>
      </c>
      <c r="M37" s="131" t="str">
        <f>IF('GREEN SHEET'!K36="","",'GREEN SHEET'!K36)</f>
        <v/>
      </c>
      <c r="N37" s="202" t="str">
        <f>IF('GREEN SHEET'!AA36="","",'GREEN SHEET'!AA36)</f>
        <v/>
      </c>
      <c r="O37" s="202" t="str">
        <f>IF('GREEN SHEET'!AB36="","",'GREEN SHEET'!AB36)</f>
        <v/>
      </c>
      <c r="P37" s="203" t="str">
        <f>IF('GREEN SHEET'!AV36="","",'GREEN SHEET'!AV36)</f>
        <v/>
      </c>
      <c r="Q37" s="203" t="str">
        <f>IF('GREEN SHEET'!AW36="","",'GREEN SHEET'!AW36)</f>
        <v/>
      </c>
      <c r="R37" s="202" t="str">
        <f>IF('GREEN SHEET'!BQ36="","",'GREEN SHEET'!BQ36)</f>
        <v/>
      </c>
      <c r="S37" s="202" t="str">
        <f>IF('GREEN SHEET'!BR36="","",'GREEN SHEET'!BR36)</f>
        <v/>
      </c>
      <c r="T37" s="203" t="str">
        <f>IF('GREEN SHEET'!CL36="","",'GREEN SHEET'!CL36)</f>
        <v/>
      </c>
      <c r="U37" s="203" t="str">
        <f>IF('GREEN SHEET'!CM36="","",'GREEN SHEET'!CM36)</f>
        <v/>
      </c>
      <c r="V37" s="205" t="str">
        <f>IF('GREEN SHEET'!DG36="","",'GREEN SHEET'!DG36)</f>
        <v/>
      </c>
      <c r="W37" s="205" t="str">
        <f>IF('GREEN SHEET'!DH36="","",'GREEN SHEET'!DH36)</f>
        <v/>
      </c>
      <c r="X37" s="203" t="e">
        <f>IF('GREEN SHEET'!#REF!="","",'GREEN SHEET'!#REF!)</f>
        <v>#REF!</v>
      </c>
      <c r="Y37" s="203" t="e">
        <f>IF('GREEN SHEET'!#REF!="","",'GREEN SHEET'!#REF!)</f>
        <v>#REF!</v>
      </c>
      <c r="Z37" s="206" t="str">
        <f>IF('GREEN SHEET'!ET36="PASS",'GREEN SHEET'!EY36,'GREEN SHEET'!EZ36)</f>
        <v/>
      </c>
      <c r="AA37" s="207" t="e">
        <f t="shared" si="1"/>
        <v>#VALUE!</v>
      </c>
      <c r="AB37" s="235" t="e">
        <f t="shared" si="5"/>
        <v>#VALUE!</v>
      </c>
      <c r="AC37" s="206" t="str">
        <f>IF('GREEN SHEET'!FD36="","",'GREEN SHEET'!FD36)</f>
        <v/>
      </c>
      <c r="AD37" s="211" t="str">
        <f>IF(Z37="","",RANK(Z37,Z$7:$Z$51,0)+COUNTIF($Z$7:Z37,Z37)-1)</f>
        <v/>
      </c>
      <c r="AE37" s="211" t="str">
        <f t="shared" si="2"/>
        <v/>
      </c>
      <c r="AF37" s="211" t="str">
        <f t="shared" si="3"/>
        <v/>
      </c>
      <c r="AG37" s="211" t="str">
        <f t="shared" si="6"/>
        <v/>
      </c>
    </row>
    <row r="38" spans="1:33" ht="16.8" hidden="1" x14ac:dyDescent="0.25">
      <c r="A38" s="242"/>
      <c r="B38" s="131">
        <v>32</v>
      </c>
      <c r="C38" s="209" t="str">
        <f t="shared" si="4"/>
        <v/>
      </c>
      <c r="D38" s="209" t="str">
        <f t="shared" si="0"/>
        <v/>
      </c>
      <c r="E38" s="131" t="str">
        <f>IF('GREEN SHEET'!C37="","",'GREEN SHEET'!C37)</f>
        <v/>
      </c>
      <c r="F38" s="131" t="str">
        <f>IF('GREEN SHEET'!D37="","",'GREEN SHEET'!D37)</f>
        <v/>
      </c>
      <c r="G38" s="131" t="str">
        <f>IF('GREEN SHEET'!E37="","",'GREEN SHEET'!E37)</f>
        <v/>
      </c>
      <c r="H38" s="131" t="str">
        <f>IF('GREEN SHEET'!F37="","",'GREEN SHEET'!F37)</f>
        <v/>
      </c>
      <c r="I38" s="131" t="str">
        <f>IF('GREEN SHEET'!G37="","",'GREEN SHEET'!G37)</f>
        <v/>
      </c>
      <c r="J38" s="131" t="str">
        <f>IF('GREEN SHEET'!H37="","",'GREEN SHEET'!H37)</f>
        <v/>
      </c>
      <c r="K38" s="131" t="str">
        <f>IF('GREEN SHEET'!I37="","",'GREEN SHEET'!I37)</f>
        <v/>
      </c>
      <c r="L38" s="131" t="str">
        <f>IF('GREEN SHEET'!J37="","",'GREEN SHEET'!J37)</f>
        <v/>
      </c>
      <c r="M38" s="131" t="str">
        <f>IF('GREEN SHEET'!K37="","",'GREEN SHEET'!K37)</f>
        <v/>
      </c>
      <c r="N38" s="202" t="str">
        <f>IF('GREEN SHEET'!AA37="","",'GREEN SHEET'!AA37)</f>
        <v/>
      </c>
      <c r="O38" s="202" t="str">
        <f>IF('GREEN SHEET'!AB37="","",'GREEN SHEET'!AB37)</f>
        <v/>
      </c>
      <c r="P38" s="203" t="str">
        <f>IF('GREEN SHEET'!AV37="","",'GREEN SHEET'!AV37)</f>
        <v/>
      </c>
      <c r="Q38" s="203" t="str">
        <f>IF('GREEN SHEET'!AW37="","",'GREEN SHEET'!AW37)</f>
        <v/>
      </c>
      <c r="R38" s="202" t="str">
        <f>IF('GREEN SHEET'!BQ37="","",'GREEN SHEET'!BQ37)</f>
        <v/>
      </c>
      <c r="S38" s="202" t="str">
        <f>IF('GREEN SHEET'!BR37="","",'GREEN SHEET'!BR37)</f>
        <v/>
      </c>
      <c r="T38" s="203" t="str">
        <f>IF('GREEN SHEET'!CL37="","",'GREEN SHEET'!CL37)</f>
        <v/>
      </c>
      <c r="U38" s="203" t="str">
        <f>IF('GREEN SHEET'!CM37="","",'GREEN SHEET'!CM37)</f>
        <v/>
      </c>
      <c r="V38" s="205" t="str">
        <f>IF('GREEN SHEET'!DG37="","",'GREEN SHEET'!DG37)</f>
        <v/>
      </c>
      <c r="W38" s="205" t="str">
        <f>IF('GREEN SHEET'!DH37="","",'GREEN SHEET'!DH37)</f>
        <v/>
      </c>
      <c r="X38" s="203" t="e">
        <f>IF('GREEN SHEET'!#REF!="","",'GREEN SHEET'!#REF!)</f>
        <v>#REF!</v>
      </c>
      <c r="Y38" s="203" t="e">
        <f>IF('GREEN SHEET'!#REF!="","",'GREEN SHEET'!#REF!)</f>
        <v>#REF!</v>
      </c>
      <c r="Z38" s="206" t="str">
        <f>IF('GREEN SHEET'!ET37="PASS",'GREEN SHEET'!EY37,'GREEN SHEET'!EZ37)</f>
        <v/>
      </c>
      <c r="AA38" s="207" t="e">
        <f t="shared" si="1"/>
        <v>#VALUE!</v>
      </c>
      <c r="AB38" s="235" t="e">
        <f t="shared" si="5"/>
        <v>#VALUE!</v>
      </c>
      <c r="AC38" s="206" t="str">
        <f>IF('GREEN SHEET'!FD37="","",'GREEN SHEET'!FD37)</f>
        <v/>
      </c>
      <c r="AD38" s="211" t="str">
        <f>IF(Z38="","",RANK(Z38,Z$7:$Z$51,0)+COUNTIF($Z$7:Z38,Z38)-1)</f>
        <v/>
      </c>
      <c r="AE38" s="211" t="str">
        <f t="shared" si="2"/>
        <v/>
      </c>
      <c r="AF38" s="211" t="str">
        <f t="shared" si="3"/>
        <v/>
      </c>
      <c r="AG38" s="211" t="str">
        <f t="shared" si="6"/>
        <v/>
      </c>
    </row>
    <row r="39" spans="1:33" ht="16.8" hidden="1" x14ac:dyDescent="0.25">
      <c r="A39" s="242"/>
      <c r="B39" s="131">
        <v>33</v>
      </c>
      <c r="C39" s="209" t="str">
        <f t="shared" si="4"/>
        <v/>
      </c>
      <c r="D39" s="209" t="str">
        <f t="shared" si="0"/>
        <v/>
      </c>
      <c r="E39" s="131" t="str">
        <f>IF('GREEN SHEET'!C38="","",'GREEN SHEET'!C38)</f>
        <v/>
      </c>
      <c r="F39" s="131" t="str">
        <f>IF('GREEN SHEET'!D38="","",'GREEN SHEET'!D38)</f>
        <v/>
      </c>
      <c r="G39" s="131" t="str">
        <f>IF('GREEN SHEET'!E38="","",'GREEN SHEET'!E38)</f>
        <v/>
      </c>
      <c r="H39" s="131" t="str">
        <f>IF('GREEN SHEET'!F38="","",'GREEN SHEET'!F38)</f>
        <v/>
      </c>
      <c r="I39" s="131" t="str">
        <f>IF('GREEN SHEET'!G38="","",'GREEN SHEET'!G38)</f>
        <v/>
      </c>
      <c r="J39" s="131" t="str">
        <f>IF('GREEN SHEET'!H38="","",'GREEN SHEET'!H38)</f>
        <v/>
      </c>
      <c r="K39" s="131" t="str">
        <f>IF('GREEN SHEET'!I38="","",'GREEN SHEET'!I38)</f>
        <v/>
      </c>
      <c r="L39" s="131" t="str">
        <f>IF('GREEN SHEET'!J38="","",'GREEN SHEET'!J38)</f>
        <v/>
      </c>
      <c r="M39" s="131" t="str">
        <f>IF('GREEN SHEET'!K38="","",'GREEN SHEET'!K38)</f>
        <v/>
      </c>
      <c r="N39" s="202" t="str">
        <f>IF('GREEN SHEET'!AA38="","",'GREEN SHEET'!AA38)</f>
        <v/>
      </c>
      <c r="O39" s="202" t="str">
        <f>IF('GREEN SHEET'!AB38="","",'GREEN SHEET'!AB38)</f>
        <v/>
      </c>
      <c r="P39" s="203" t="str">
        <f>IF('GREEN SHEET'!AV38="","",'GREEN SHEET'!AV38)</f>
        <v/>
      </c>
      <c r="Q39" s="203" t="str">
        <f>IF('GREEN SHEET'!AW38="","",'GREEN SHEET'!AW38)</f>
        <v/>
      </c>
      <c r="R39" s="202" t="str">
        <f>IF('GREEN SHEET'!BQ38="","",'GREEN SHEET'!BQ38)</f>
        <v/>
      </c>
      <c r="S39" s="202" t="str">
        <f>IF('GREEN SHEET'!BR38="","",'GREEN SHEET'!BR38)</f>
        <v/>
      </c>
      <c r="T39" s="203" t="str">
        <f>IF('GREEN SHEET'!CL38="","",'GREEN SHEET'!CL38)</f>
        <v/>
      </c>
      <c r="U39" s="203" t="str">
        <f>IF('GREEN SHEET'!CM38="","",'GREEN SHEET'!CM38)</f>
        <v/>
      </c>
      <c r="V39" s="205" t="str">
        <f>IF('GREEN SHEET'!DG38="","",'GREEN SHEET'!DG38)</f>
        <v/>
      </c>
      <c r="W39" s="205" t="str">
        <f>IF('GREEN SHEET'!DH38="","",'GREEN SHEET'!DH38)</f>
        <v/>
      </c>
      <c r="X39" s="203" t="e">
        <f>IF('GREEN SHEET'!#REF!="","",'GREEN SHEET'!#REF!)</f>
        <v>#REF!</v>
      </c>
      <c r="Y39" s="203" t="e">
        <f>IF('GREEN SHEET'!#REF!="","",'GREEN SHEET'!#REF!)</f>
        <v>#REF!</v>
      </c>
      <c r="Z39" s="206" t="str">
        <f>IF('GREEN SHEET'!ET38="PASS",'GREEN SHEET'!EY38,'GREEN SHEET'!EZ38)</f>
        <v/>
      </c>
      <c r="AA39" s="207" t="e">
        <f t="shared" si="1"/>
        <v>#VALUE!</v>
      </c>
      <c r="AB39" s="235" t="e">
        <f t="shared" si="5"/>
        <v>#VALUE!</v>
      </c>
      <c r="AC39" s="206" t="str">
        <f>IF('GREEN SHEET'!FD38="","",'GREEN SHEET'!FD38)</f>
        <v/>
      </c>
      <c r="AD39" s="211" t="str">
        <f>IF(Z39="","",RANK(Z39,Z$7:$Z$51,0)+COUNTIF($Z$7:Z39,Z39)-1)</f>
        <v/>
      </c>
      <c r="AE39" s="211" t="str">
        <f t="shared" si="2"/>
        <v/>
      </c>
      <c r="AF39" s="211" t="str">
        <f t="shared" si="3"/>
        <v/>
      </c>
      <c r="AG39" s="211" t="str">
        <f t="shared" si="6"/>
        <v/>
      </c>
    </row>
    <row r="40" spans="1:33" ht="16.8" hidden="1" x14ac:dyDescent="0.25">
      <c r="A40" s="242"/>
      <c r="B40" s="131">
        <v>34</v>
      </c>
      <c r="C40" s="209" t="str">
        <f t="shared" si="4"/>
        <v/>
      </c>
      <c r="D40" s="209" t="str">
        <f t="shared" si="0"/>
        <v/>
      </c>
      <c r="E40" s="131" t="str">
        <f>IF('GREEN SHEET'!C39="","",'GREEN SHEET'!C39)</f>
        <v/>
      </c>
      <c r="F40" s="131" t="str">
        <f>IF('GREEN SHEET'!D39="","",'GREEN SHEET'!D39)</f>
        <v/>
      </c>
      <c r="G40" s="131" t="str">
        <f>IF('GREEN SHEET'!E39="","",'GREEN SHEET'!E39)</f>
        <v/>
      </c>
      <c r="H40" s="131" t="str">
        <f>IF('GREEN SHEET'!F39="","",'GREEN SHEET'!F39)</f>
        <v/>
      </c>
      <c r="I40" s="131" t="str">
        <f>IF('GREEN SHEET'!G39="","",'GREEN SHEET'!G39)</f>
        <v/>
      </c>
      <c r="J40" s="131" t="str">
        <f>IF('GREEN SHEET'!H39="","",'GREEN SHEET'!H39)</f>
        <v/>
      </c>
      <c r="K40" s="131" t="str">
        <f>IF('GREEN SHEET'!I39="","",'GREEN SHEET'!I39)</f>
        <v/>
      </c>
      <c r="L40" s="131" t="str">
        <f>IF('GREEN SHEET'!J39="","",'GREEN SHEET'!J39)</f>
        <v/>
      </c>
      <c r="M40" s="131" t="str">
        <f>IF('GREEN SHEET'!K39="","",'GREEN SHEET'!K39)</f>
        <v/>
      </c>
      <c r="N40" s="202" t="str">
        <f>IF('GREEN SHEET'!AA39="","",'GREEN SHEET'!AA39)</f>
        <v/>
      </c>
      <c r="O40" s="202" t="str">
        <f>IF('GREEN SHEET'!AB39="","",'GREEN SHEET'!AB39)</f>
        <v/>
      </c>
      <c r="P40" s="203" t="str">
        <f>IF('GREEN SHEET'!AV39="","",'GREEN SHEET'!AV39)</f>
        <v/>
      </c>
      <c r="Q40" s="203" t="str">
        <f>IF('GREEN SHEET'!AW39="","",'GREEN SHEET'!AW39)</f>
        <v/>
      </c>
      <c r="R40" s="202" t="str">
        <f>IF('GREEN SHEET'!BQ39="","",'GREEN SHEET'!BQ39)</f>
        <v/>
      </c>
      <c r="S40" s="202" t="str">
        <f>IF('GREEN SHEET'!BR39="","",'GREEN SHEET'!BR39)</f>
        <v/>
      </c>
      <c r="T40" s="203" t="str">
        <f>IF('GREEN SHEET'!CL39="","",'GREEN SHEET'!CL39)</f>
        <v/>
      </c>
      <c r="U40" s="203" t="str">
        <f>IF('GREEN SHEET'!CM39="","",'GREEN SHEET'!CM39)</f>
        <v/>
      </c>
      <c r="V40" s="205" t="str">
        <f>IF('GREEN SHEET'!DG39="","",'GREEN SHEET'!DG39)</f>
        <v/>
      </c>
      <c r="W40" s="205" t="str">
        <f>IF('GREEN SHEET'!DH39="","",'GREEN SHEET'!DH39)</f>
        <v/>
      </c>
      <c r="X40" s="203" t="e">
        <f>IF('GREEN SHEET'!#REF!="","",'GREEN SHEET'!#REF!)</f>
        <v>#REF!</v>
      </c>
      <c r="Y40" s="203" t="e">
        <f>IF('GREEN SHEET'!#REF!="","",'GREEN SHEET'!#REF!)</f>
        <v>#REF!</v>
      </c>
      <c r="Z40" s="206" t="str">
        <f>IF('GREEN SHEET'!ET39="PASS",'GREEN SHEET'!EY39,'GREEN SHEET'!EZ39)</f>
        <v/>
      </c>
      <c r="AA40" s="207" t="e">
        <f t="shared" si="1"/>
        <v>#VALUE!</v>
      </c>
      <c r="AB40" s="235" t="e">
        <f t="shared" si="5"/>
        <v>#VALUE!</v>
      </c>
      <c r="AC40" s="206" t="str">
        <f>IF('GREEN SHEET'!FD39="","",'GREEN SHEET'!FD39)</f>
        <v/>
      </c>
      <c r="AD40" s="211" t="str">
        <f>IF(Z40="","",RANK(Z40,Z$7:$Z$51,0)+COUNTIF($Z$7:Z40,Z40)-1)</f>
        <v/>
      </c>
      <c r="AE40" s="211" t="str">
        <f t="shared" si="2"/>
        <v/>
      </c>
      <c r="AF40" s="211" t="str">
        <f t="shared" si="3"/>
        <v/>
      </c>
      <c r="AG40" s="211" t="str">
        <f t="shared" si="6"/>
        <v/>
      </c>
    </row>
    <row r="41" spans="1:33" ht="16.8" hidden="1" x14ac:dyDescent="0.25">
      <c r="A41" s="242"/>
      <c r="B41" s="131">
        <v>35</v>
      </c>
      <c r="C41" s="209" t="str">
        <f t="shared" si="4"/>
        <v/>
      </c>
      <c r="D41" s="209" t="str">
        <f t="shared" si="0"/>
        <v/>
      </c>
      <c r="E41" s="131" t="str">
        <f>IF('GREEN SHEET'!C40="","",'GREEN SHEET'!C40)</f>
        <v/>
      </c>
      <c r="F41" s="131" t="str">
        <f>IF('GREEN SHEET'!D40="","",'GREEN SHEET'!D40)</f>
        <v/>
      </c>
      <c r="G41" s="131" t="str">
        <f>IF('GREEN SHEET'!E40="","",'GREEN SHEET'!E40)</f>
        <v/>
      </c>
      <c r="H41" s="131" t="str">
        <f>IF('GREEN SHEET'!F40="","",'GREEN SHEET'!F40)</f>
        <v/>
      </c>
      <c r="I41" s="131" t="str">
        <f>IF('GREEN SHEET'!G40="","",'GREEN SHEET'!G40)</f>
        <v/>
      </c>
      <c r="J41" s="131" t="str">
        <f>IF('GREEN SHEET'!H40="","",'GREEN SHEET'!H40)</f>
        <v/>
      </c>
      <c r="K41" s="131" t="str">
        <f>IF('GREEN SHEET'!I40="","",'GREEN SHEET'!I40)</f>
        <v/>
      </c>
      <c r="L41" s="131" t="str">
        <f>IF('GREEN SHEET'!J40="","",'GREEN SHEET'!J40)</f>
        <v/>
      </c>
      <c r="M41" s="131" t="str">
        <f>IF('GREEN SHEET'!K40="","",'GREEN SHEET'!K40)</f>
        <v/>
      </c>
      <c r="N41" s="202" t="str">
        <f>IF('GREEN SHEET'!AA40="","",'GREEN SHEET'!AA40)</f>
        <v/>
      </c>
      <c r="O41" s="202" t="str">
        <f>IF('GREEN SHEET'!AB40="","",'GREEN SHEET'!AB40)</f>
        <v/>
      </c>
      <c r="P41" s="203" t="str">
        <f>IF('GREEN SHEET'!AV40="","",'GREEN SHEET'!AV40)</f>
        <v/>
      </c>
      <c r="Q41" s="203" t="str">
        <f>IF('GREEN SHEET'!AW40="","",'GREEN SHEET'!AW40)</f>
        <v/>
      </c>
      <c r="R41" s="202" t="str">
        <f>IF('GREEN SHEET'!BQ40="","",'GREEN SHEET'!BQ40)</f>
        <v/>
      </c>
      <c r="S41" s="202" t="str">
        <f>IF('GREEN SHEET'!BR40="","",'GREEN SHEET'!BR40)</f>
        <v/>
      </c>
      <c r="T41" s="203" t="str">
        <f>IF('GREEN SHEET'!CL40="","",'GREEN SHEET'!CL40)</f>
        <v/>
      </c>
      <c r="U41" s="203" t="str">
        <f>IF('GREEN SHEET'!CM40="","",'GREEN SHEET'!CM40)</f>
        <v/>
      </c>
      <c r="V41" s="205" t="str">
        <f>IF('GREEN SHEET'!DG40="","",'GREEN SHEET'!DG40)</f>
        <v/>
      </c>
      <c r="W41" s="205" t="str">
        <f>IF('GREEN SHEET'!DH40="","",'GREEN SHEET'!DH40)</f>
        <v/>
      </c>
      <c r="X41" s="203" t="e">
        <f>IF('GREEN SHEET'!#REF!="","",'GREEN SHEET'!#REF!)</f>
        <v>#REF!</v>
      </c>
      <c r="Y41" s="203" t="e">
        <f>IF('GREEN SHEET'!#REF!="","",'GREEN SHEET'!#REF!)</f>
        <v>#REF!</v>
      </c>
      <c r="Z41" s="206" t="str">
        <f>IF('GREEN SHEET'!ET40="PASS",'GREEN SHEET'!EY40,'GREEN SHEET'!EZ40)</f>
        <v/>
      </c>
      <c r="AA41" s="207" t="e">
        <f t="shared" si="1"/>
        <v>#VALUE!</v>
      </c>
      <c r="AB41" s="235" t="e">
        <f t="shared" si="5"/>
        <v>#VALUE!</v>
      </c>
      <c r="AC41" s="206" t="str">
        <f>IF('GREEN SHEET'!FD40="","",'GREEN SHEET'!FD40)</f>
        <v/>
      </c>
      <c r="AD41" s="211" t="str">
        <f>IF(Z41="","",RANK(Z41,Z$7:$Z$51,0)+COUNTIF($Z$7:Z41,Z41)-1)</f>
        <v/>
      </c>
      <c r="AE41" s="211" t="str">
        <f t="shared" si="2"/>
        <v/>
      </c>
      <c r="AF41" s="211" t="str">
        <f t="shared" si="3"/>
        <v/>
      </c>
      <c r="AG41" s="211" t="str">
        <f t="shared" si="6"/>
        <v/>
      </c>
    </row>
    <row r="42" spans="1:33" ht="16.8" hidden="1" x14ac:dyDescent="0.25">
      <c r="A42" s="242"/>
      <c r="B42" s="131">
        <v>36</v>
      </c>
      <c r="C42" s="209" t="str">
        <f t="shared" si="4"/>
        <v/>
      </c>
      <c r="D42" s="209" t="str">
        <f t="shared" si="0"/>
        <v/>
      </c>
      <c r="E42" s="131" t="str">
        <f>IF('GREEN SHEET'!C41="","",'GREEN SHEET'!C41)</f>
        <v/>
      </c>
      <c r="F42" s="131" t="str">
        <f>IF('GREEN SHEET'!D41="","",'GREEN SHEET'!D41)</f>
        <v/>
      </c>
      <c r="G42" s="131" t="str">
        <f>IF('GREEN SHEET'!E41="","",'GREEN SHEET'!E41)</f>
        <v/>
      </c>
      <c r="H42" s="131" t="str">
        <f>IF('GREEN SHEET'!F41="","",'GREEN SHEET'!F41)</f>
        <v/>
      </c>
      <c r="I42" s="131" t="str">
        <f>IF('GREEN SHEET'!G41="","",'GREEN SHEET'!G41)</f>
        <v/>
      </c>
      <c r="J42" s="131" t="str">
        <f>IF('GREEN SHEET'!H41="","",'GREEN SHEET'!H41)</f>
        <v/>
      </c>
      <c r="K42" s="131" t="str">
        <f>IF('GREEN SHEET'!I41="","",'GREEN SHEET'!I41)</f>
        <v/>
      </c>
      <c r="L42" s="131" t="str">
        <f>IF('GREEN SHEET'!J41="","",'GREEN SHEET'!J41)</f>
        <v/>
      </c>
      <c r="M42" s="131" t="str">
        <f>IF('GREEN SHEET'!K41="","",'GREEN SHEET'!K41)</f>
        <v/>
      </c>
      <c r="N42" s="202" t="str">
        <f>IF('GREEN SHEET'!AA41="","",'GREEN SHEET'!AA41)</f>
        <v/>
      </c>
      <c r="O42" s="202" t="str">
        <f>IF('GREEN SHEET'!AB41="","",'GREEN SHEET'!AB41)</f>
        <v/>
      </c>
      <c r="P42" s="203" t="str">
        <f>IF('GREEN SHEET'!AV41="","",'GREEN SHEET'!AV41)</f>
        <v/>
      </c>
      <c r="Q42" s="203" t="str">
        <f>IF('GREEN SHEET'!AW41="","",'GREEN SHEET'!AW41)</f>
        <v/>
      </c>
      <c r="R42" s="202" t="str">
        <f>IF('GREEN SHEET'!BQ41="","",'GREEN SHEET'!BQ41)</f>
        <v/>
      </c>
      <c r="S42" s="202" t="str">
        <f>IF('GREEN SHEET'!BR41="","",'GREEN SHEET'!BR41)</f>
        <v/>
      </c>
      <c r="T42" s="203" t="str">
        <f>IF('GREEN SHEET'!CL41="","",'GREEN SHEET'!CL41)</f>
        <v/>
      </c>
      <c r="U42" s="203" t="str">
        <f>IF('GREEN SHEET'!CM41="","",'GREEN SHEET'!CM41)</f>
        <v/>
      </c>
      <c r="V42" s="205" t="str">
        <f>IF('GREEN SHEET'!DG41="","",'GREEN SHEET'!DG41)</f>
        <v/>
      </c>
      <c r="W42" s="205" t="str">
        <f>IF('GREEN SHEET'!DH41="","",'GREEN SHEET'!DH41)</f>
        <v/>
      </c>
      <c r="X42" s="203" t="e">
        <f>IF('GREEN SHEET'!#REF!="","",'GREEN SHEET'!#REF!)</f>
        <v>#REF!</v>
      </c>
      <c r="Y42" s="203" t="e">
        <f>IF('GREEN SHEET'!#REF!="","",'GREEN SHEET'!#REF!)</f>
        <v>#REF!</v>
      </c>
      <c r="Z42" s="206" t="str">
        <f>IF('GREEN SHEET'!ET41="PASS",'GREEN SHEET'!EY41,'GREEN SHEET'!EZ41)</f>
        <v/>
      </c>
      <c r="AA42" s="207" t="e">
        <f t="shared" si="1"/>
        <v>#VALUE!</v>
      </c>
      <c r="AB42" s="235" t="e">
        <f t="shared" si="5"/>
        <v>#VALUE!</v>
      </c>
      <c r="AC42" s="206" t="str">
        <f>IF('GREEN SHEET'!FD41="","",'GREEN SHEET'!FD41)</f>
        <v/>
      </c>
      <c r="AD42" s="211" t="str">
        <f>IF(Z42="","",RANK(Z42,Z$7:$Z$51,0)+COUNTIF($Z$7:Z42,Z42)-1)</f>
        <v/>
      </c>
      <c r="AE42" s="211" t="str">
        <f t="shared" si="2"/>
        <v/>
      </c>
      <c r="AF42" s="211" t="str">
        <f t="shared" si="3"/>
        <v/>
      </c>
      <c r="AG42" s="211" t="str">
        <f t="shared" si="6"/>
        <v/>
      </c>
    </row>
    <row r="43" spans="1:33" ht="16.8" hidden="1" x14ac:dyDescent="0.25">
      <c r="A43" s="242"/>
      <c r="B43" s="131">
        <v>37</v>
      </c>
      <c r="C43" s="209" t="str">
        <f t="shared" si="4"/>
        <v/>
      </c>
      <c r="D43" s="209" t="str">
        <f t="shared" si="0"/>
        <v/>
      </c>
      <c r="E43" s="131" t="str">
        <f>IF('GREEN SHEET'!C42="","",'GREEN SHEET'!C42)</f>
        <v/>
      </c>
      <c r="F43" s="131" t="str">
        <f>IF('GREEN SHEET'!D42="","",'GREEN SHEET'!D42)</f>
        <v/>
      </c>
      <c r="G43" s="131" t="str">
        <f>IF('GREEN SHEET'!E42="","",'GREEN SHEET'!E42)</f>
        <v/>
      </c>
      <c r="H43" s="131" t="str">
        <f>IF('GREEN SHEET'!F42="","",'GREEN SHEET'!F42)</f>
        <v/>
      </c>
      <c r="I43" s="131" t="str">
        <f>IF('GREEN SHEET'!G42="","",'GREEN SHEET'!G42)</f>
        <v/>
      </c>
      <c r="J43" s="131" t="str">
        <f>IF('GREEN SHEET'!H42="","",'GREEN SHEET'!H42)</f>
        <v/>
      </c>
      <c r="K43" s="131" t="str">
        <f>IF('GREEN SHEET'!I42="","",'GREEN SHEET'!I42)</f>
        <v/>
      </c>
      <c r="L43" s="131" t="str">
        <f>IF('GREEN SHEET'!J42="","",'GREEN SHEET'!J42)</f>
        <v/>
      </c>
      <c r="M43" s="131" t="str">
        <f>IF('GREEN SHEET'!K42="","",'GREEN SHEET'!K42)</f>
        <v/>
      </c>
      <c r="N43" s="202" t="str">
        <f>IF('GREEN SHEET'!AA42="","",'GREEN SHEET'!AA42)</f>
        <v/>
      </c>
      <c r="O43" s="202" t="str">
        <f>IF('GREEN SHEET'!AB42="","",'GREEN SHEET'!AB42)</f>
        <v/>
      </c>
      <c r="P43" s="203" t="str">
        <f>IF('GREEN SHEET'!AV42="","",'GREEN SHEET'!AV42)</f>
        <v/>
      </c>
      <c r="Q43" s="203" t="str">
        <f>IF('GREEN SHEET'!AW42="","",'GREEN SHEET'!AW42)</f>
        <v/>
      </c>
      <c r="R43" s="202" t="str">
        <f>IF('GREEN SHEET'!BQ42="","",'GREEN SHEET'!BQ42)</f>
        <v/>
      </c>
      <c r="S43" s="202" t="str">
        <f>IF('GREEN SHEET'!BR42="","",'GREEN SHEET'!BR42)</f>
        <v/>
      </c>
      <c r="T43" s="203" t="str">
        <f>IF('GREEN SHEET'!CL42="","",'GREEN SHEET'!CL42)</f>
        <v/>
      </c>
      <c r="U43" s="203" t="str">
        <f>IF('GREEN SHEET'!CM42="","",'GREEN SHEET'!CM42)</f>
        <v/>
      </c>
      <c r="V43" s="205" t="str">
        <f>IF('GREEN SHEET'!DG42="","",'GREEN SHEET'!DG42)</f>
        <v/>
      </c>
      <c r="W43" s="205" t="str">
        <f>IF('GREEN SHEET'!DH42="","",'GREEN SHEET'!DH42)</f>
        <v/>
      </c>
      <c r="X43" s="203" t="e">
        <f>IF('GREEN SHEET'!#REF!="","",'GREEN SHEET'!#REF!)</f>
        <v>#REF!</v>
      </c>
      <c r="Y43" s="203" t="e">
        <f>IF('GREEN SHEET'!#REF!="","",'GREEN SHEET'!#REF!)</f>
        <v>#REF!</v>
      </c>
      <c r="Z43" s="206" t="str">
        <f>IF('GREEN SHEET'!ET42="PASS",'GREEN SHEET'!EY42,'GREEN SHEET'!EZ42)</f>
        <v/>
      </c>
      <c r="AA43" s="207" t="e">
        <f t="shared" si="1"/>
        <v>#VALUE!</v>
      </c>
      <c r="AB43" s="235" t="e">
        <f t="shared" si="5"/>
        <v>#VALUE!</v>
      </c>
      <c r="AC43" s="206" t="str">
        <f>IF('GREEN SHEET'!FD42="","",'GREEN SHEET'!FD42)</f>
        <v/>
      </c>
      <c r="AD43" s="211" t="str">
        <f>IF(Z43="","",RANK(Z43,Z$7:$Z$51,0)+COUNTIF($Z$7:Z43,Z43)-1)</f>
        <v/>
      </c>
      <c r="AE43" s="211" t="str">
        <f t="shared" si="2"/>
        <v/>
      </c>
      <c r="AF43" s="211" t="str">
        <f t="shared" si="3"/>
        <v/>
      </c>
      <c r="AG43" s="211" t="str">
        <f t="shared" si="6"/>
        <v/>
      </c>
    </row>
    <row r="44" spans="1:33" ht="16.8" hidden="1" x14ac:dyDescent="0.25">
      <c r="A44" s="242"/>
      <c r="B44" s="131">
        <v>38</v>
      </c>
      <c r="C44" s="209" t="str">
        <f t="shared" si="4"/>
        <v/>
      </c>
      <c r="D44" s="209" t="str">
        <f t="shared" si="0"/>
        <v/>
      </c>
      <c r="E44" s="131" t="str">
        <f>IF('GREEN SHEET'!C43="","",'GREEN SHEET'!C43)</f>
        <v/>
      </c>
      <c r="F44" s="131" t="str">
        <f>IF('GREEN SHEET'!D43="","",'GREEN SHEET'!D43)</f>
        <v/>
      </c>
      <c r="G44" s="131" t="str">
        <f>IF('GREEN SHEET'!E43="","",'GREEN SHEET'!E43)</f>
        <v/>
      </c>
      <c r="H44" s="131" t="str">
        <f>IF('GREEN SHEET'!F43="","",'GREEN SHEET'!F43)</f>
        <v/>
      </c>
      <c r="I44" s="131" t="str">
        <f>IF('GREEN SHEET'!G43="","",'GREEN SHEET'!G43)</f>
        <v/>
      </c>
      <c r="J44" s="131" t="str">
        <f>IF('GREEN SHEET'!H43="","",'GREEN SHEET'!H43)</f>
        <v/>
      </c>
      <c r="K44" s="131" t="str">
        <f>IF('GREEN SHEET'!I43="","",'GREEN SHEET'!I43)</f>
        <v/>
      </c>
      <c r="L44" s="131" t="str">
        <f>IF('GREEN SHEET'!J43="","",'GREEN SHEET'!J43)</f>
        <v/>
      </c>
      <c r="M44" s="131" t="str">
        <f>IF('GREEN SHEET'!K43="","",'GREEN SHEET'!K43)</f>
        <v/>
      </c>
      <c r="N44" s="202" t="str">
        <f>IF('GREEN SHEET'!AA43="","",'GREEN SHEET'!AA43)</f>
        <v/>
      </c>
      <c r="O44" s="202" t="str">
        <f>IF('GREEN SHEET'!AB43="","",'GREEN SHEET'!AB43)</f>
        <v/>
      </c>
      <c r="P44" s="203" t="str">
        <f>IF('GREEN SHEET'!AV43="","",'GREEN SHEET'!AV43)</f>
        <v/>
      </c>
      <c r="Q44" s="203" t="str">
        <f>IF('GREEN SHEET'!AW43="","",'GREEN SHEET'!AW43)</f>
        <v/>
      </c>
      <c r="R44" s="202" t="str">
        <f>IF('GREEN SHEET'!BQ43="","",'GREEN SHEET'!BQ43)</f>
        <v/>
      </c>
      <c r="S44" s="202" t="str">
        <f>IF('GREEN SHEET'!BR43="","",'GREEN SHEET'!BR43)</f>
        <v/>
      </c>
      <c r="T44" s="203" t="str">
        <f>IF('GREEN SHEET'!CL43="","",'GREEN SHEET'!CL43)</f>
        <v/>
      </c>
      <c r="U44" s="203" t="str">
        <f>IF('GREEN SHEET'!CM43="","",'GREEN SHEET'!CM43)</f>
        <v/>
      </c>
      <c r="V44" s="205" t="str">
        <f>IF('GREEN SHEET'!DG43="","",'GREEN SHEET'!DG43)</f>
        <v/>
      </c>
      <c r="W44" s="205" t="str">
        <f>IF('GREEN SHEET'!DH43="","",'GREEN SHEET'!DH43)</f>
        <v/>
      </c>
      <c r="X44" s="203" t="e">
        <f>IF('GREEN SHEET'!#REF!="","",'GREEN SHEET'!#REF!)</f>
        <v>#REF!</v>
      </c>
      <c r="Y44" s="203" t="e">
        <f>IF('GREEN SHEET'!#REF!="","",'GREEN SHEET'!#REF!)</f>
        <v>#REF!</v>
      </c>
      <c r="Z44" s="206" t="str">
        <f>IF('GREEN SHEET'!ET43="PASS",'GREEN SHEET'!EY43,'GREEN SHEET'!EZ43)</f>
        <v/>
      </c>
      <c r="AA44" s="207" t="e">
        <f t="shared" si="1"/>
        <v>#VALUE!</v>
      </c>
      <c r="AB44" s="235" t="e">
        <f t="shared" si="5"/>
        <v>#VALUE!</v>
      </c>
      <c r="AC44" s="206" t="str">
        <f>IF('GREEN SHEET'!FD43="","",'GREEN SHEET'!FD43)</f>
        <v/>
      </c>
      <c r="AD44" s="211" t="str">
        <f>IF(Z44="","",RANK(Z44,Z$7:$Z$51,0)+COUNTIF($Z$7:Z44,Z44)-1)</f>
        <v/>
      </c>
      <c r="AE44" s="211" t="str">
        <f t="shared" si="2"/>
        <v/>
      </c>
      <c r="AF44" s="211" t="str">
        <f t="shared" si="3"/>
        <v/>
      </c>
      <c r="AG44" s="211" t="str">
        <f t="shared" si="6"/>
        <v/>
      </c>
    </row>
    <row r="45" spans="1:33" ht="16.8" hidden="1" x14ac:dyDescent="0.25">
      <c r="A45" s="242"/>
      <c r="B45" s="131">
        <v>39</v>
      </c>
      <c r="C45" s="209" t="str">
        <f t="shared" si="4"/>
        <v/>
      </c>
      <c r="D45" s="209" t="str">
        <f t="shared" si="0"/>
        <v/>
      </c>
      <c r="E45" s="131" t="str">
        <f>IF('GREEN SHEET'!C44="","",'GREEN SHEET'!C44)</f>
        <v/>
      </c>
      <c r="F45" s="131" t="str">
        <f>IF('GREEN SHEET'!D44="","",'GREEN SHEET'!D44)</f>
        <v/>
      </c>
      <c r="G45" s="131" t="str">
        <f>IF('GREEN SHEET'!E44="","",'GREEN SHEET'!E44)</f>
        <v/>
      </c>
      <c r="H45" s="131" t="str">
        <f>IF('GREEN SHEET'!F44="","",'GREEN SHEET'!F44)</f>
        <v/>
      </c>
      <c r="I45" s="131" t="str">
        <f>IF('GREEN SHEET'!G44="","",'GREEN SHEET'!G44)</f>
        <v/>
      </c>
      <c r="J45" s="131" t="str">
        <f>IF('GREEN SHEET'!H44="","",'GREEN SHEET'!H44)</f>
        <v/>
      </c>
      <c r="K45" s="131" t="str">
        <f>IF('GREEN SHEET'!I44="","",'GREEN SHEET'!I44)</f>
        <v/>
      </c>
      <c r="L45" s="131" t="str">
        <f>IF('GREEN SHEET'!J44="","",'GREEN SHEET'!J44)</f>
        <v/>
      </c>
      <c r="M45" s="131" t="str">
        <f>IF('GREEN SHEET'!K44="","",'GREEN SHEET'!K44)</f>
        <v/>
      </c>
      <c r="N45" s="202" t="str">
        <f>IF('GREEN SHEET'!AA44="","",'GREEN SHEET'!AA44)</f>
        <v/>
      </c>
      <c r="O45" s="202" t="str">
        <f>IF('GREEN SHEET'!AB44="","",'GREEN SHEET'!AB44)</f>
        <v/>
      </c>
      <c r="P45" s="203" t="str">
        <f>IF('GREEN SHEET'!AV44="","",'GREEN SHEET'!AV44)</f>
        <v/>
      </c>
      <c r="Q45" s="203" t="str">
        <f>IF('GREEN SHEET'!AW44="","",'GREEN SHEET'!AW44)</f>
        <v/>
      </c>
      <c r="R45" s="202" t="str">
        <f>IF('GREEN SHEET'!BQ44="","",'GREEN SHEET'!BQ44)</f>
        <v/>
      </c>
      <c r="S45" s="202" t="str">
        <f>IF('GREEN SHEET'!BR44="","",'GREEN SHEET'!BR44)</f>
        <v/>
      </c>
      <c r="T45" s="203" t="str">
        <f>IF('GREEN SHEET'!CL44="","",'GREEN SHEET'!CL44)</f>
        <v/>
      </c>
      <c r="U45" s="203" t="str">
        <f>IF('GREEN SHEET'!CM44="","",'GREEN SHEET'!CM44)</f>
        <v/>
      </c>
      <c r="V45" s="205" t="str">
        <f>IF('GREEN SHEET'!DG44="","",'GREEN SHEET'!DG44)</f>
        <v/>
      </c>
      <c r="W45" s="205" t="str">
        <f>IF('GREEN SHEET'!DH44="","",'GREEN SHEET'!DH44)</f>
        <v/>
      </c>
      <c r="X45" s="203" t="e">
        <f>IF('GREEN SHEET'!#REF!="","",'GREEN SHEET'!#REF!)</f>
        <v>#REF!</v>
      </c>
      <c r="Y45" s="203" t="e">
        <f>IF('GREEN SHEET'!#REF!="","",'GREEN SHEET'!#REF!)</f>
        <v>#REF!</v>
      </c>
      <c r="Z45" s="206" t="str">
        <f>IF('GREEN SHEET'!ET44="PASS",'GREEN SHEET'!EY44,'GREEN SHEET'!EZ44)</f>
        <v/>
      </c>
      <c r="AA45" s="207" t="e">
        <f t="shared" si="1"/>
        <v>#VALUE!</v>
      </c>
      <c r="AB45" s="235" t="e">
        <f t="shared" si="5"/>
        <v>#VALUE!</v>
      </c>
      <c r="AC45" s="206" t="str">
        <f>IF('GREEN SHEET'!FD44="","",'GREEN SHEET'!FD44)</f>
        <v/>
      </c>
      <c r="AD45" s="211" t="str">
        <f>IF(Z45="","",RANK(Z45,Z$7:$Z$51,0)+COUNTIF($Z$7:Z45,Z45)-1)</f>
        <v/>
      </c>
      <c r="AE45" s="211" t="str">
        <f t="shared" si="2"/>
        <v/>
      </c>
      <c r="AF45" s="211" t="str">
        <f t="shared" si="3"/>
        <v/>
      </c>
      <c r="AG45" s="211" t="str">
        <f t="shared" si="6"/>
        <v/>
      </c>
    </row>
    <row r="46" spans="1:33" ht="16.8" hidden="1" x14ac:dyDescent="0.25">
      <c r="A46" s="242"/>
      <c r="B46" s="131">
        <v>40</v>
      </c>
      <c r="C46" s="209" t="str">
        <f t="shared" si="4"/>
        <v/>
      </c>
      <c r="D46" s="209" t="str">
        <f t="shared" si="0"/>
        <v/>
      </c>
      <c r="E46" s="131" t="str">
        <f>IF('GREEN SHEET'!C45="","",'GREEN SHEET'!C45)</f>
        <v/>
      </c>
      <c r="F46" s="131" t="str">
        <f>IF('GREEN SHEET'!D45="","",'GREEN SHEET'!D45)</f>
        <v/>
      </c>
      <c r="G46" s="131" t="str">
        <f>IF('GREEN SHEET'!E45="","",'GREEN SHEET'!E45)</f>
        <v/>
      </c>
      <c r="H46" s="131" t="str">
        <f>IF('GREEN SHEET'!F45="","",'GREEN SHEET'!F45)</f>
        <v/>
      </c>
      <c r="I46" s="131" t="str">
        <f>IF('GREEN SHEET'!G45="","",'GREEN SHEET'!G45)</f>
        <v/>
      </c>
      <c r="J46" s="131" t="str">
        <f>IF('GREEN SHEET'!H45="","",'GREEN SHEET'!H45)</f>
        <v/>
      </c>
      <c r="K46" s="131" t="str">
        <f>IF('GREEN SHEET'!I45="","",'GREEN SHEET'!I45)</f>
        <v/>
      </c>
      <c r="L46" s="131" t="str">
        <f>IF('GREEN SHEET'!J45="","",'GREEN SHEET'!J45)</f>
        <v/>
      </c>
      <c r="M46" s="131" t="str">
        <f>IF('GREEN SHEET'!K45="","",'GREEN SHEET'!K45)</f>
        <v/>
      </c>
      <c r="N46" s="202" t="str">
        <f>IF('GREEN SHEET'!AA45="","",'GREEN SHEET'!AA45)</f>
        <v/>
      </c>
      <c r="O46" s="202" t="str">
        <f>IF('GREEN SHEET'!AB45="","",'GREEN SHEET'!AB45)</f>
        <v/>
      </c>
      <c r="P46" s="203" t="str">
        <f>IF('GREEN SHEET'!AV45="","",'GREEN SHEET'!AV45)</f>
        <v/>
      </c>
      <c r="Q46" s="203" t="str">
        <f>IF('GREEN SHEET'!AW45="","",'GREEN SHEET'!AW45)</f>
        <v/>
      </c>
      <c r="R46" s="202" t="str">
        <f>IF('GREEN SHEET'!BQ45="","",'GREEN SHEET'!BQ45)</f>
        <v/>
      </c>
      <c r="S46" s="202" t="str">
        <f>IF('GREEN SHEET'!BR45="","",'GREEN SHEET'!BR45)</f>
        <v/>
      </c>
      <c r="T46" s="203" t="str">
        <f>IF('GREEN SHEET'!CL45="","",'GREEN SHEET'!CL45)</f>
        <v/>
      </c>
      <c r="U46" s="203" t="str">
        <f>IF('GREEN SHEET'!CM45="","",'GREEN SHEET'!CM45)</f>
        <v/>
      </c>
      <c r="V46" s="205" t="str">
        <f>IF('GREEN SHEET'!DG45="","",'GREEN SHEET'!DG45)</f>
        <v/>
      </c>
      <c r="W46" s="205" t="str">
        <f>IF('GREEN SHEET'!DH45="","",'GREEN SHEET'!DH45)</f>
        <v/>
      </c>
      <c r="X46" s="203" t="e">
        <f>IF('GREEN SHEET'!#REF!="","",'GREEN SHEET'!#REF!)</f>
        <v>#REF!</v>
      </c>
      <c r="Y46" s="203" t="e">
        <f>IF('GREEN SHEET'!#REF!="","",'GREEN SHEET'!#REF!)</f>
        <v>#REF!</v>
      </c>
      <c r="Z46" s="206" t="str">
        <f>IF('GREEN SHEET'!ET45="PASS",'GREEN SHEET'!EY45,'GREEN SHEET'!EZ45)</f>
        <v/>
      </c>
      <c r="AA46" s="207" t="e">
        <f t="shared" si="1"/>
        <v>#VALUE!</v>
      </c>
      <c r="AB46" s="235" t="e">
        <f t="shared" si="5"/>
        <v>#VALUE!</v>
      </c>
      <c r="AC46" s="206" t="str">
        <f>IF('GREEN SHEET'!FD45="","",'GREEN SHEET'!FD45)</f>
        <v/>
      </c>
      <c r="AD46" s="211" t="str">
        <f>IF(Z46="","",RANK(Z46,Z$7:$Z$51,0)+COUNTIF($Z$7:Z46,Z46)-1)</f>
        <v/>
      </c>
      <c r="AE46" s="211" t="str">
        <f t="shared" si="2"/>
        <v/>
      </c>
      <c r="AF46" s="211" t="str">
        <f t="shared" si="3"/>
        <v/>
      </c>
      <c r="AG46" s="211" t="str">
        <f t="shared" si="6"/>
        <v/>
      </c>
    </row>
    <row r="47" spans="1:33" ht="16.8" hidden="1" x14ac:dyDescent="0.25">
      <c r="A47" s="242"/>
      <c r="B47" s="131">
        <v>41</v>
      </c>
      <c r="C47" s="209" t="str">
        <f t="shared" si="4"/>
        <v/>
      </c>
      <c r="D47" s="209" t="str">
        <f t="shared" si="0"/>
        <v/>
      </c>
      <c r="E47" s="131" t="str">
        <f>IF('GREEN SHEET'!C46="","",'GREEN SHEET'!C46)</f>
        <v/>
      </c>
      <c r="F47" s="131" t="str">
        <f>IF('GREEN SHEET'!D46="","",'GREEN SHEET'!D46)</f>
        <v/>
      </c>
      <c r="G47" s="131" t="str">
        <f>IF('GREEN SHEET'!E46="","",'GREEN SHEET'!E46)</f>
        <v/>
      </c>
      <c r="H47" s="131" t="str">
        <f>IF('GREEN SHEET'!F46="","",'GREEN SHEET'!F46)</f>
        <v/>
      </c>
      <c r="I47" s="131" t="str">
        <f>IF('GREEN SHEET'!G46="","",'GREEN SHEET'!G46)</f>
        <v/>
      </c>
      <c r="J47" s="131" t="str">
        <f>IF('GREEN SHEET'!H46="","",'GREEN SHEET'!H46)</f>
        <v/>
      </c>
      <c r="K47" s="131" t="str">
        <f>IF('GREEN SHEET'!I46="","",'GREEN SHEET'!I46)</f>
        <v/>
      </c>
      <c r="L47" s="131" t="str">
        <f>IF('GREEN SHEET'!J46="","",'GREEN SHEET'!J46)</f>
        <v/>
      </c>
      <c r="M47" s="131" t="str">
        <f>IF('GREEN SHEET'!K46="","",'GREEN SHEET'!K46)</f>
        <v/>
      </c>
      <c r="N47" s="202" t="str">
        <f>IF('GREEN SHEET'!AA46="","",'GREEN SHEET'!AA46)</f>
        <v/>
      </c>
      <c r="O47" s="202" t="str">
        <f>IF('GREEN SHEET'!AB46="","",'GREEN SHEET'!AB46)</f>
        <v/>
      </c>
      <c r="P47" s="203" t="str">
        <f>IF('GREEN SHEET'!AV46="","",'GREEN SHEET'!AV46)</f>
        <v/>
      </c>
      <c r="Q47" s="203" t="str">
        <f>IF('GREEN SHEET'!AW46="","",'GREEN SHEET'!AW46)</f>
        <v/>
      </c>
      <c r="R47" s="202" t="str">
        <f>IF('GREEN SHEET'!BQ46="","",'GREEN SHEET'!BQ46)</f>
        <v/>
      </c>
      <c r="S47" s="202" t="str">
        <f>IF('GREEN SHEET'!BR46="","",'GREEN SHEET'!BR46)</f>
        <v/>
      </c>
      <c r="T47" s="203" t="str">
        <f>IF('GREEN SHEET'!CL46="","",'GREEN SHEET'!CL46)</f>
        <v/>
      </c>
      <c r="U47" s="203" t="str">
        <f>IF('GREEN SHEET'!CM46="","",'GREEN SHEET'!CM46)</f>
        <v/>
      </c>
      <c r="V47" s="205" t="str">
        <f>IF('GREEN SHEET'!DG46="","",'GREEN SHEET'!DG46)</f>
        <v/>
      </c>
      <c r="W47" s="205" t="str">
        <f>IF('GREEN SHEET'!DH46="","",'GREEN SHEET'!DH46)</f>
        <v/>
      </c>
      <c r="X47" s="203" t="e">
        <f>IF('GREEN SHEET'!#REF!="","",'GREEN SHEET'!#REF!)</f>
        <v>#REF!</v>
      </c>
      <c r="Y47" s="203" t="e">
        <f>IF('GREEN SHEET'!#REF!="","",'GREEN SHEET'!#REF!)</f>
        <v>#REF!</v>
      </c>
      <c r="Z47" s="206" t="str">
        <f>IF('GREEN SHEET'!ET46="PASS",'GREEN SHEET'!EY46,'GREEN SHEET'!EZ46)</f>
        <v/>
      </c>
      <c r="AA47" s="207" t="e">
        <f t="shared" si="1"/>
        <v>#VALUE!</v>
      </c>
      <c r="AB47" s="235" t="e">
        <f t="shared" si="5"/>
        <v>#VALUE!</v>
      </c>
      <c r="AC47" s="206" t="str">
        <f>IF('GREEN SHEET'!FD46="","",'GREEN SHEET'!FD46)</f>
        <v/>
      </c>
      <c r="AD47" s="211" t="str">
        <f>IF(Z47="","",RANK(Z47,Z$7:$Z$51,0)+COUNTIF($Z$7:Z47,Z47)-1)</f>
        <v/>
      </c>
      <c r="AE47" s="211" t="str">
        <f t="shared" si="2"/>
        <v/>
      </c>
      <c r="AF47" s="211" t="str">
        <f t="shared" si="3"/>
        <v/>
      </c>
      <c r="AG47" s="211" t="str">
        <f t="shared" si="6"/>
        <v/>
      </c>
    </row>
    <row r="48" spans="1:33" ht="16.8" hidden="1" x14ac:dyDescent="0.25">
      <c r="A48" s="242"/>
      <c r="B48" s="131">
        <v>42</v>
      </c>
      <c r="C48" s="209" t="str">
        <f t="shared" si="4"/>
        <v/>
      </c>
      <c r="D48" s="209" t="str">
        <f t="shared" si="0"/>
        <v/>
      </c>
      <c r="E48" s="131" t="str">
        <f>IF('GREEN SHEET'!C47="","",'GREEN SHEET'!C47)</f>
        <v/>
      </c>
      <c r="F48" s="131" t="str">
        <f>IF('GREEN SHEET'!D47="","",'GREEN SHEET'!D47)</f>
        <v/>
      </c>
      <c r="G48" s="131" t="str">
        <f>IF('GREEN SHEET'!E47="","",'GREEN SHEET'!E47)</f>
        <v/>
      </c>
      <c r="H48" s="131" t="str">
        <f>IF('GREEN SHEET'!F47="","",'GREEN SHEET'!F47)</f>
        <v/>
      </c>
      <c r="I48" s="131" t="str">
        <f>IF('GREEN SHEET'!G47="","",'GREEN SHEET'!G47)</f>
        <v/>
      </c>
      <c r="J48" s="131" t="str">
        <f>IF('GREEN SHEET'!H47="","",'GREEN SHEET'!H47)</f>
        <v/>
      </c>
      <c r="K48" s="131" t="str">
        <f>IF('GREEN SHEET'!I47="","",'GREEN SHEET'!I47)</f>
        <v/>
      </c>
      <c r="L48" s="131" t="str">
        <f>IF('GREEN SHEET'!J47="","",'GREEN SHEET'!J47)</f>
        <v/>
      </c>
      <c r="M48" s="131" t="str">
        <f>IF('GREEN SHEET'!K47="","",'GREEN SHEET'!K47)</f>
        <v/>
      </c>
      <c r="N48" s="202" t="str">
        <f>IF('GREEN SHEET'!AA47="","",'GREEN SHEET'!AA47)</f>
        <v/>
      </c>
      <c r="O48" s="202" t="str">
        <f>IF('GREEN SHEET'!AB47="","",'GREEN SHEET'!AB47)</f>
        <v/>
      </c>
      <c r="P48" s="203" t="str">
        <f>IF('GREEN SHEET'!AV47="","",'GREEN SHEET'!AV47)</f>
        <v/>
      </c>
      <c r="Q48" s="203" t="str">
        <f>IF('GREEN SHEET'!AW47="","",'GREEN SHEET'!AW47)</f>
        <v/>
      </c>
      <c r="R48" s="202" t="str">
        <f>IF('GREEN SHEET'!BQ47="","",'GREEN SHEET'!BQ47)</f>
        <v/>
      </c>
      <c r="S48" s="202" t="str">
        <f>IF('GREEN SHEET'!BR47="","",'GREEN SHEET'!BR47)</f>
        <v/>
      </c>
      <c r="T48" s="203" t="str">
        <f>IF('GREEN SHEET'!CL47="","",'GREEN SHEET'!CL47)</f>
        <v/>
      </c>
      <c r="U48" s="203" t="str">
        <f>IF('GREEN SHEET'!CM47="","",'GREEN SHEET'!CM47)</f>
        <v/>
      </c>
      <c r="V48" s="205" t="str">
        <f>IF('GREEN SHEET'!DG47="","",'GREEN SHEET'!DG47)</f>
        <v/>
      </c>
      <c r="W48" s="205" t="str">
        <f>IF('GREEN SHEET'!DH47="","",'GREEN SHEET'!DH47)</f>
        <v/>
      </c>
      <c r="X48" s="203" t="e">
        <f>IF('GREEN SHEET'!#REF!="","",'GREEN SHEET'!#REF!)</f>
        <v>#REF!</v>
      </c>
      <c r="Y48" s="203" t="e">
        <f>IF('GREEN SHEET'!#REF!="","",'GREEN SHEET'!#REF!)</f>
        <v>#REF!</v>
      </c>
      <c r="Z48" s="206" t="str">
        <f>IF('GREEN SHEET'!ET47="PASS",'GREEN SHEET'!EY47,'GREEN SHEET'!EZ47)</f>
        <v/>
      </c>
      <c r="AA48" s="207" t="e">
        <f t="shared" si="1"/>
        <v>#VALUE!</v>
      </c>
      <c r="AB48" s="235" t="e">
        <f t="shared" si="5"/>
        <v>#VALUE!</v>
      </c>
      <c r="AC48" s="206" t="str">
        <f>IF('GREEN SHEET'!FD47="","",'GREEN SHEET'!FD47)</f>
        <v/>
      </c>
      <c r="AD48" s="211" t="str">
        <f>IF(Z48="","",RANK(Z48,Z$7:$Z$51,0)+COUNTIF($Z$7:Z48,Z48)-1)</f>
        <v/>
      </c>
      <c r="AE48" s="211" t="str">
        <f t="shared" si="2"/>
        <v/>
      </c>
      <c r="AF48" s="211" t="str">
        <f t="shared" si="3"/>
        <v/>
      </c>
      <c r="AG48" s="211" t="str">
        <f t="shared" si="6"/>
        <v/>
      </c>
    </row>
    <row r="49" spans="1:33" ht="16.8" hidden="1" x14ac:dyDescent="0.25">
      <c r="A49" s="242"/>
      <c r="B49" s="131">
        <v>43</v>
      </c>
      <c r="C49" s="209" t="str">
        <f t="shared" si="4"/>
        <v/>
      </c>
      <c r="D49" s="209" t="str">
        <f t="shared" si="0"/>
        <v/>
      </c>
      <c r="E49" s="131" t="str">
        <f>IF('GREEN SHEET'!C48="","",'GREEN SHEET'!C48)</f>
        <v/>
      </c>
      <c r="F49" s="131" t="str">
        <f>IF('GREEN SHEET'!D48="","",'GREEN SHEET'!D48)</f>
        <v/>
      </c>
      <c r="G49" s="131" t="str">
        <f>IF('GREEN SHEET'!E48="","",'GREEN SHEET'!E48)</f>
        <v/>
      </c>
      <c r="H49" s="131" t="str">
        <f>IF('GREEN SHEET'!F48="","",'GREEN SHEET'!F48)</f>
        <v/>
      </c>
      <c r="I49" s="131" t="str">
        <f>IF('GREEN SHEET'!G48="","",'GREEN SHEET'!G48)</f>
        <v/>
      </c>
      <c r="J49" s="131" t="str">
        <f>IF('GREEN SHEET'!H48="","",'GREEN SHEET'!H48)</f>
        <v/>
      </c>
      <c r="K49" s="131" t="str">
        <f>IF('GREEN SHEET'!I48="","",'GREEN SHEET'!I48)</f>
        <v/>
      </c>
      <c r="L49" s="131" t="str">
        <f>IF('GREEN SHEET'!J48="","",'GREEN SHEET'!J48)</f>
        <v/>
      </c>
      <c r="M49" s="131" t="str">
        <f>IF('GREEN SHEET'!K48="","",'GREEN SHEET'!K48)</f>
        <v/>
      </c>
      <c r="N49" s="202" t="str">
        <f>IF('GREEN SHEET'!AA48="","",'GREEN SHEET'!AA48)</f>
        <v/>
      </c>
      <c r="O49" s="202" t="str">
        <f>IF('GREEN SHEET'!AB48="","",'GREEN SHEET'!AB48)</f>
        <v/>
      </c>
      <c r="P49" s="203" t="str">
        <f>IF('GREEN SHEET'!AV48="","",'GREEN SHEET'!AV48)</f>
        <v/>
      </c>
      <c r="Q49" s="203" t="str">
        <f>IF('GREEN SHEET'!AW48="","",'GREEN SHEET'!AW48)</f>
        <v/>
      </c>
      <c r="R49" s="202" t="str">
        <f>IF('GREEN SHEET'!BQ48="","",'GREEN SHEET'!BQ48)</f>
        <v/>
      </c>
      <c r="S49" s="202" t="str">
        <f>IF('GREEN SHEET'!BR48="","",'GREEN SHEET'!BR48)</f>
        <v/>
      </c>
      <c r="T49" s="203" t="str">
        <f>IF('GREEN SHEET'!CL48="","",'GREEN SHEET'!CL48)</f>
        <v/>
      </c>
      <c r="U49" s="203" t="str">
        <f>IF('GREEN SHEET'!CM48="","",'GREEN SHEET'!CM48)</f>
        <v/>
      </c>
      <c r="V49" s="205" t="str">
        <f>IF('GREEN SHEET'!DG48="","",'GREEN SHEET'!DG48)</f>
        <v/>
      </c>
      <c r="W49" s="205" t="str">
        <f>IF('GREEN SHEET'!DH48="","",'GREEN SHEET'!DH48)</f>
        <v/>
      </c>
      <c r="X49" s="203" t="e">
        <f>IF('GREEN SHEET'!#REF!="","",'GREEN SHEET'!#REF!)</f>
        <v>#REF!</v>
      </c>
      <c r="Y49" s="203" t="e">
        <f>IF('GREEN SHEET'!#REF!="","",'GREEN SHEET'!#REF!)</f>
        <v>#REF!</v>
      </c>
      <c r="Z49" s="206" t="str">
        <f>IF('GREEN SHEET'!ET48="PASS",'GREEN SHEET'!EY48,'GREEN SHEET'!EZ48)</f>
        <v/>
      </c>
      <c r="AA49" s="207" t="e">
        <f t="shared" si="1"/>
        <v>#VALUE!</v>
      </c>
      <c r="AB49" s="235" t="e">
        <f t="shared" si="5"/>
        <v>#VALUE!</v>
      </c>
      <c r="AC49" s="206" t="str">
        <f>IF('GREEN SHEET'!FD48="","",'GREEN SHEET'!FD48)</f>
        <v/>
      </c>
      <c r="AD49" s="211" t="str">
        <f>IF(Z49="","",RANK(Z49,Z$7:$Z$51,0)+COUNTIF($Z$7:Z49,Z49)-1)</f>
        <v/>
      </c>
      <c r="AE49" s="211" t="str">
        <f t="shared" si="2"/>
        <v/>
      </c>
      <c r="AF49" s="211" t="str">
        <f t="shared" si="3"/>
        <v/>
      </c>
      <c r="AG49" s="211" t="str">
        <f t="shared" si="6"/>
        <v/>
      </c>
    </row>
    <row r="50" spans="1:33" ht="16.8" hidden="1" x14ac:dyDescent="0.25">
      <c r="A50" s="242"/>
      <c r="B50" s="131">
        <v>44</v>
      </c>
      <c r="C50" s="209" t="str">
        <f t="shared" si="4"/>
        <v/>
      </c>
      <c r="D50" s="209" t="str">
        <f t="shared" si="0"/>
        <v/>
      </c>
      <c r="E50" s="131" t="str">
        <f>IF('GREEN SHEET'!C49="","",'GREEN SHEET'!C49)</f>
        <v/>
      </c>
      <c r="F50" s="131" t="str">
        <f>IF('GREEN SHEET'!D49="","",'GREEN SHEET'!D49)</f>
        <v/>
      </c>
      <c r="G50" s="131" t="str">
        <f>IF('GREEN SHEET'!E49="","",'GREEN SHEET'!E49)</f>
        <v/>
      </c>
      <c r="H50" s="131" t="str">
        <f>IF('GREEN SHEET'!F49="","",'GREEN SHEET'!F49)</f>
        <v/>
      </c>
      <c r="I50" s="131" t="str">
        <f>IF('GREEN SHEET'!G49="","",'GREEN SHEET'!G49)</f>
        <v/>
      </c>
      <c r="J50" s="131" t="str">
        <f>IF('GREEN SHEET'!H49="","",'GREEN SHEET'!H49)</f>
        <v/>
      </c>
      <c r="K50" s="131" t="str">
        <f>IF('GREEN SHEET'!I49="","",'GREEN SHEET'!I49)</f>
        <v/>
      </c>
      <c r="L50" s="131" t="str">
        <f>IF('GREEN SHEET'!J49="","",'GREEN SHEET'!J49)</f>
        <v/>
      </c>
      <c r="M50" s="131" t="str">
        <f>IF('GREEN SHEET'!K49="","",'GREEN SHEET'!K49)</f>
        <v/>
      </c>
      <c r="N50" s="202" t="str">
        <f>IF('GREEN SHEET'!AA49="","",'GREEN SHEET'!AA49)</f>
        <v/>
      </c>
      <c r="O50" s="202" t="str">
        <f>IF('GREEN SHEET'!AB49="","",'GREEN SHEET'!AB49)</f>
        <v/>
      </c>
      <c r="P50" s="203" t="str">
        <f>IF('GREEN SHEET'!AV49="","",'GREEN SHEET'!AV49)</f>
        <v/>
      </c>
      <c r="Q50" s="203" t="str">
        <f>IF('GREEN SHEET'!AW49="","",'GREEN SHEET'!AW49)</f>
        <v/>
      </c>
      <c r="R50" s="202" t="str">
        <f>IF('GREEN SHEET'!BQ49="","",'GREEN SHEET'!BQ49)</f>
        <v/>
      </c>
      <c r="S50" s="202" t="str">
        <f>IF('GREEN SHEET'!BR49="","",'GREEN SHEET'!BR49)</f>
        <v/>
      </c>
      <c r="T50" s="203" t="str">
        <f>IF('GREEN SHEET'!CL49="","",'GREEN SHEET'!CL49)</f>
        <v/>
      </c>
      <c r="U50" s="203" t="str">
        <f>IF('GREEN SHEET'!CM49="","",'GREEN SHEET'!CM49)</f>
        <v/>
      </c>
      <c r="V50" s="205" t="str">
        <f>IF('GREEN SHEET'!DG49="","",'GREEN SHEET'!DG49)</f>
        <v/>
      </c>
      <c r="W50" s="205" t="str">
        <f>IF('GREEN SHEET'!DH49="","",'GREEN SHEET'!DH49)</f>
        <v/>
      </c>
      <c r="X50" s="203" t="e">
        <f>IF('GREEN SHEET'!#REF!="","",'GREEN SHEET'!#REF!)</f>
        <v>#REF!</v>
      </c>
      <c r="Y50" s="203" t="e">
        <f>IF('GREEN SHEET'!#REF!="","",'GREEN SHEET'!#REF!)</f>
        <v>#REF!</v>
      </c>
      <c r="Z50" s="206" t="str">
        <f>IF('GREEN SHEET'!ET49="PASS",'GREEN SHEET'!EY49,'GREEN SHEET'!EZ49)</f>
        <v/>
      </c>
      <c r="AA50" s="207" t="e">
        <f t="shared" si="1"/>
        <v>#VALUE!</v>
      </c>
      <c r="AB50" s="235" t="e">
        <f t="shared" si="5"/>
        <v>#VALUE!</v>
      </c>
      <c r="AC50" s="206" t="str">
        <f>IF('GREEN SHEET'!FD49="","",'GREEN SHEET'!FD49)</f>
        <v/>
      </c>
      <c r="AD50" s="211" t="str">
        <f>IF(Z50="","",RANK(Z50,Z$7:$Z$51,0)+COUNTIF($Z$7:Z50,Z50)-1)</f>
        <v/>
      </c>
      <c r="AE50" s="211" t="str">
        <f t="shared" si="2"/>
        <v/>
      </c>
      <c r="AF50" s="211" t="str">
        <f t="shared" si="3"/>
        <v/>
      </c>
      <c r="AG50" s="211" t="str">
        <f t="shared" si="6"/>
        <v/>
      </c>
    </row>
    <row r="51" spans="1:33" ht="16.8" hidden="1" x14ac:dyDescent="0.25">
      <c r="A51" s="242"/>
      <c r="B51" s="131">
        <v>45</v>
      </c>
      <c r="C51" s="209" t="str">
        <f t="shared" si="4"/>
        <v/>
      </c>
      <c r="D51" s="209" t="str">
        <f t="shared" si="0"/>
        <v/>
      </c>
      <c r="E51" s="131" t="str">
        <f>IF('GREEN SHEET'!C50="","",'GREEN SHEET'!C50)</f>
        <v/>
      </c>
      <c r="F51" s="131" t="str">
        <f>IF('GREEN SHEET'!D50="","",'GREEN SHEET'!D50)</f>
        <v/>
      </c>
      <c r="G51" s="131" t="str">
        <f>IF('GREEN SHEET'!E50="","",'GREEN SHEET'!E50)</f>
        <v/>
      </c>
      <c r="H51" s="131" t="str">
        <f>IF('GREEN SHEET'!F50="","",'GREEN SHEET'!F50)</f>
        <v/>
      </c>
      <c r="I51" s="131" t="str">
        <f>IF('GREEN SHEET'!G50="","",'GREEN SHEET'!G50)</f>
        <v/>
      </c>
      <c r="J51" s="131" t="str">
        <f>IF('GREEN SHEET'!H50="","",'GREEN SHEET'!H50)</f>
        <v/>
      </c>
      <c r="K51" s="131" t="str">
        <f>IF('GREEN SHEET'!I50="","",'GREEN SHEET'!I50)</f>
        <v/>
      </c>
      <c r="L51" s="131" t="str">
        <f>IF('GREEN SHEET'!J50="","",'GREEN SHEET'!J50)</f>
        <v/>
      </c>
      <c r="M51" s="131" t="str">
        <f>IF('GREEN SHEET'!K50="","",'GREEN SHEET'!K50)</f>
        <v/>
      </c>
      <c r="N51" s="202" t="str">
        <f>IF('GREEN SHEET'!AA50="","",'GREEN SHEET'!AA50)</f>
        <v/>
      </c>
      <c r="O51" s="202" t="str">
        <f>IF('GREEN SHEET'!AB50="","",'GREEN SHEET'!AB50)</f>
        <v/>
      </c>
      <c r="P51" s="203" t="str">
        <f>IF('GREEN SHEET'!AV50="","",'GREEN SHEET'!AV50)</f>
        <v/>
      </c>
      <c r="Q51" s="203" t="str">
        <f>IF('GREEN SHEET'!AW50="","",'GREEN SHEET'!AW50)</f>
        <v/>
      </c>
      <c r="R51" s="202" t="str">
        <f>IF('GREEN SHEET'!BQ50="","",'GREEN SHEET'!BQ50)</f>
        <v/>
      </c>
      <c r="S51" s="202" t="str">
        <f>IF('GREEN SHEET'!BR50="","",'GREEN SHEET'!BR50)</f>
        <v/>
      </c>
      <c r="T51" s="203" t="str">
        <f>IF('GREEN SHEET'!CL50="","",'GREEN SHEET'!CL50)</f>
        <v/>
      </c>
      <c r="U51" s="203" t="str">
        <f>IF('GREEN SHEET'!CM50="","",'GREEN SHEET'!CM50)</f>
        <v/>
      </c>
      <c r="V51" s="205" t="str">
        <f>IF('GREEN SHEET'!DG50="","",'GREEN SHEET'!DG50)</f>
        <v/>
      </c>
      <c r="W51" s="205" t="str">
        <f>IF('GREEN SHEET'!DH50="","",'GREEN SHEET'!DH50)</f>
        <v/>
      </c>
      <c r="X51" s="203" t="e">
        <f>IF('GREEN SHEET'!#REF!="","",'GREEN SHEET'!#REF!)</f>
        <v>#REF!</v>
      </c>
      <c r="Y51" s="203" t="e">
        <f>IF('GREEN SHEET'!#REF!="","",'GREEN SHEET'!#REF!)</f>
        <v>#REF!</v>
      </c>
      <c r="Z51" s="206" t="str">
        <f>IF('GREEN SHEET'!ET50="PASS",'GREEN SHEET'!EY50,'GREEN SHEET'!EZ50)</f>
        <v/>
      </c>
      <c r="AA51" s="207" t="e">
        <f t="shared" si="1"/>
        <v>#VALUE!</v>
      </c>
      <c r="AB51" s="235" t="e">
        <f t="shared" si="5"/>
        <v>#VALUE!</v>
      </c>
      <c r="AC51" s="206" t="str">
        <f>IF('GREEN SHEET'!FD50="","",'GREEN SHEET'!FD50)</f>
        <v/>
      </c>
      <c r="AD51" s="211" t="str">
        <f>IF(Z51="","",RANK(Z51,Z$7:$Z$51,0)+COUNTIF($Z$7:Z51,Z51)-1)</f>
        <v/>
      </c>
      <c r="AE51" s="211" t="str">
        <f t="shared" si="2"/>
        <v/>
      </c>
      <c r="AF51" s="211" t="str">
        <f t="shared" si="3"/>
        <v/>
      </c>
      <c r="AG51" s="211" t="str">
        <f t="shared" si="6"/>
        <v/>
      </c>
    </row>
    <row r="52" spans="1:33" ht="16.8" hidden="1" x14ac:dyDescent="0.25">
      <c r="A52" s="242"/>
      <c r="B52" s="131"/>
      <c r="C52" s="209"/>
      <c r="D52" s="209"/>
      <c r="E52" s="131"/>
      <c r="F52" s="131"/>
      <c r="G52" s="131"/>
      <c r="H52" s="131"/>
      <c r="I52" s="131"/>
      <c r="J52" s="131"/>
      <c r="K52" s="131"/>
      <c r="L52" s="131"/>
      <c r="M52" s="131"/>
      <c r="N52" s="202"/>
      <c r="O52" s="202"/>
      <c r="P52" s="203"/>
      <c r="Q52" s="203"/>
      <c r="R52" s="202"/>
      <c r="S52" s="202"/>
      <c r="T52" s="203"/>
      <c r="U52" s="203"/>
      <c r="V52" s="205"/>
      <c r="W52" s="205"/>
      <c r="X52" s="203"/>
      <c r="Y52" s="203"/>
      <c r="Z52" s="206"/>
      <c r="AA52" s="207"/>
      <c r="AB52" s="235"/>
      <c r="AC52" s="206"/>
      <c r="AD52" s="211"/>
      <c r="AE52" s="211"/>
      <c r="AF52" s="211"/>
      <c r="AG52" s="211"/>
    </row>
    <row r="53" spans="1:33" ht="16.8" hidden="1" x14ac:dyDescent="0.25">
      <c r="A53" s="242"/>
      <c r="B53" s="131"/>
      <c r="C53" s="209"/>
      <c r="D53" s="209"/>
      <c r="E53" s="131"/>
      <c r="F53" s="131"/>
      <c r="G53" s="131"/>
      <c r="H53" s="131"/>
      <c r="I53" s="131"/>
      <c r="J53" s="131"/>
      <c r="K53" s="131"/>
      <c r="L53" s="131"/>
      <c r="M53" s="131"/>
      <c r="N53" s="202"/>
      <c r="O53" s="202"/>
      <c r="P53" s="203"/>
      <c r="Q53" s="203"/>
      <c r="R53" s="202"/>
      <c r="S53" s="202"/>
      <c r="T53" s="203"/>
      <c r="U53" s="203"/>
      <c r="V53" s="205"/>
      <c r="W53" s="205"/>
      <c r="X53" s="203"/>
      <c r="Y53" s="203"/>
      <c r="Z53" s="206"/>
      <c r="AA53" s="207"/>
      <c r="AB53" s="235"/>
      <c r="AC53" s="206"/>
      <c r="AD53" s="211"/>
      <c r="AE53" s="211"/>
      <c r="AF53" s="211"/>
      <c r="AG53" s="211"/>
    </row>
    <row r="54" spans="1:33" ht="17.399999999999999" hidden="1" thickBot="1" x14ac:dyDescent="0.3">
      <c r="A54" s="242"/>
      <c r="B54" s="212"/>
      <c r="C54" s="212"/>
      <c r="D54" s="212"/>
      <c r="E54" s="212"/>
      <c r="F54" s="212"/>
      <c r="G54" s="213"/>
      <c r="H54" s="214"/>
      <c r="I54" s="214"/>
      <c r="J54" s="215"/>
      <c r="K54" s="212"/>
      <c r="L54" s="212"/>
      <c r="M54" s="214"/>
      <c r="N54" s="216"/>
      <c r="O54" s="216"/>
      <c r="P54" s="216"/>
      <c r="Q54" s="217"/>
      <c r="R54" s="216"/>
      <c r="S54" s="216"/>
      <c r="T54" s="216"/>
      <c r="U54" s="216"/>
      <c r="V54" s="218"/>
      <c r="W54" s="218"/>
      <c r="X54" s="216"/>
      <c r="Y54" s="216"/>
      <c r="Z54" s="216"/>
      <c r="AA54" s="219"/>
      <c r="AB54" s="216"/>
      <c r="AC54" s="216"/>
      <c r="AD54" s="220"/>
      <c r="AE54" s="220"/>
      <c r="AF54" s="220"/>
      <c r="AG54" s="220"/>
    </row>
    <row r="55" spans="1:33" ht="39" customHeight="1" thickBot="1" x14ac:dyDescent="0.3">
      <c r="A55" s="242"/>
      <c r="B55" s="878" t="s">
        <v>222</v>
      </c>
      <c r="C55" s="879"/>
      <c r="D55" s="879"/>
      <c r="E55" s="879"/>
      <c r="F55" s="880"/>
      <c r="G55" s="221" t="s">
        <v>244</v>
      </c>
      <c r="H55" s="876" t="s">
        <v>223</v>
      </c>
      <c r="I55" s="877"/>
      <c r="J55" s="877"/>
      <c r="K55" s="877"/>
      <c r="L55" s="877"/>
      <c r="M55" s="222"/>
      <c r="N55" s="874" t="str">
        <f>"GRADE WISE RESULT  "&amp;DASHBOARD!B4</f>
        <v>GRADE WISE RESULT  SESSION  -  2025-26</v>
      </c>
      <c r="O55" s="875"/>
      <c r="P55" s="875"/>
      <c r="Q55" s="875"/>
      <c r="R55" s="875"/>
      <c r="S55" s="875"/>
      <c r="T55" s="875"/>
      <c r="U55" s="875"/>
      <c r="V55" s="875"/>
      <c r="W55" s="875"/>
      <c r="X55" s="875"/>
      <c r="Y55" s="875"/>
      <c r="Z55" s="875"/>
      <c r="AA55" s="875"/>
      <c r="AB55" s="875"/>
      <c r="AC55" s="875"/>
      <c r="AD55" s="222"/>
      <c r="AE55" s="222"/>
      <c r="AF55" s="222"/>
      <c r="AG55" s="223"/>
    </row>
    <row r="56" spans="1:33" ht="63.75" customHeight="1" x14ac:dyDescent="0.25">
      <c r="A56" s="242"/>
      <c r="B56" s="131" t="str">
        <f>B6</f>
        <v>S.NO.</v>
      </c>
      <c r="C56" s="131" t="str">
        <f t="shared" ref="C56:X56" si="7">C6</f>
        <v>RANK</v>
      </c>
      <c r="D56" s="131" t="str">
        <f t="shared" si="7"/>
        <v>RANK</v>
      </c>
      <c r="E56" s="131" t="str">
        <f t="shared" si="7"/>
        <v>ROLL NO.</v>
      </c>
      <c r="F56" s="131" t="str">
        <f t="shared" si="7"/>
        <v>S.R.NO.</v>
      </c>
      <c r="G56" s="132" t="str">
        <f t="shared" si="7"/>
        <v xml:space="preserve">NAME </v>
      </c>
      <c r="H56" s="132" t="str">
        <f t="shared" si="7"/>
        <v>F'NAME</v>
      </c>
      <c r="I56" s="132" t="str">
        <f t="shared" si="7"/>
        <v>M'NAME</v>
      </c>
      <c r="J56" s="210" t="str">
        <f t="shared" si="7"/>
        <v>DOB</v>
      </c>
      <c r="K56" s="131" t="str">
        <f t="shared" si="7"/>
        <v>BOY/GIRL</v>
      </c>
      <c r="L56" s="131" t="str">
        <f t="shared" si="7"/>
        <v>CATEGORY</v>
      </c>
      <c r="M56" s="132" t="str">
        <f t="shared" si="7"/>
        <v>ADDRESS</v>
      </c>
      <c r="N56" s="202">
        <f t="shared" si="7"/>
        <v>100</v>
      </c>
      <c r="O56" s="202" t="str">
        <f>IF(N56="","",IF(N56&lt;33,"E",IF(AND(N56&gt;=33,N56&lt;41),"D",IF(AND(N56&gt;=41,N56&lt;51),"C2",IF(AND(N56&gt;=51,N56&lt;61),"C1",IF(AND(N56&gt;=61,N56&lt;71),"B2",IF(AND(N56&gt;=71,N56&lt;81),"B1",IF(AND(N56&gt;=81,N56&lt;91),"A2",IF(AND(N56&gt;=91,N56&lt;=100),"A1")))))))))</f>
        <v>A1</v>
      </c>
      <c r="P56" s="203">
        <f t="shared" si="7"/>
        <v>100</v>
      </c>
      <c r="Q56" s="204" t="str">
        <f>IF(P56="","",IF(P56&lt;33,"E",IF(AND(P56&gt;=33,P56&lt;41),"D",IF(AND(P56&gt;=41,P56&lt;51),"C2",IF(AND(P56&gt;=51,P56&lt;61),"C1",IF(AND(P56&gt;=61,P56&lt;71),"B2",IF(AND(P56&gt;=71,P56&lt;81),"B1",IF(AND(P56&gt;=81,P56&lt;91),"A2",IF(AND(P56&gt;=91,P56&lt;=100),"A1")))))))))</f>
        <v>A1</v>
      </c>
      <c r="R56" s="202">
        <f t="shared" si="7"/>
        <v>100</v>
      </c>
      <c r="S56" s="202" t="str">
        <f>IF(R56="","",IF(R56&lt;33,"E",IF(AND(R56&gt;=33,R56&lt;41),"D",IF(AND(R56&gt;=41,R56&lt;51),"C2",IF(AND(R56&gt;=51,R56&lt;61),"C1",IF(AND(R56&gt;=61,R56&lt;71),"B2",IF(AND(R56&gt;=71,R56&lt;81),"B1",IF(AND(R56&gt;=81,R56&lt;91),"A2",IF(AND(R56&gt;=91,R56&lt;=100),"A1")))))))))</f>
        <v>A1</v>
      </c>
      <c r="T56" s="203">
        <f t="shared" si="7"/>
        <v>100</v>
      </c>
      <c r="U56" s="203" t="str">
        <f>IF(T56="","",IF(T56&lt;33,"E",IF(AND(T56&gt;=33,T56&lt;41),"D",IF(AND(T56&gt;=41,T56&lt;51),"C2",IF(AND(T56&gt;=51,T56&lt;61),"C1",IF(AND(T56&gt;=61,T56&lt;71),"B2",IF(AND(T56&gt;=71,T56&lt;81),"B1",IF(AND(T56&gt;=81,T56&lt;91),"A2",IF(AND(T56&gt;=91,T56&lt;=100),"A1")))))))))</f>
        <v>A1</v>
      </c>
      <c r="V56" s="205">
        <f t="shared" si="7"/>
        <v>100</v>
      </c>
      <c r="W56" s="205" t="str">
        <f>IF(V56="","",IF(V56&lt;33,"E",IF(AND(V56&gt;=33,V56&lt;41),"D",IF(AND(V56&gt;=41,V56&lt;51),"C2",IF(AND(V56&gt;=51,V56&lt;61),"C1",IF(AND(V56&gt;=61,V56&lt;71),"B2",IF(AND(V56&gt;=71,V56&lt;81),"B1",IF(AND(V56&gt;=81,V56&lt;91),"A2",IF(AND(V56&gt;=91,V56&lt;=100),"A1")))))))))</f>
        <v>A1</v>
      </c>
      <c r="X56" s="203" t="e">
        <f t="shared" si="7"/>
        <v>#REF!</v>
      </c>
      <c r="Y56" s="203" t="e">
        <f>IF(X56="","",IF(X56&lt;33,"E",IF(AND(X56&gt;=33,X56&lt;41),"D",IF(AND(X56&gt;=41,X56&lt;51),"C2",IF(AND(X56&gt;=51,X56&lt;61),"C1",IF(AND(X56&gt;=61,X56&lt;71),"B2",IF(AND(X56&gt;=71,X56&lt;81),"B1",IF(AND(X56&gt;=81,X56&lt;91),"A2",IF(AND(X56&gt;=91,X56&lt;=100),"A1")))))))))</f>
        <v>#REF!</v>
      </c>
      <c r="Z56" s="224" t="str">
        <f>Z2</f>
        <v xml:space="preserve">GRAND TOTAL MARKS </v>
      </c>
      <c r="AA56" s="224" t="str">
        <f>AA2</f>
        <v>PERCENT</v>
      </c>
      <c r="AB56" s="224" t="str">
        <f>AB2</f>
        <v xml:space="preserve">OVERALL GRADE </v>
      </c>
      <c r="AC56" s="224" t="str">
        <f>AC2</f>
        <v xml:space="preserve">POSITION IN CLASS </v>
      </c>
      <c r="AD56" s="208" t="str">
        <f>AD4</f>
        <v>RANK</v>
      </c>
      <c r="AE56" s="208" t="str">
        <f t="shared" ref="AE56" si="8">AE4</f>
        <v>H1</v>
      </c>
      <c r="AF56" s="208"/>
      <c r="AG56" s="208"/>
    </row>
    <row r="57" spans="1:33" ht="16.8" x14ac:dyDescent="0.25">
      <c r="A57" s="242"/>
      <c r="B57" s="131">
        <v>1</v>
      </c>
      <c r="C57" s="131" t="str">
        <f>IF(AG7="","",AG7)</f>
        <v/>
      </c>
      <c r="D57" s="131" t="str">
        <f>IF(AD57="","",AD57)</f>
        <v/>
      </c>
      <c r="E57" s="131" t="str">
        <f t="shared" ref="E57:E95" si="9">IF(C57="","",VLOOKUP(C57,$C$7:$AC$53,3,FALSE))</f>
        <v/>
      </c>
      <c r="F57" s="131" t="str">
        <f t="shared" ref="F57:F95" si="10">IF(C57="","",VLOOKUP(C57,$C$7:$AC$53,4,FALSE))</f>
        <v/>
      </c>
      <c r="G57" s="132" t="str">
        <f t="shared" ref="G57:G95" si="11">IF(C57="","",VLOOKUP(C57,$C$7:$AC$53,5,FALSE))</f>
        <v/>
      </c>
      <c r="H57" s="132" t="str">
        <f t="shared" ref="H57:H95" si="12">IF(C57="","",VLOOKUP(C57,$C$7:$AC$53,6,FALSE))</f>
        <v/>
      </c>
      <c r="I57" s="132" t="str">
        <f t="shared" ref="I57:I95" si="13">IF(C57="","",VLOOKUP(C57,$C$7:$AC$53,7,FALSE))</f>
        <v/>
      </c>
      <c r="J57" s="210" t="str">
        <f t="shared" ref="J57:J95" si="14">IF(C57="","",VLOOKUP(C57,$C$7:$AC$53,8,FALSE))</f>
        <v/>
      </c>
      <c r="K57" s="131" t="str">
        <f t="shared" ref="K57:K95" si="15">IF(C57="","",VLOOKUP(C57,$C$7:$AC$53,9,FALSE))</f>
        <v/>
      </c>
      <c r="L57" s="131" t="str">
        <f t="shared" ref="L57:L95" si="16">IF(C57="","",VLOOKUP(C57,$C$7:$AC$53,10,FALSE))</f>
        <v/>
      </c>
      <c r="M57" s="132" t="str">
        <f t="shared" ref="M57:M95" si="17">IF(C57="","",VLOOKUP(C57,$C$7:$AC$53,11,FALSE))</f>
        <v/>
      </c>
      <c r="N57" s="202" t="str">
        <f t="shared" ref="N57:N96" si="18">IF(C57="","",VLOOKUP(C57,$C$7:$AC$53,12,FALSE))</f>
        <v/>
      </c>
      <c r="O57" s="202" t="str">
        <f t="shared" ref="O57:O96" si="19">IF(N57="","",IF(N57&lt;33,"E",IF(AND(N57&gt;=33,N57&lt;41),"D",IF(AND(N57&gt;=41,N57&lt;51),"C2",IF(AND(N57&gt;=51,N57&lt;61),"C1",IF(AND(N57&gt;=61,N57&lt;71),"B2",IF(AND(N57&gt;=71,N57&lt;81),"B1",IF(AND(N57&gt;=81,N57&lt;91),"A2",IF(AND(N57&gt;=91,N57&lt;=100),"A1")))))))))</f>
        <v/>
      </c>
      <c r="P57" s="203" t="str">
        <f t="shared" ref="P57:P96" si="20">IF(C57="","",VLOOKUP(C57,$C$7:$AC$53,14,FALSE))</f>
        <v/>
      </c>
      <c r="Q57" s="204" t="str">
        <f t="shared" ref="Q57:Q96" si="21">IF(P57="","",IF(P57&lt;33,"E",IF(AND(P57&gt;=33,P57&lt;41),"D",IF(AND(P57&gt;=41,P57&lt;51),"C2",IF(AND(P57&gt;=51,P57&lt;61),"C1",IF(AND(P57&gt;=61,P57&lt;71),"B2",IF(AND(P57&gt;=71,P57&lt;81),"B1",IF(AND(P57&gt;=81,P57&lt;91),"A2",IF(AND(P57&gt;=91,P57&lt;=100),"A1")))))))))</f>
        <v/>
      </c>
      <c r="R57" s="202" t="str">
        <f t="shared" ref="R57:R96" si="22">IF(C57="","",VLOOKUP(C57,$C$7:$AC$53,16,FALSE))</f>
        <v/>
      </c>
      <c r="S57" s="202" t="str">
        <f t="shared" ref="S57:S96" si="23">IF(R57="","",IF(R57&lt;33,"E",IF(AND(R57&gt;=33,R57&lt;41),"D",IF(AND(R57&gt;=41,R57&lt;51),"C2",IF(AND(R57&gt;=51,R57&lt;61),"C1",IF(AND(R57&gt;=61,R57&lt;71),"B2",IF(AND(R57&gt;=71,R57&lt;81),"B1",IF(AND(R57&gt;=81,R57&lt;91),"A2",IF(AND(R57&gt;=91,R57&lt;=100),"A1")))))))))</f>
        <v/>
      </c>
      <c r="T57" s="203" t="str">
        <f t="shared" ref="T57:T96" si="24">IF(C57="","",VLOOKUP(C57,$C$7:$AC$53,18,FALSE))</f>
        <v/>
      </c>
      <c r="U57" s="203" t="str">
        <f t="shared" ref="U57:U96" si="25">IF(T57="","",IF(T57&lt;33,"E",IF(AND(T57&gt;=33,T57&lt;41),"D",IF(AND(T57&gt;=41,T57&lt;51),"C2",IF(AND(T57&gt;=51,T57&lt;61),"C1",IF(AND(T57&gt;=61,T57&lt;71),"B2",IF(AND(T57&gt;=71,T57&lt;81),"B1",IF(AND(T57&gt;=81,T57&lt;91),"A2",IF(AND(T57&gt;=91,T57&lt;=100),"A1")))))))))</f>
        <v/>
      </c>
      <c r="V57" s="205" t="str">
        <f t="shared" ref="V57:V96" si="26">IF(C57="","",VLOOKUP(C57,$C$7:$AC$53,20,FALSE))</f>
        <v/>
      </c>
      <c r="W57" s="205" t="str">
        <f t="shared" ref="W57:W96" si="27">IF(V57="","",IF(V57&lt;33,"E",IF(AND(V57&gt;=33,V57&lt;41),"D",IF(AND(V57&gt;=41,V57&lt;51),"C2",IF(AND(V57&gt;=51,V57&lt;61),"C1",IF(AND(V57&gt;=61,V57&lt;71),"B2",IF(AND(V57&gt;=71,V57&lt;81),"B1",IF(AND(V57&gt;=81,V57&lt;91),"A2",IF(AND(V57&gt;=91,V57&lt;=100),"A1")))))))))</f>
        <v/>
      </c>
      <c r="X57" s="203" t="str">
        <f t="shared" ref="X57:X96" si="28">IF(C57="","",VLOOKUP(C57,$C$7:$AC$53,22,FALSE))</f>
        <v/>
      </c>
      <c r="Y57" s="203" t="str">
        <f t="shared" ref="Y57:Y96" si="29">IF(X57="","",IF(X57&lt;33,"E",IF(AND(X57&gt;=33,X57&lt;41),"D",IF(AND(X57&gt;=41,X57&lt;51),"C2",IF(AND(X57&gt;=51,X57&lt;61),"C1",IF(AND(X57&gt;=61,X57&lt;71),"B2",IF(AND(X57&gt;=71,X57&lt;81),"B1",IF(AND(X57&gt;=81,X57&lt;91),"A2",IF(AND(X57&gt;=91,X57&lt;=100),"A1")))))))))</f>
        <v/>
      </c>
      <c r="Z57" s="206" t="str">
        <f t="shared" ref="Z57:Z96" si="30">IF(C57="","",VLOOKUP(C57,$C$7:$AC$53,24,FALSE))</f>
        <v/>
      </c>
      <c r="AA57" s="207" t="str">
        <f>IF(C57="","",VLOOKUP(C57,$C$7:$AC$53,25,FALSE)&amp;" %")</f>
        <v/>
      </c>
      <c r="AB57" s="206" t="str">
        <f t="shared" ref="AB57:AB96" si="31">IF(C57="","",VLOOKUP(C57,$C$7:$AC$53,26,FALSE))</f>
        <v/>
      </c>
      <c r="AC57" s="206" t="str">
        <f t="shared" ref="AC57:AC96" si="32">IF(C57="","",VLOOKUP(C57,$C$7:$AC$53,27,FALSE))</f>
        <v/>
      </c>
      <c r="AD57" s="211" t="str">
        <f>IF(C57="","",VLOOKUP(C57,$C$7:$AD$53,28,FALSE))</f>
        <v/>
      </c>
      <c r="AE57" s="211" t="str">
        <f t="shared" ref="AE57:AE96" si="33">IF(AD57="","",SMALL($AD$57:$AD$96,B7))</f>
        <v/>
      </c>
      <c r="AF57" s="211"/>
      <c r="AG57" s="211"/>
    </row>
    <row r="58" spans="1:33" ht="16.8" x14ac:dyDescent="0.25">
      <c r="A58" s="242"/>
      <c r="B58" s="131">
        <v>2</v>
      </c>
      <c r="C58" s="131" t="str">
        <f t="shared" ref="C58:C96" si="34">IF(AG8="","",AG8)</f>
        <v/>
      </c>
      <c r="D58" s="131" t="str">
        <f t="shared" ref="D58:D95" si="35">IF(AD58="","",AD58)</f>
        <v/>
      </c>
      <c r="E58" s="131" t="str">
        <f t="shared" si="9"/>
        <v/>
      </c>
      <c r="F58" s="131" t="str">
        <f t="shared" si="10"/>
        <v/>
      </c>
      <c r="G58" s="132" t="str">
        <f t="shared" si="11"/>
        <v/>
      </c>
      <c r="H58" s="132" t="str">
        <f t="shared" si="12"/>
        <v/>
      </c>
      <c r="I58" s="132" t="str">
        <f t="shared" si="13"/>
        <v/>
      </c>
      <c r="J58" s="210" t="str">
        <f t="shared" si="14"/>
        <v/>
      </c>
      <c r="K58" s="131" t="str">
        <f t="shared" si="15"/>
        <v/>
      </c>
      <c r="L58" s="131" t="str">
        <f t="shared" si="16"/>
        <v/>
      </c>
      <c r="M58" s="132" t="str">
        <f t="shared" si="17"/>
        <v/>
      </c>
      <c r="N58" s="202" t="str">
        <f t="shared" si="18"/>
        <v/>
      </c>
      <c r="O58" s="202" t="str">
        <f t="shared" si="19"/>
        <v/>
      </c>
      <c r="P58" s="203" t="str">
        <f t="shared" si="20"/>
        <v/>
      </c>
      <c r="Q58" s="204" t="str">
        <f t="shared" si="21"/>
        <v/>
      </c>
      <c r="R58" s="202" t="str">
        <f t="shared" si="22"/>
        <v/>
      </c>
      <c r="S58" s="202" t="str">
        <f t="shared" si="23"/>
        <v/>
      </c>
      <c r="T58" s="203" t="str">
        <f t="shared" si="24"/>
        <v/>
      </c>
      <c r="U58" s="203" t="str">
        <f t="shared" si="25"/>
        <v/>
      </c>
      <c r="V58" s="205" t="str">
        <f t="shared" si="26"/>
        <v/>
      </c>
      <c r="W58" s="205" t="str">
        <f t="shared" si="27"/>
        <v/>
      </c>
      <c r="X58" s="203" t="str">
        <f t="shared" si="28"/>
        <v/>
      </c>
      <c r="Y58" s="203" t="str">
        <f t="shared" si="29"/>
        <v/>
      </c>
      <c r="Z58" s="206" t="str">
        <f t="shared" si="30"/>
        <v/>
      </c>
      <c r="AA58" s="207" t="str">
        <f t="shared" ref="AA58:AA96" si="36">IF(C58="","",VLOOKUP(C58,$C$7:$AC$53,25,FALSE)&amp;" %")</f>
        <v/>
      </c>
      <c r="AB58" s="206" t="str">
        <f t="shared" si="31"/>
        <v/>
      </c>
      <c r="AC58" s="206" t="str">
        <f t="shared" si="32"/>
        <v/>
      </c>
      <c r="AD58" s="211" t="str">
        <f>IF(C58="","",VLOOKUP(C58,$C$7:$AD$53,28,FALSE))</f>
        <v/>
      </c>
      <c r="AE58" s="211" t="str">
        <f t="shared" si="33"/>
        <v/>
      </c>
      <c r="AF58" s="211"/>
      <c r="AG58" s="211"/>
    </row>
    <row r="59" spans="1:33" ht="16.8" x14ac:dyDescent="0.25">
      <c r="A59" s="242"/>
      <c r="B59" s="131">
        <v>3</v>
      </c>
      <c r="C59" s="131" t="str">
        <f t="shared" si="34"/>
        <v/>
      </c>
      <c r="D59" s="131" t="str">
        <f t="shared" si="35"/>
        <v/>
      </c>
      <c r="E59" s="131" t="str">
        <f t="shared" si="9"/>
        <v/>
      </c>
      <c r="F59" s="131" t="str">
        <f t="shared" si="10"/>
        <v/>
      </c>
      <c r="G59" s="132" t="str">
        <f t="shared" si="11"/>
        <v/>
      </c>
      <c r="H59" s="132" t="str">
        <f t="shared" si="12"/>
        <v/>
      </c>
      <c r="I59" s="132" t="str">
        <f t="shared" si="13"/>
        <v/>
      </c>
      <c r="J59" s="210" t="str">
        <f t="shared" si="14"/>
        <v/>
      </c>
      <c r="K59" s="131" t="str">
        <f t="shared" si="15"/>
        <v/>
      </c>
      <c r="L59" s="131" t="str">
        <f t="shared" si="16"/>
        <v/>
      </c>
      <c r="M59" s="132" t="str">
        <f t="shared" si="17"/>
        <v/>
      </c>
      <c r="N59" s="202" t="str">
        <f t="shared" si="18"/>
        <v/>
      </c>
      <c r="O59" s="202" t="str">
        <f t="shared" si="19"/>
        <v/>
      </c>
      <c r="P59" s="203" t="str">
        <f t="shared" si="20"/>
        <v/>
      </c>
      <c r="Q59" s="204" t="str">
        <f t="shared" si="21"/>
        <v/>
      </c>
      <c r="R59" s="202" t="str">
        <f t="shared" si="22"/>
        <v/>
      </c>
      <c r="S59" s="202" t="str">
        <f t="shared" si="23"/>
        <v/>
      </c>
      <c r="T59" s="203" t="str">
        <f t="shared" si="24"/>
        <v/>
      </c>
      <c r="U59" s="203" t="str">
        <f t="shared" si="25"/>
        <v/>
      </c>
      <c r="V59" s="205" t="str">
        <f t="shared" si="26"/>
        <v/>
      </c>
      <c r="W59" s="205" t="str">
        <f t="shared" si="27"/>
        <v/>
      </c>
      <c r="X59" s="203" t="str">
        <f t="shared" si="28"/>
        <v/>
      </c>
      <c r="Y59" s="203" t="str">
        <f t="shared" si="29"/>
        <v/>
      </c>
      <c r="Z59" s="206" t="str">
        <f t="shared" si="30"/>
        <v/>
      </c>
      <c r="AA59" s="207" t="str">
        <f t="shared" si="36"/>
        <v/>
      </c>
      <c r="AB59" s="206" t="str">
        <f t="shared" si="31"/>
        <v/>
      </c>
      <c r="AC59" s="206" t="str">
        <f t="shared" si="32"/>
        <v/>
      </c>
      <c r="AD59" s="211" t="str">
        <f>IF(C59="","",VLOOKUP(C59,$C$7:$AD$53,28,FALSE))</f>
        <v/>
      </c>
      <c r="AE59" s="211" t="str">
        <f t="shared" si="33"/>
        <v/>
      </c>
      <c r="AF59" s="211"/>
      <c r="AG59" s="211"/>
    </row>
    <row r="60" spans="1:33" ht="16.8" x14ac:dyDescent="0.25">
      <c r="A60" s="242"/>
      <c r="B60" s="131">
        <v>4</v>
      </c>
      <c r="C60" s="131" t="str">
        <f t="shared" si="34"/>
        <v/>
      </c>
      <c r="D60" s="131" t="str">
        <f t="shared" si="35"/>
        <v/>
      </c>
      <c r="E60" s="131" t="str">
        <f t="shared" si="9"/>
        <v/>
      </c>
      <c r="F60" s="131" t="str">
        <f t="shared" si="10"/>
        <v/>
      </c>
      <c r="G60" s="132" t="str">
        <f t="shared" si="11"/>
        <v/>
      </c>
      <c r="H60" s="132" t="str">
        <f t="shared" si="12"/>
        <v/>
      </c>
      <c r="I60" s="132" t="str">
        <f t="shared" si="13"/>
        <v/>
      </c>
      <c r="J60" s="210" t="str">
        <f t="shared" si="14"/>
        <v/>
      </c>
      <c r="K60" s="131" t="str">
        <f t="shared" si="15"/>
        <v/>
      </c>
      <c r="L60" s="131" t="str">
        <f t="shared" si="16"/>
        <v/>
      </c>
      <c r="M60" s="132" t="str">
        <f t="shared" si="17"/>
        <v/>
      </c>
      <c r="N60" s="202" t="str">
        <f t="shared" si="18"/>
        <v/>
      </c>
      <c r="O60" s="202" t="str">
        <f t="shared" si="19"/>
        <v/>
      </c>
      <c r="P60" s="203" t="str">
        <f t="shared" si="20"/>
        <v/>
      </c>
      <c r="Q60" s="204" t="str">
        <f t="shared" si="21"/>
        <v/>
      </c>
      <c r="R60" s="202" t="str">
        <f t="shared" si="22"/>
        <v/>
      </c>
      <c r="S60" s="202" t="str">
        <f t="shared" si="23"/>
        <v/>
      </c>
      <c r="T60" s="203" t="str">
        <f t="shared" si="24"/>
        <v/>
      </c>
      <c r="U60" s="203" t="str">
        <f t="shared" si="25"/>
        <v/>
      </c>
      <c r="V60" s="205" t="str">
        <f t="shared" si="26"/>
        <v/>
      </c>
      <c r="W60" s="205" t="str">
        <f t="shared" si="27"/>
        <v/>
      </c>
      <c r="X60" s="203" t="str">
        <f t="shared" si="28"/>
        <v/>
      </c>
      <c r="Y60" s="203" t="str">
        <f t="shared" si="29"/>
        <v/>
      </c>
      <c r="Z60" s="206" t="str">
        <f t="shared" si="30"/>
        <v/>
      </c>
      <c r="AA60" s="207" t="str">
        <f t="shared" si="36"/>
        <v/>
      </c>
      <c r="AB60" s="206" t="str">
        <f t="shared" si="31"/>
        <v/>
      </c>
      <c r="AC60" s="206" t="str">
        <f t="shared" si="32"/>
        <v/>
      </c>
      <c r="AD60" s="211" t="str">
        <f>IF(C60="","",VLOOKUP(C60,$C$7:$AD$53,28,FALSE))</f>
        <v/>
      </c>
      <c r="AE60" s="211" t="str">
        <f t="shared" si="33"/>
        <v/>
      </c>
      <c r="AF60" s="211"/>
      <c r="AG60" s="211"/>
    </row>
    <row r="61" spans="1:33" ht="16.8" x14ac:dyDescent="0.25">
      <c r="A61" s="242"/>
      <c r="B61" s="131">
        <v>5</v>
      </c>
      <c r="C61" s="131" t="str">
        <f t="shared" si="34"/>
        <v/>
      </c>
      <c r="D61" s="131" t="str">
        <f t="shared" si="35"/>
        <v/>
      </c>
      <c r="E61" s="131" t="str">
        <f t="shared" si="9"/>
        <v/>
      </c>
      <c r="F61" s="131" t="str">
        <f t="shared" si="10"/>
        <v/>
      </c>
      <c r="G61" s="132" t="str">
        <f t="shared" si="11"/>
        <v/>
      </c>
      <c r="H61" s="132" t="str">
        <f t="shared" si="12"/>
        <v/>
      </c>
      <c r="I61" s="132" t="str">
        <f t="shared" si="13"/>
        <v/>
      </c>
      <c r="J61" s="210" t="str">
        <f t="shared" si="14"/>
        <v/>
      </c>
      <c r="K61" s="131" t="str">
        <f t="shared" si="15"/>
        <v/>
      </c>
      <c r="L61" s="131" t="str">
        <f t="shared" si="16"/>
        <v/>
      </c>
      <c r="M61" s="132" t="str">
        <f t="shared" si="17"/>
        <v/>
      </c>
      <c r="N61" s="202" t="str">
        <f t="shared" si="18"/>
        <v/>
      </c>
      <c r="O61" s="202" t="str">
        <f t="shared" si="19"/>
        <v/>
      </c>
      <c r="P61" s="203" t="str">
        <f t="shared" si="20"/>
        <v/>
      </c>
      <c r="Q61" s="204" t="str">
        <f t="shared" si="21"/>
        <v/>
      </c>
      <c r="R61" s="202" t="str">
        <f t="shared" si="22"/>
        <v/>
      </c>
      <c r="S61" s="202" t="str">
        <f t="shared" si="23"/>
        <v/>
      </c>
      <c r="T61" s="203" t="str">
        <f t="shared" si="24"/>
        <v/>
      </c>
      <c r="U61" s="203" t="str">
        <f t="shared" si="25"/>
        <v/>
      </c>
      <c r="V61" s="205" t="str">
        <f t="shared" si="26"/>
        <v/>
      </c>
      <c r="W61" s="205" t="str">
        <f t="shared" si="27"/>
        <v/>
      </c>
      <c r="X61" s="203" t="str">
        <f t="shared" si="28"/>
        <v/>
      </c>
      <c r="Y61" s="203" t="str">
        <f t="shared" si="29"/>
        <v/>
      </c>
      <c r="Z61" s="206" t="str">
        <f t="shared" si="30"/>
        <v/>
      </c>
      <c r="AA61" s="207" t="str">
        <f t="shared" si="36"/>
        <v/>
      </c>
      <c r="AB61" s="206" t="str">
        <f t="shared" si="31"/>
        <v/>
      </c>
      <c r="AC61" s="206" t="str">
        <f t="shared" si="32"/>
        <v/>
      </c>
      <c r="AD61" s="211" t="str">
        <f>IF(C61="","",VLOOKUP(C61,$C$7:$AD$53,28,FALSE))</f>
        <v/>
      </c>
      <c r="AE61" s="211" t="str">
        <f t="shared" si="33"/>
        <v/>
      </c>
      <c r="AF61" s="211"/>
      <c r="AG61" s="211"/>
    </row>
    <row r="62" spans="1:33" ht="16.8" x14ac:dyDescent="0.25">
      <c r="A62" s="242"/>
      <c r="B62" s="131">
        <v>6</v>
      </c>
      <c r="C62" s="131" t="str">
        <f t="shared" si="34"/>
        <v/>
      </c>
      <c r="D62" s="131" t="str">
        <f t="shared" si="35"/>
        <v/>
      </c>
      <c r="E62" s="131" t="str">
        <f t="shared" si="9"/>
        <v/>
      </c>
      <c r="F62" s="131" t="str">
        <f t="shared" si="10"/>
        <v/>
      </c>
      <c r="G62" s="132" t="str">
        <f t="shared" si="11"/>
        <v/>
      </c>
      <c r="H62" s="132" t="str">
        <f t="shared" si="12"/>
        <v/>
      </c>
      <c r="I62" s="132" t="str">
        <f t="shared" si="13"/>
        <v/>
      </c>
      <c r="J62" s="210" t="str">
        <f t="shared" si="14"/>
        <v/>
      </c>
      <c r="K62" s="131" t="str">
        <f t="shared" si="15"/>
        <v/>
      </c>
      <c r="L62" s="131" t="str">
        <f t="shared" si="16"/>
        <v/>
      </c>
      <c r="M62" s="132" t="str">
        <f t="shared" si="17"/>
        <v/>
      </c>
      <c r="N62" s="202" t="str">
        <f t="shared" si="18"/>
        <v/>
      </c>
      <c r="O62" s="202" t="str">
        <f t="shared" si="19"/>
        <v/>
      </c>
      <c r="P62" s="203" t="str">
        <f t="shared" si="20"/>
        <v/>
      </c>
      <c r="Q62" s="204" t="str">
        <f t="shared" si="21"/>
        <v/>
      </c>
      <c r="R62" s="202" t="str">
        <f t="shared" si="22"/>
        <v/>
      </c>
      <c r="S62" s="202" t="str">
        <f t="shared" si="23"/>
        <v/>
      </c>
      <c r="T62" s="203" t="str">
        <f t="shared" si="24"/>
        <v/>
      </c>
      <c r="U62" s="203" t="str">
        <f t="shared" si="25"/>
        <v/>
      </c>
      <c r="V62" s="205" t="str">
        <f t="shared" si="26"/>
        <v/>
      </c>
      <c r="W62" s="205" t="str">
        <f t="shared" si="27"/>
        <v/>
      </c>
      <c r="X62" s="203" t="str">
        <f t="shared" si="28"/>
        <v/>
      </c>
      <c r="Y62" s="203" t="str">
        <f t="shared" si="29"/>
        <v/>
      </c>
      <c r="Z62" s="206" t="str">
        <f t="shared" si="30"/>
        <v/>
      </c>
      <c r="AA62" s="207" t="str">
        <f t="shared" si="36"/>
        <v/>
      </c>
      <c r="AB62" s="206" t="str">
        <f t="shared" si="31"/>
        <v/>
      </c>
      <c r="AC62" s="206" t="str">
        <f t="shared" si="32"/>
        <v/>
      </c>
      <c r="AD62" s="211" t="str">
        <f t="shared" ref="AD62:AD96" si="37">IF(C62="","",VLOOKUP(C62,$C$7:$AD$53,28,FALSE))</f>
        <v/>
      </c>
      <c r="AE62" s="211" t="str">
        <f t="shared" si="33"/>
        <v/>
      </c>
      <c r="AF62" s="211"/>
      <c r="AG62" s="211"/>
    </row>
    <row r="63" spans="1:33" ht="16.8" x14ac:dyDescent="0.25">
      <c r="A63" s="242"/>
      <c r="B63" s="131">
        <v>7</v>
      </c>
      <c r="C63" s="131" t="str">
        <f t="shared" si="34"/>
        <v/>
      </c>
      <c r="D63" s="131" t="str">
        <f t="shared" si="35"/>
        <v/>
      </c>
      <c r="E63" s="131" t="str">
        <f t="shared" si="9"/>
        <v/>
      </c>
      <c r="F63" s="131" t="str">
        <f t="shared" si="10"/>
        <v/>
      </c>
      <c r="G63" s="132" t="str">
        <f t="shared" si="11"/>
        <v/>
      </c>
      <c r="H63" s="132" t="str">
        <f t="shared" si="12"/>
        <v/>
      </c>
      <c r="I63" s="132" t="str">
        <f t="shared" si="13"/>
        <v/>
      </c>
      <c r="J63" s="210" t="str">
        <f t="shared" si="14"/>
        <v/>
      </c>
      <c r="K63" s="131" t="str">
        <f t="shared" si="15"/>
        <v/>
      </c>
      <c r="L63" s="131" t="str">
        <f t="shared" si="16"/>
        <v/>
      </c>
      <c r="M63" s="132" t="str">
        <f t="shared" si="17"/>
        <v/>
      </c>
      <c r="N63" s="202" t="str">
        <f t="shared" si="18"/>
        <v/>
      </c>
      <c r="O63" s="202" t="str">
        <f t="shared" si="19"/>
        <v/>
      </c>
      <c r="P63" s="203" t="str">
        <f t="shared" si="20"/>
        <v/>
      </c>
      <c r="Q63" s="204" t="str">
        <f t="shared" si="21"/>
        <v/>
      </c>
      <c r="R63" s="202" t="str">
        <f t="shared" si="22"/>
        <v/>
      </c>
      <c r="S63" s="202" t="str">
        <f t="shared" si="23"/>
        <v/>
      </c>
      <c r="T63" s="203" t="str">
        <f t="shared" si="24"/>
        <v/>
      </c>
      <c r="U63" s="203" t="str">
        <f t="shared" si="25"/>
        <v/>
      </c>
      <c r="V63" s="205" t="str">
        <f t="shared" si="26"/>
        <v/>
      </c>
      <c r="W63" s="205" t="str">
        <f t="shared" si="27"/>
        <v/>
      </c>
      <c r="X63" s="203" t="str">
        <f t="shared" si="28"/>
        <v/>
      </c>
      <c r="Y63" s="203" t="str">
        <f t="shared" si="29"/>
        <v/>
      </c>
      <c r="Z63" s="206" t="str">
        <f t="shared" si="30"/>
        <v/>
      </c>
      <c r="AA63" s="207" t="str">
        <f t="shared" si="36"/>
        <v/>
      </c>
      <c r="AB63" s="206" t="str">
        <f t="shared" si="31"/>
        <v/>
      </c>
      <c r="AC63" s="206" t="str">
        <f t="shared" si="32"/>
        <v/>
      </c>
      <c r="AD63" s="211" t="str">
        <f t="shared" si="37"/>
        <v/>
      </c>
      <c r="AE63" s="211" t="str">
        <f t="shared" si="33"/>
        <v/>
      </c>
      <c r="AF63" s="211"/>
      <c r="AG63" s="211"/>
    </row>
    <row r="64" spans="1:33" ht="16.8" x14ac:dyDescent="0.25">
      <c r="A64" s="242"/>
      <c r="B64" s="131">
        <v>8</v>
      </c>
      <c r="C64" s="131" t="str">
        <f t="shared" si="34"/>
        <v/>
      </c>
      <c r="D64" s="131" t="str">
        <f t="shared" si="35"/>
        <v/>
      </c>
      <c r="E64" s="131" t="str">
        <f t="shared" si="9"/>
        <v/>
      </c>
      <c r="F64" s="131" t="str">
        <f t="shared" si="10"/>
        <v/>
      </c>
      <c r="G64" s="132" t="str">
        <f t="shared" si="11"/>
        <v/>
      </c>
      <c r="H64" s="132" t="str">
        <f t="shared" si="12"/>
        <v/>
      </c>
      <c r="I64" s="132" t="str">
        <f t="shared" si="13"/>
        <v/>
      </c>
      <c r="J64" s="210" t="str">
        <f t="shared" si="14"/>
        <v/>
      </c>
      <c r="K64" s="131" t="str">
        <f t="shared" si="15"/>
        <v/>
      </c>
      <c r="L64" s="131" t="str">
        <f t="shared" si="16"/>
        <v/>
      </c>
      <c r="M64" s="132" t="str">
        <f t="shared" si="17"/>
        <v/>
      </c>
      <c r="N64" s="202" t="str">
        <f t="shared" si="18"/>
        <v/>
      </c>
      <c r="O64" s="202" t="str">
        <f t="shared" si="19"/>
        <v/>
      </c>
      <c r="P64" s="203" t="str">
        <f t="shared" si="20"/>
        <v/>
      </c>
      <c r="Q64" s="204" t="str">
        <f t="shared" si="21"/>
        <v/>
      </c>
      <c r="R64" s="202" t="str">
        <f t="shared" si="22"/>
        <v/>
      </c>
      <c r="S64" s="202" t="str">
        <f t="shared" si="23"/>
        <v/>
      </c>
      <c r="T64" s="203" t="str">
        <f t="shared" si="24"/>
        <v/>
      </c>
      <c r="U64" s="203" t="str">
        <f t="shared" si="25"/>
        <v/>
      </c>
      <c r="V64" s="205" t="str">
        <f t="shared" si="26"/>
        <v/>
      </c>
      <c r="W64" s="205" t="str">
        <f t="shared" si="27"/>
        <v/>
      </c>
      <c r="X64" s="203" t="str">
        <f t="shared" si="28"/>
        <v/>
      </c>
      <c r="Y64" s="203" t="str">
        <f t="shared" si="29"/>
        <v/>
      </c>
      <c r="Z64" s="206" t="str">
        <f t="shared" si="30"/>
        <v/>
      </c>
      <c r="AA64" s="207" t="str">
        <f t="shared" si="36"/>
        <v/>
      </c>
      <c r="AB64" s="206" t="str">
        <f t="shared" si="31"/>
        <v/>
      </c>
      <c r="AC64" s="206" t="str">
        <f t="shared" si="32"/>
        <v/>
      </c>
      <c r="AD64" s="211" t="str">
        <f t="shared" si="37"/>
        <v/>
      </c>
      <c r="AE64" s="211" t="str">
        <f t="shared" si="33"/>
        <v/>
      </c>
      <c r="AF64" s="211"/>
      <c r="AG64" s="211"/>
    </row>
    <row r="65" spans="1:33" ht="16.8" x14ac:dyDescent="0.25">
      <c r="A65" s="242"/>
      <c r="B65" s="131">
        <v>9</v>
      </c>
      <c r="C65" s="131" t="str">
        <f t="shared" si="34"/>
        <v/>
      </c>
      <c r="D65" s="131" t="str">
        <f t="shared" si="35"/>
        <v/>
      </c>
      <c r="E65" s="131" t="str">
        <f t="shared" si="9"/>
        <v/>
      </c>
      <c r="F65" s="131" t="str">
        <f t="shared" si="10"/>
        <v/>
      </c>
      <c r="G65" s="132" t="str">
        <f t="shared" si="11"/>
        <v/>
      </c>
      <c r="H65" s="132" t="str">
        <f t="shared" si="12"/>
        <v/>
      </c>
      <c r="I65" s="132" t="str">
        <f t="shared" si="13"/>
        <v/>
      </c>
      <c r="J65" s="210" t="str">
        <f t="shared" si="14"/>
        <v/>
      </c>
      <c r="K65" s="131" t="str">
        <f t="shared" si="15"/>
        <v/>
      </c>
      <c r="L65" s="131" t="str">
        <f t="shared" si="16"/>
        <v/>
      </c>
      <c r="M65" s="132" t="str">
        <f t="shared" si="17"/>
        <v/>
      </c>
      <c r="N65" s="202" t="str">
        <f t="shared" si="18"/>
        <v/>
      </c>
      <c r="O65" s="202" t="str">
        <f t="shared" si="19"/>
        <v/>
      </c>
      <c r="P65" s="203" t="str">
        <f t="shared" si="20"/>
        <v/>
      </c>
      <c r="Q65" s="204" t="str">
        <f t="shared" si="21"/>
        <v/>
      </c>
      <c r="R65" s="202" t="str">
        <f t="shared" si="22"/>
        <v/>
      </c>
      <c r="S65" s="202" t="str">
        <f t="shared" si="23"/>
        <v/>
      </c>
      <c r="T65" s="203" t="str">
        <f t="shared" si="24"/>
        <v/>
      </c>
      <c r="U65" s="203" t="str">
        <f t="shared" si="25"/>
        <v/>
      </c>
      <c r="V65" s="205" t="str">
        <f t="shared" si="26"/>
        <v/>
      </c>
      <c r="W65" s="205" t="str">
        <f t="shared" si="27"/>
        <v/>
      </c>
      <c r="X65" s="203" t="str">
        <f t="shared" si="28"/>
        <v/>
      </c>
      <c r="Y65" s="203" t="str">
        <f t="shared" si="29"/>
        <v/>
      </c>
      <c r="Z65" s="206" t="str">
        <f t="shared" si="30"/>
        <v/>
      </c>
      <c r="AA65" s="207" t="str">
        <f t="shared" si="36"/>
        <v/>
      </c>
      <c r="AB65" s="206" t="str">
        <f t="shared" si="31"/>
        <v/>
      </c>
      <c r="AC65" s="206" t="str">
        <f t="shared" si="32"/>
        <v/>
      </c>
      <c r="AD65" s="211" t="str">
        <f t="shared" si="37"/>
        <v/>
      </c>
      <c r="AE65" s="211" t="str">
        <f t="shared" si="33"/>
        <v/>
      </c>
      <c r="AF65" s="211"/>
      <c r="AG65" s="211"/>
    </row>
    <row r="66" spans="1:33" ht="16.8" x14ac:dyDescent="0.25">
      <c r="A66" s="242"/>
      <c r="B66" s="131">
        <v>10</v>
      </c>
      <c r="C66" s="131" t="str">
        <f t="shared" si="34"/>
        <v/>
      </c>
      <c r="D66" s="131" t="str">
        <f t="shared" si="35"/>
        <v/>
      </c>
      <c r="E66" s="131" t="str">
        <f t="shared" si="9"/>
        <v/>
      </c>
      <c r="F66" s="131" t="str">
        <f t="shared" si="10"/>
        <v/>
      </c>
      <c r="G66" s="132" t="str">
        <f t="shared" si="11"/>
        <v/>
      </c>
      <c r="H66" s="132" t="str">
        <f t="shared" si="12"/>
        <v/>
      </c>
      <c r="I66" s="132" t="str">
        <f t="shared" si="13"/>
        <v/>
      </c>
      <c r="J66" s="210" t="str">
        <f t="shared" si="14"/>
        <v/>
      </c>
      <c r="K66" s="131" t="str">
        <f t="shared" si="15"/>
        <v/>
      </c>
      <c r="L66" s="131" t="str">
        <f t="shared" si="16"/>
        <v/>
      </c>
      <c r="M66" s="132" t="str">
        <f t="shared" si="17"/>
        <v/>
      </c>
      <c r="N66" s="202" t="str">
        <f t="shared" si="18"/>
        <v/>
      </c>
      <c r="O66" s="202" t="str">
        <f t="shared" si="19"/>
        <v/>
      </c>
      <c r="P66" s="203" t="str">
        <f t="shared" si="20"/>
        <v/>
      </c>
      <c r="Q66" s="204" t="str">
        <f t="shared" si="21"/>
        <v/>
      </c>
      <c r="R66" s="202" t="str">
        <f t="shared" si="22"/>
        <v/>
      </c>
      <c r="S66" s="202" t="str">
        <f t="shared" si="23"/>
        <v/>
      </c>
      <c r="T66" s="203" t="str">
        <f t="shared" si="24"/>
        <v/>
      </c>
      <c r="U66" s="203" t="str">
        <f t="shared" si="25"/>
        <v/>
      </c>
      <c r="V66" s="205" t="str">
        <f t="shared" si="26"/>
        <v/>
      </c>
      <c r="W66" s="205" t="str">
        <f t="shared" si="27"/>
        <v/>
      </c>
      <c r="X66" s="203" t="str">
        <f t="shared" si="28"/>
        <v/>
      </c>
      <c r="Y66" s="203" t="str">
        <f t="shared" si="29"/>
        <v/>
      </c>
      <c r="Z66" s="206" t="str">
        <f t="shared" si="30"/>
        <v/>
      </c>
      <c r="AA66" s="207" t="str">
        <f t="shared" si="36"/>
        <v/>
      </c>
      <c r="AB66" s="206" t="str">
        <f t="shared" si="31"/>
        <v/>
      </c>
      <c r="AC66" s="206" t="str">
        <f t="shared" si="32"/>
        <v/>
      </c>
      <c r="AD66" s="211" t="str">
        <f t="shared" si="37"/>
        <v/>
      </c>
      <c r="AE66" s="211" t="str">
        <f t="shared" si="33"/>
        <v/>
      </c>
      <c r="AF66" s="211"/>
      <c r="AG66" s="211"/>
    </row>
    <row r="67" spans="1:33" ht="16.8" x14ac:dyDescent="0.25">
      <c r="A67" s="242"/>
      <c r="B67" s="131">
        <v>11</v>
      </c>
      <c r="C67" s="131" t="str">
        <f t="shared" si="34"/>
        <v/>
      </c>
      <c r="D67" s="131" t="str">
        <f t="shared" si="35"/>
        <v/>
      </c>
      <c r="E67" s="131" t="str">
        <f t="shared" si="9"/>
        <v/>
      </c>
      <c r="F67" s="131" t="str">
        <f t="shared" si="10"/>
        <v/>
      </c>
      <c r="G67" s="132" t="str">
        <f t="shared" si="11"/>
        <v/>
      </c>
      <c r="H67" s="132" t="str">
        <f t="shared" si="12"/>
        <v/>
      </c>
      <c r="I67" s="132" t="str">
        <f t="shared" si="13"/>
        <v/>
      </c>
      <c r="J67" s="210" t="str">
        <f t="shared" si="14"/>
        <v/>
      </c>
      <c r="K67" s="131" t="str">
        <f t="shared" si="15"/>
        <v/>
      </c>
      <c r="L67" s="131" t="str">
        <f t="shared" si="16"/>
        <v/>
      </c>
      <c r="M67" s="132" t="str">
        <f t="shared" si="17"/>
        <v/>
      </c>
      <c r="N67" s="202" t="str">
        <f t="shared" si="18"/>
        <v/>
      </c>
      <c r="O67" s="202" t="str">
        <f t="shared" si="19"/>
        <v/>
      </c>
      <c r="P67" s="203" t="str">
        <f t="shared" si="20"/>
        <v/>
      </c>
      <c r="Q67" s="204" t="str">
        <f t="shared" si="21"/>
        <v/>
      </c>
      <c r="R67" s="202" t="str">
        <f t="shared" si="22"/>
        <v/>
      </c>
      <c r="S67" s="202" t="str">
        <f t="shared" si="23"/>
        <v/>
      </c>
      <c r="T67" s="203" t="str">
        <f t="shared" si="24"/>
        <v/>
      </c>
      <c r="U67" s="203" t="str">
        <f t="shared" si="25"/>
        <v/>
      </c>
      <c r="V67" s="205" t="str">
        <f t="shared" si="26"/>
        <v/>
      </c>
      <c r="W67" s="205" t="str">
        <f t="shared" si="27"/>
        <v/>
      </c>
      <c r="X67" s="203" t="str">
        <f t="shared" si="28"/>
        <v/>
      </c>
      <c r="Y67" s="203" t="str">
        <f t="shared" si="29"/>
        <v/>
      </c>
      <c r="Z67" s="206" t="str">
        <f t="shared" si="30"/>
        <v/>
      </c>
      <c r="AA67" s="207" t="str">
        <f t="shared" si="36"/>
        <v/>
      </c>
      <c r="AB67" s="206" t="str">
        <f t="shared" si="31"/>
        <v/>
      </c>
      <c r="AC67" s="206" t="str">
        <f t="shared" si="32"/>
        <v/>
      </c>
      <c r="AD67" s="211" t="str">
        <f t="shared" si="37"/>
        <v/>
      </c>
      <c r="AE67" s="211" t="str">
        <f t="shared" si="33"/>
        <v/>
      </c>
      <c r="AF67" s="211"/>
      <c r="AG67" s="211"/>
    </row>
    <row r="68" spans="1:33" ht="16.8" x14ac:dyDescent="0.25">
      <c r="A68" s="242"/>
      <c r="B68" s="131">
        <v>12</v>
      </c>
      <c r="C68" s="131" t="str">
        <f t="shared" si="34"/>
        <v/>
      </c>
      <c r="D68" s="131" t="str">
        <f t="shared" si="35"/>
        <v/>
      </c>
      <c r="E68" s="131" t="str">
        <f t="shared" si="9"/>
        <v/>
      </c>
      <c r="F68" s="131" t="str">
        <f t="shared" si="10"/>
        <v/>
      </c>
      <c r="G68" s="132" t="str">
        <f t="shared" si="11"/>
        <v/>
      </c>
      <c r="H68" s="132" t="str">
        <f t="shared" si="12"/>
        <v/>
      </c>
      <c r="I68" s="132" t="str">
        <f t="shared" si="13"/>
        <v/>
      </c>
      <c r="J68" s="210" t="str">
        <f t="shared" si="14"/>
        <v/>
      </c>
      <c r="K68" s="131" t="str">
        <f t="shared" si="15"/>
        <v/>
      </c>
      <c r="L68" s="131" t="str">
        <f t="shared" si="16"/>
        <v/>
      </c>
      <c r="M68" s="132" t="str">
        <f t="shared" si="17"/>
        <v/>
      </c>
      <c r="N68" s="202" t="str">
        <f t="shared" si="18"/>
        <v/>
      </c>
      <c r="O68" s="202" t="str">
        <f t="shared" si="19"/>
        <v/>
      </c>
      <c r="P68" s="203" t="str">
        <f t="shared" si="20"/>
        <v/>
      </c>
      <c r="Q68" s="204" t="str">
        <f t="shared" si="21"/>
        <v/>
      </c>
      <c r="R68" s="202" t="str">
        <f t="shared" si="22"/>
        <v/>
      </c>
      <c r="S68" s="202" t="str">
        <f t="shared" si="23"/>
        <v/>
      </c>
      <c r="T68" s="203" t="str">
        <f t="shared" si="24"/>
        <v/>
      </c>
      <c r="U68" s="203" t="str">
        <f t="shared" si="25"/>
        <v/>
      </c>
      <c r="V68" s="205" t="str">
        <f t="shared" si="26"/>
        <v/>
      </c>
      <c r="W68" s="205" t="str">
        <f t="shared" si="27"/>
        <v/>
      </c>
      <c r="X68" s="203" t="str">
        <f t="shared" si="28"/>
        <v/>
      </c>
      <c r="Y68" s="203" t="str">
        <f t="shared" si="29"/>
        <v/>
      </c>
      <c r="Z68" s="206" t="str">
        <f t="shared" si="30"/>
        <v/>
      </c>
      <c r="AA68" s="207" t="str">
        <f t="shared" si="36"/>
        <v/>
      </c>
      <c r="AB68" s="206" t="str">
        <f t="shared" si="31"/>
        <v/>
      </c>
      <c r="AC68" s="206" t="str">
        <f t="shared" si="32"/>
        <v/>
      </c>
      <c r="AD68" s="211" t="str">
        <f t="shared" si="37"/>
        <v/>
      </c>
      <c r="AE68" s="211" t="str">
        <f t="shared" si="33"/>
        <v/>
      </c>
      <c r="AF68" s="211"/>
      <c r="AG68" s="211"/>
    </row>
    <row r="69" spans="1:33" ht="16.8" x14ac:dyDescent="0.25">
      <c r="A69" s="242"/>
      <c r="B69" s="131">
        <v>13</v>
      </c>
      <c r="C69" s="131" t="str">
        <f t="shared" si="34"/>
        <v/>
      </c>
      <c r="D69" s="131" t="str">
        <f t="shared" si="35"/>
        <v/>
      </c>
      <c r="E69" s="131" t="str">
        <f t="shared" si="9"/>
        <v/>
      </c>
      <c r="F69" s="131" t="str">
        <f t="shared" si="10"/>
        <v/>
      </c>
      <c r="G69" s="132" t="str">
        <f t="shared" si="11"/>
        <v/>
      </c>
      <c r="H69" s="132" t="str">
        <f t="shared" si="12"/>
        <v/>
      </c>
      <c r="I69" s="132" t="str">
        <f t="shared" si="13"/>
        <v/>
      </c>
      <c r="J69" s="210" t="str">
        <f t="shared" si="14"/>
        <v/>
      </c>
      <c r="K69" s="131" t="str">
        <f t="shared" si="15"/>
        <v/>
      </c>
      <c r="L69" s="131" t="str">
        <f t="shared" si="16"/>
        <v/>
      </c>
      <c r="M69" s="132" t="str">
        <f t="shared" si="17"/>
        <v/>
      </c>
      <c r="N69" s="202" t="str">
        <f t="shared" si="18"/>
        <v/>
      </c>
      <c r="O69" s="202" t="str">
        <f t="shared" si="19"/>
        <v/>
      </c>
      <c r="P69" s="203" t="str">
        <f t="shared" si="20"/>
        <v/>
      </c>
      <c r="Q69" s="204" t="str">
        <f t="shared" si="21"/>
        <v/>
      </c>
      <c r="R69" s="202" t="str">
        <f t="shared" si="22"/>
        <v/>
      </c>
      <c r="S69" s="202" t="str">
        <f t="shared" si="23"/>
        <v/>
      </c>
      <c r="T69" s="203" t="str">
        <f t="shared" si="24"/>
        <v/>
      </c>
      <c r="U69" s="203" t="str">
        <f t="shared" si="25"/>
        <v/>
      </c>
      <c r="V69" s="205" t="str">
        <f t="shared" si="26"/>
        <v/>
      </c>
      <c r="W69" s="205" t="str">
        <f t="shared" si="27"/>
        <v/>
      </c>
      <c r="X69" s="203" t="str">
        <f t="shared" si="28"/>
        <v/>
      </c>
      <c r="Y69" s="203" t="str">
        <f t="shared" si="29"/>
        <v/>
      </c>
      <c r="Z69" s="206" t="str">
        <f t="shared" si="30"/>
        <v/>
      </c>
      <c r="AA69" s="207" t="str">
        <f t="shared" si="36"/>
        <v/>
      </c>
      <c r="AB69" s="206" t="str">
        <f t="shared" si="31"/>
        <v/>
      </c>
      <c r="AC69" s="206" t="str">
        <f t="shared" si="32"/>
        <v/>
      </c>
      <c r="AD69" s="211" t="str">
        <f t="shared" si="37"/>
        <v/>
      </c>
      <c r="AE69" s="211" t="str">
        <f t="shared" si="33"/>
        <v/>
      </c>
      <c r="AF69" s="211"/>
      <c r="AG69" s="211"/>
    </row>
    <row r="70" spans="1:33" ht="16.8" x14ac:dyDescent="0.25">
      <c r="A70" s="242"/>
      <c r="B70" s="131">
        <v>14</v>
      </c>
      <c r="C70" s="131" t="str">
        <f t="shared" si="34"/>
        <v/>
      </c>
      <c r="D70" s="131" t="str">
        <f t="shared" si="35"/>
        <v/>
      </c>
      <c r="E70" s="131" t="str">
        <f t="shared" si="9"/>
        <v/>
      </c>
      <c r="F70" s="131" t="str">
        <f t="shared" si="10"/>
        <v/>
      </c>
      <c r="G70" s="132" t="str">
        <f t="shared" si="11"/>
        <v/>
      </c>
      <c r="H70" s="132" t="str">
        <f t="shared" si="12"/>
        <v/>
      </c>
      <c r="I70" s="132" t="str">
        <f t="shared" si="13"/>
        <v/>
      </c>
      <c r="J70" s="210" t="str">
        <f t="shared" si="14"/>
        <v/>
      </c>
      <c r="K70" s="131" t="str">
        <f t="shared" si="15"/>
        <v/>
      </c>
      <c r="L70" s="131" t="str">
        <f t="shared" si="16"/>
        <v/>
      </c>
      <c r="M70" s="132" t="str">
        <f t="shared" si="17"/>
        <v/>
      </c>
      <c r="N70" s="202" t="str">
        <f t="shared" si="18"/>
        <v/>
      </c>
      <c r="O70" s="202" t="str">
        <f t="shared" si="19"/>
        <v/>
      </c>
      <c r="P70" s="203" t="str">
        <f t="shared" si="20"/>
        <v/>
      </c>
      <c r="Q70" s="204" t="str">
        <f t="shared" si="21"/>
        <v/>
      </c>
      <c r="R70" s="202" t="str">
        <f t="shared" si="22"/>
        <v/>
      </c>
      <c r="S70" s="202" t="str">
        <f t="shared" si="23"/>
        <v/>
      </c>
      <c r="T70" s="203" t="str">
        <f t="shared" si="24"/>
        <v/>
      </c>
      <c r="U70" s="203" t="str">
        <f t="shared" si="25"/>
        <v/>
      </c>
      <c r="V70" s="205" t="str">
        <f t="shared" si="26"/>
        <v/>
      </c>
      <c r="W70" s="205" t="str">
        <f t="shared" si="27"/>
        <v/>
      </c>
      <c r="X70" s="203" t="str">
        <f t="shared" si="28"/>
        <v/>
      </c>
      <c r="Y70" s="203" t="str">
        <f t="shared" si="29"/>
        <v/>
      </c>
      <c r="Z70" s="206" t="str">
        <f t="shared" si="30"/>
        <v/>
      </c>
      <c r="AA70" s="207" t="str">
        <f t="shared" si="36"/>
        <v/>
      </c>
      <c r="AB70" s="206" t="str">
        <f t="shared" si="31"/>
        <v/>
      </c>
      <c r="AC70" s="206" t="str">
        <f t="shared" si="32"/>
        <v/>
      </c>
      <c r="AD70" s="211" t="str">
        <f t="shared" si="37"/>
        <v/>
      </c>
      <c r="AE70" s="211" t="str">
        <f t="shared" si="33"/>
        <v/>
      </c>
      <c r="AF70" s="211"/>
      <c r="AG70" s="211"/>
    </row>
    <row r="71" spans="1:33" ht="16.8" x14ac:dyDescent="0.25">
      <c r="A71" s="242"/>
      <c r="B71" s="131">
        <v>15</v>
      </c>
      <c r="C71" s="131" t="str">
        <f t="shared" si="34"/>
        <v/>
      </c>
      <c r="D71" s="131" t="str">
        <f t="shared" si="35"/>
        <v/>
      </c>
      <c r="E71" s="131" t="str">
        <f t="shared" si="9"/>
        <v/>
      </c>
      <c r="F71" s="131" t="str">
        <f t="shared" si="10"/>
        <v/>
      </c>
      <c r="G71" s="132" t="str">
        <f t="shared" si="11"/>
        <v/>
      </c>
      <c r="H71" s="132" t="str">
        <f t="shared" si="12"/>
        <v/>
      </c>
      <c r="I71" s="132" t="str">
        <f t="shared" si="13"/>
        <v/>
      </c>
      <c r="J71" s="210" t="str">
        <f t="shared" si="14"/>
        <v/>
      </c>
      <c r="K71" s="131" t="str">
        <f t="shared" si="15"/>
        <v/>
      </c>
      <c r="L71" s="131" t="str">
        <f t="shared" si="16"/>
        <v/>
      </c>
      <c r="M71" s="132" t="str">
        <f t="shared" si="17"/>
        <v/>
      </c>
      <c r="N71" s="202" t="str">
        <f t="shared" si="18"/>
        <v/>
      </c>
      <c r="O71" s="202" t="str">
        <f t="shared" si="19"/>
        <v/>
      </c>
      <c r="P71" s="203" t="str">
        <f t="shared" si="20"/>
        <v/>
      </c>
      <c r="Q71" s="204" t="str">
        <f t="shared" si="21"/>
        <v/>
      </c>
      <c r="R71" s="202" t="str">
        <f t="shared" si="22"/>
        <v/>
      </c>
      <c r="S71" s="202" t="str">
        <f t="shared" si="23"/>
        <v/>
      </c>
      <c r="T71" s="203" t="str">
        <f t="shared" si="24"/>
        <v/>
      </c>
      <c r="U71" s="203" t="str">
        <f t="shared" si="25"/>
        <v/>
      </c>
      <c r="V71" s="205" t="str">
        <f t="shared" si="26"/>
        <v/>
      </c>
      <c r="W71" s="205" t="str">
        <f t="shared" si="27"/>
        <v/>
      </c>
      <c r="X71" s="203" t="str">
        <f t="shared" si="28"/>
        <v/>
      </c>
      <c r="Y71" s="203" t="str">
        <f t="shared" si="29"/>
        <v/>
      </c>
      <c r="Z71" s="206" t="str">
        <f t="shared" si="30"/>
        <v/>
      </c>
      <c r="AA71" s="207" t="str">
        <f t="shared" si="36"/>
        <v/>
      </c>
      <c r="AB71" s="206" t="str">
        <f t="shared" si="31"/>
        <v/>
      </c>
      <c r="AC71" s="206" t="str">
        <f t="shared" si="32"/>
        <v/>
      </c>
      <c r="AD71" s="211" t="str">
        <f t="shared" si="37"/>
        <v/>
      </c>
      <c r="AE71" s="211" t="str">
        <f t="shared" si="33"/>
        <v/>
      </c>
      <c r="AF71" s="211"/>
      <c r="AG71" s="211"/>
    </row>
    <row r="72" spans="1:33" ht="16.8" x14ac:dyDescent="0.25">
      <c r="A72" s="242"/>
      <c r="B72" s="131">
        <v>16</v>
      </c>
      <c r="C72" s="131" t="str">
        <f t="shared" si="34"/>
        <v/>
      </c>
      <c r="D72" s="131" t="str">
        <f t="shared" si="35"/>
        <v/>
      </c>
      <c r="E72" s="131" t="str">
        <f t="shared" si="9"/>
        <v/>
      </c>
      <c r="F72" s="131" t="str">
        <f t="shared" si="10"/>
        <v/>
      </c>
      <c r="G72" s="132" t="str">
        <f t="shared" si="11"/>
        <v/>
      </c>
      <c r="H72" s="132" t="str">
        <f t="shared" si="12"/>
        <v/>
      </c>
      <c r="I72" s="132" t="str">
        <f t="shared" si="13"/>
        <v/>
      </c>
      <c r="J72" s="210" t="str">
        <f t="shared" si="14"/>
        <v/>
      </c>
      <c r="K72" s="131" t="str">
        <f t="shared" si="15"/>
        <v/>
      </c>
      <c r="L72" s="131" t="str">
        <f t="shared" si="16"/>
        <v/>
      </c>
      <c r="M72" s="132" t="str">
        <f t="shared" si="17"/>
        <v/>
      </c>
      <c r="N72" s="202" t="str">
        <f t="shared" si="18"/>
        <v/>
      </c>
      <c r="O72" s="202" t="str">
        <f t="shared" si="19"/>
        <v/>
      </c>
      <c r="P72" s="203" t="str">
        <f t="shared" si="20"/>
        <v/>
      </c>
      <c r="Q72" s="204" t="str">
        <f t="shared" si="21"/>
        <v/>
      </c>
      <c r="R72" s="202" t="str">
        <f t="shared" si="22"/>
        <v/>
      </c>
      <c r="S72" s="202" t="str">
        <f t="shared" si="23"/>
        <v/>
      </c>
      <c r="T72" s="203" t="str">
        <f t="shared" si="24"/>
        <v/>
      </c>
      <c r="U72" s="203" t="str">
        <f t="shared" si="25"/>
        <v/>
      </c>
      <c r="V72" s="205" t="str">
        <f t="shared" si="26"/>
        <v/>
      </c>
      <c r="W72" s="205" t="str">
        <f t="shared" si="27"/>
        <v/>
      </c>
      <c r="X72" s="203" t="str">
        <f t="shared" si="28"/>
        <v/>
      </c>
      <c r="Y72" s="203" t="str">
        <f t="shared" si="29"/>
        <v/>
      </c>
      <c r="Z72" s="206" t="str">
        <f t="shared" si="30"/>
        <v/>
      </c>
      <c r="AA72" s="207" t="str">
        <f t="shared" si="36"/>
        <v/>
      </c>
      <c r="AB72" s="206" t="str">
        <f t="shared" si="31"/>
        <v/>
      </c>
      <c r="AC72" s="206" t="str">
        <f t="shared" si="32"/>
        <v/>
      </c>
      <c r="AD72" s="211" t="str">
        <f t="shared" si="37"/>
        <v/>
      </c>
      <c r="AE72" s="211" t="str">
        <f t="shared" si="33"/>
        <v/>
      </c>
      <c r="AF72" s="211"/>
      <c r="AG72" s="211"/>
    </row>
    <row r="73" spans="1:33" ht="16.8" x14ac:dyDescent="0.25">
      <c r="A73" s="242"/>
      <c r="B73" s="131">
        <v>17</v>
      </c>
      <c r="C73" s="131" t="str">
        <f t="shared" si="34"/>
        <v/>
      </c>
      <c r="D73" s="131" t="str">
        <f t="shared" si="35"/>
        <v/>
      </c>
      <c r="E73" s="131" t="str">
        <f t="shared" si="9"/>
        <v/>
      </c>
      <c r="F73" s="131" t="str">
        <f t="shared" si="10"/>
        <v/>
      </c>
      <c r="G73" s="132" t="str">
        <f t="shared" si="11"/>
        <v/>
      </c>
      <c r="H73" s="132" t="str">
        <f t="shared" si="12"/>
        <v/>
      </c>
      <c r="I73" s="132" t="str">
        <f t="shared" si="13"/>
        <v/>
      </c>
      <c r="J73" s="210" t="str">
        <f t="shared" si="14"/>
        <v/>
      </c>
      <c r="K73" s="131" t="str">
        <f t="shared" si="15"/>
        <v/>
      </c>
      <c r="L73" s="131" t="str">
        <f t="shared" si="16"/>
        <v/>
      </c>
      <c r="M73" s="132" t="str">
        <f t="shared" si="17"/>
        <v/>
      </c>
      <c r="N73" s="202" t="str">
        <f t="shared" si="18"/>
        <v/>
      </c>
      <c r="O73" s="202" t="str">
        <f t="shared" si="19"/>
        <v/>
      </c>
      <c r="P73" s="203" t="str">
        <f t="shared" si="20"/>
        <v/>
      </c>
      <c r="Q73" s="204" t="str">
        <f t="shared" si="21"/>
        <v/>
      </c>
      <c r="R73" s="202" t="str">
        <f t="shared" si="22"/>
        <v/>
      </c>
      <c r="S73" s="202" t="str">
        <f t="shared" si="23"/>
        <v/>
      </c>
      <c r="T73" s="203" t="str">
        <f t="shared" si="24"/>
        <v/>
      </c>
      <c r="U73" s="203" t="str">
        <f t="shared" si="25"/>
        <v/>
      </c>
      <c r="V73" s="205" t="str">
        <f t="shared" si="26"/>
        <v/>
      </c>
      <c r="W73" s="205" t="str">
        <f t="shared" si="27"/>
        <v/>
      </c>
      <c r="X73" s="203" t="str">
        <f t="shared" si="28"/>
        <v/>
      </c>
      <c r="Y73" s="203" t="str">
        <f t="shared" si="29"/>
        <v/>
      </c>
      <c r="Z73" s="206" t="str">
        <f t="shared" si="30"/>
        <v/>
      </c>
      <c r="AA73" s="207" t="str">
        <f t="shared" si="36"/>
        <v/>
      </c>
      <c r="AB73" s="206" t="str">
        <f t="shared" si="31"/>
        <v/>
      </c>
      <c r="AC73" s="206" t="str">
        <f t="shared" si="32"/>
        <v/>
      </c>
      <c r="AD73" s="211" t="str">
        <f t="shared" si="37"/>
        <v/>
      </c>
      <c r="AE73" s="211" t="str">
        <f t="shared" si="33"/>
        <v/>
      </c>
      <c r="AF73" s="211"/>
      <c r="AG73" s="211"/>
    </row>
    <row r="74" spans="1:33" ht="16.8" x14ac:dyDescent="0.25">
      <c r="A74" s="242"/>
      <c r="B74" s="131">
        <v>18</v>
      </c>
      <c r="C74" s="131" t="str">
        <f t="shared" si="34"/>
        <v/>
      </c>
      <c r="D74" s="131" t="str">
        <f t="shared" si="35"/>
        <v/>
      </c>
      <c r="E74" s="131" t="str">
        <f t="shared" si="9"/>
        <v/>
      </c>
      <c r="F74" s="131" t="str">
        <f t="shared" si="10"/>
        <v/>
      </c>
      <c r="G74" s="132" t="str">
        <f t="shared" si="11"/>
        <v/>
      </c>
      <c r="H74" s="132" t="str">
        <f t="shared" si="12"/>
        <v/>
      </c>
      <c r="I74" s="132" t="str">
        <f t="shared" si="13"/>
        <v/>
      </c>
      <c r="J74" s="210" t="str">
        <f t="shared" si="14"/>
        <v/>
      </c>
      <c r="K74" s="131" t="str">
        <f t="shared" si="15"/>
        <v/>
      </c>
      <c r="L74" s="131" t="str">
        <f t="shared" si="16"/>
        <v/>
      </c>
      <c r="M74" s="132" t="str">
        <f t="shared" si="17"/>
        <v/>
      </c>
      <c r="N74" s="202" t="str">
        <f t="shared" si="18"/>
        <v/>
      </c>
      <c r="O74" s="202" t="str">
        <f t="shared" si="19"/>
        <v/>
      </c>
      <c r="P74" s="203" t="str">
        <f t="shared" si="20"/>
        <v/>
      </c>
      <c r="Q74" s="204" t="str">
        <f t="shared" si="21"/>
        <v/>
      </c>
      <c r="R74" s="202" t="str">
        <f t="shared" si="22"/>
        <v/>
      </c>
      <c r="S74" s="202" t="str">
        <f t="shared" si="23"/>
        <v/>
      </c>
      <c r="T74" s="203" t="str">
        <f t="shared" si="24"/>
        <v/>
      </c>
      <c r="U74" s="203" t="str">
        <f t="shared" si="25"/>
        <v/>
      </c>
      <c r="V74" s="205" t="str">
        <f t="shared" si="26"/>
        <v/>
      </c>
      <c r="W74" s="205" t="str">
        <f t="shared" si="27"/>
        <v/>
      </c>
      <c r="X74" s="203" t="str">
        <f t="shared" si="28"/>
        <v/>
      </c>
      <c r="Y74" s="203" t="str">
        <f t="shared" si="29"/>
        <v/>
      </c>
      <c r="Z74" s="206" t="str">
        <f t="shared" si="30"/>
        <v/>
      </c>
      <c r="AA74" s="207" t="str">
        <f t="shared" si="36"/>
        <v/>
      </c>
      <c r="AB74" s="206" t="str">
        <f t="shared" si="31"/>
        <v/>
      </c>
      <c r="AC74" s="206" t="str">
        <f t="shared" si="32"/>
        <v/>
      </c>
      <c r="AD74" s="211" t="str">
        <f t="shared" si="37"/>
        <v/>
      </c>
      <c r="AE74" s="211" t="str">
        <f t="shared" si="33"/>
        <v/>
      </c>
      <c r="AF74" s="211"/>
      <c r="AG74" s="211"/>
    </row>
    <row r="75" spans="1:33" ht="16.8" x14ac:dyDescent="0.25">
      <c r="A75" s="242"/>
      <c r="B75" s="131">
        <v>19</v>
      </c>
      <c r="C75" s="131" t="str">
        <f t="shared" si="34"/>
        <v/>
      </c>
      <c r="D75" s="131" t="str">
        <f t="shared" si="35"/>
        <v/>
      </c>
      <c r="E75" s="131" t="str">
        <f t="shared" si="9"/>
        <v/>
      </c>
      <c r="F75" s="131" t="str">
        <f t="shared" si="10"/>
        <v/>
      </c>
      <c r="G75" s="132" t="str">
        <f t="shared" si="11"/>
        <v/>
      </c>
      <c r="H75" s="132" t="str">
        <f t="shared" si="12"/>
        <v/>
      </c>
      <c r="I75" s="132" t="str">
        <f t="shared" si="13"/>
        <v/>
      </c>
      <c r="J75" s="210" t="str">
        <f t="shared" si="14"/>
        <v/>
      </c>
      <c r="K75" s="131" t="str">
        <f t="shared" si="15"/>
        <v/>
      </c>
      <c r="L75" s="131" t="str">
        <f t="shared" si="16"/>
        <v/>
      </c>
      <c r="M75" s="132" t="str">
        <f t="shared" si="17"/>
        <v/>
      </c>
      <c r="N75" s="202" t="str">
        <f t="shared" si="18"/>
        <v/>
      </c>
      <c r="O75" s="202" t="str">
        <f t="shared" si="19"/>
        <v/>
      </c>
      <c r="P75" s="203" t="str">
        <f t="shared" si="20"/>
        <v/>
      </c>
      <c r="Q75" s="204" t="str">
        <f t="shared" si="21"/>
        <v/>
      </c>
      <c r="R75" s="202" t="str">
        <f t="shared" si="22"/>
        <v/>
      </c>
      <c r="S75" s="202" t="str">
        <f t="shared" si="23"/>
        <v/>
      </c>
      <c r="T75" s="203" t="str">
        <f t="shared" si="24"/>
        <v/>
      </c>
      <c r="U75" s="203" t="str">
        <f t="shared" si="25"/>
        <v/>
      </c>
      <c r="V75" s="205" t="str">
        <f t="shared" si="26"/>
        <v/>
      </c>
      <c r="W75" s="205" t="str">
        <f t="shared" si="27"/>
        <v/>
      </c>
      <c r="X75" s="203" t="str">
        <f t="shared" si="28"/>
        <v/>
      </c>
      <c r="Y75" s="203" t="str">
        <f t="shared" si="29"/>
        <v/>
      </c>
      <c r="Z75" s="206" t="str">
        <f t="shared" si="30"/>
        <v/>
      </c>
      <c r="AA75" s="207" t="str">
        <f t="shared" si="36"/>
        <v/>
      </c>
      <c r="AB75" s="206" t="str">
        <f t="shared" si="31"/>
        <v/>
      </c>
      <c r="AC75" s="206" t="str">
        <f t="shared" si="32"/>
        <v/>
      </c>
      <c r="AD75" s="211" t="str">
        <f t="shared" si="37"/>
        <v/>
      </c>
      <c r="AE75" s="211" t="str">
        <f t="shared" si="33"/>
        <v/>
      </c>
      <c r="AF75" s="211"/>
      <c r="AG75" s="211"/>
    </row>
    <row r="76" spans="1:33" ht="16.8" x14ac:dyDescent="0.25">
      <c r="A76" s="242"/>
      <c r="B76" s="131">
        <v>20</v>
      </c>
      <c r="C76" s="131" t="str">
        <f t="shared" si="34"/>
        <v/>
      </c>
      <c r="D76" s="131" t="str">
        <f t="shared" si="35"/>
        <v/>
      </c>
      <c r="E76" s="131" t="str">
        <f t="shared" si="9"/>
        <v/>
      </c>
      <c r="F76" s="131" t="str">
        <f t="shared" si="10"/>
        <v/>
      </c>
      <c r="G76" s="132" t="str">
        <f t="shared" si="11"/>
        <v/>
      </c>
      <c r="H76" s="132" t="str">
        <f t="shared" si="12"/>
        <v/>
      </c>
      <c r="I76" s="132" t="str">
        <f t="shared" si="13"/>
        <v/>
      </c>
      <c r="J76" s="210" t="str">
        <f t="shared" si="14"/>
        <v/>
      </c>
      <c r="K76" s="131" t="str">
        <f t="shared" si="15"/>
        <v/>
      </c>
      <c r="L76" s="131" t="str">
        <f t="shared" si="16"/>
        <v/>
      </c>
      <c r="M76" s="132" t="str">
        <f t="shared" si="17"/>
        <v/>
      </c>
      <c r="N76" s="202" t="str">
        <f t="shared" si="18"/>
        <v/>
      </c>
      <c r="O76" s="202" t="str">
        <f t="shared" si="19"/>
        <v/>
      </c>
      <c r="P76" s="203" t="str">
        <f t="shared" si="20"/>
        <v/>
      </c>
      <c r="Q76" s="204" t="str">
        <f t="shared" si="21"/>
        <v/>
      </c>
      <c r="R76" s="202" t="str">
        <f t="shared" si="22"/>
        <v/>
      </c>
      <c r="S76" s="202" t="str">
        <f t="shared" si="23"/>
        <v/>
      </c>
      <c r="T76" s="203" t="str">
        <f t="shared" si="24"/>
        <v/>
      </c>
      <c r="U76" s="203" t="str">
        <f t="shared" si="25"/>
        <v/>
      </c>
      <c r="V76" s="205" t="str">
        <f t="shared" si="26"/>
        <v/>
      </c>
      <c r="W76" s="205" t="str">
        <f t="shared" si="27"/>
        <v/>
      </c>
      <c r="X76" s="203" t="str">
        <f t="shared" si="28"/>
        <v/>
      </c>
      <c r="Y76" s="203" t="str">
        <f t="shared" si="29"/>
        <v/>
      </c>
      <c r="Z76" s="206" t="str">
        <f t="shared" si="30"/>
        <v/>
      </c>
      <c r="AA76" s="207" t="str">
        <f t="shared" si="36"/>
        <v/>
      </c>
      <c r="AB76" s="206" t="str">
        <f t="shared" si="31"/>
        <v/>
      </c>
      <c r="AC76" s="206" t="str">
        <f t="shared" si="32"/>
        <v/>
      </c>
      <c r="AD76" s="211" t="str">
        <f t="shared" si="37"/>
        <v/>
      </c>
      <c r="AE76" s="211" t="str">
        <f t="shared" si="33"/>
        <v/>
      </c>
      <c r="AF76" s="211"/>
      <c r="AG76" s="211"/>
    </row>
    <row r="77" spans="1:33" ht="16.8" x14ac:dyDescent="0.25">
      <c r="A77" s="242"/>
      <c r="B77" s="131">
        <v>21</v>
      </c>
      <c r="C77" s="131" t="str">
        <f t="shared" si="34"/>
        <v/>
      </c>
      <c r="D77" s="131" t="str">
        <f t="shared" si="35"/>
        <v/>
      </c>
      <c r="E77" s="131" t="str">
        <f t="shared" si="9"/>
        <v/>
      </c>
      <c r="F77" s="131" t="str">
        <f t="shared" si="10"/>
        <v/>
      </c>
      <c r="G77" s="132" t="str">
        <f t="shared" si="11"/>
        <v/>
      </c>
      <c r="H77" s="132" t="str">
        <f t="shared" si="12"/>
        <v/>
      </c>
      <c r="I77" s="132" t="str">
        <f t="shared" si="13"/>
        <v/>
      </c>
      <c r="J77" s="210" t="str">
        <f t="shared" si="14"/>
        <v/>
      </c>
      <c r="K77" s="131" t="str">
        <f t="shared" si="15"/>
        <v/>
      </c>
      <c r="L77" s="131" t="str">
        <f t="shared" si="16"/>
        <v/>
      </c>
      <c r="M77" s="132" t="str">
        <f t="shared" si="17"/>
        <v/>
      </c>
      <c r="N77" s="202" t="str">
        <f t="shared" si="18"/>
        <v/>
      </c>
      <c r="O77" s="202" t="str">
        <f t="shared" si="19"/>
        <v/>
      </c>
      <c r="P77" s="203" t="str">
        <f t="shared" si="20"/>
        <v/>
      </c>
      <c r="Q77" s="204" t="str">
        <f t="shared" si="21"/>
        <v/>
      </c>
      <c r="R77" s="202" t="str">
        <f t="shared" si="22"/>
        <v/>
      </c>
      <c r="S77" s="202" t="str">
        <f t="shared" si="23"/>
        <v/>
      </c>
      <c r="T77" s="203" t="str">
        <f t="shared" si="24"/>
        <v/>
      </c>
      <c r="U77" s="203" t="str">
        <f t="shared" si="25"/>
        <v/>
      </c>
      <c r="V77" s="205" t="str">
        <f t="shared" si="26"/>
        <v/>
      </c>
      <c r="W77" s="205" t="str">
        <f t="shared" si="27"/>
        <v/>
      </c>
      <c r="X77" s="203" t="str">
        <f t="shared" si="28"/>
        <v/>
      </c>
      <c r="Y77" s="203" t="str">
        <f t="shared" si="29"/>
        <v/>
      </c>
      <c r="Z77" s="206" t="str">
        <f t="shared" si="30"/>
        <v/>
      </c>
      <c r="AA77" s="207" t="str">
        <f t="shared" si="36"/>
        <v/>
      </c>
      <c r="AB77" s="206" t="str">
        <f t="shared" si="31"/>
        <v/>
      </c>
      <c r="AC77" s="206" t="str">
        <f t="shared" si="32"/>
        <v/>
      </c>
      <c r="AD77" s="211" t="str">
        <f t="shared" si="37"/>
        <v/>
      </c>
      <c r="AE77" s="211" t="str">
        <f t="shared" si="33"/>
        <v/>
      </c>
      <c r="AF77" s="211"/>
      <c r="AG77" s="211"/>
    </row>
    <row r="78" spans="1:33" ht="16.8" x14ac:dyDescent="0.25">
      <c r="A78" s="242"/>
      <c r="B78" s="131">
        <v>22</v>
      </c>
      <c r="C78" s="131" t="str">
        <f t="shared" si="34"/>
        <v/>
      </c>
      <c r="D78" s="131" t="str">
        <f t="shared" si="35"/>
        <v/>
      </c>
      <c r="E78" s="131" t="str">
        <f t="shared" si="9"/>
        <v/>
      </c>
      <c r="F78" s="131" t="str">
        <f t="shared" si="10"/>
        <v/>
      </c>
      <c r="G78" s="132" t="str">
        <f t="shared" si="11"/>
        <v/>
      </c>
      <c r="H78" s="132" t="str">
        <f t="shared" si="12"/>
        <v/>
      </c>
      <c r="I78" s="132" t="str">
        <f t="shared" si="13"/>
        <v/>
      </c>
      <c r="J78" s="210" t="str">
        <f t="shared" si="14"/>
        <v/>
      </c>
      <c r="K78" s="131" t="str">
        <f t="shared" si="15"/>
        <v/>
      </c>
      <c r="L78" s="131" t="str">
        <f t="shared" si="16"/>
        <v/>
      </c>
      <c r="M78" s="132" t="str">
        <f t="shared" si="17"/>
        <v/>
      </c>
      <c r="N78" s="202" t="str">
        <f t="shared" si="18"/>
        <v/>
      </c>
      <c r="O78" s="202" t="str">
        <f t="shared" si="19"/>
        <v/>
      </c>
      <c r="P78" s="203" t="str">
        <f t="shared" si="20"/>
        <v/>
      </c>
      <c r="Q78" s="204" t="str">
        <f t="shared" si="21"/>
        <v/>
      </c>
      <c r="R78" s="202" t="str">
        <f t="shared" si="22"/>
        <v/>
      </c>
      <c r="S78" s="202" t="str">
        <f t="shared" si="23"/>
        <v/>
      </c>
      <c r="T78" s="203" t="str">
        <f t="shared" si="24"/>
        <v/>
      </c>
      <c r="U78" s="203" t="str">
        <f t="shared" si="25"/>
        <v/>
      </c>
      <c r="V78" s="205" t="str">
        <f t="shared" si="26"/>
        <v/>
      </c>
      <c r="W78" s="205" t="str">
        <f t="shared" si="27"/>
        <v/>
      </c>
      <c r="X78" s="203" t="str">
        <f t="shared" si="28"/>
        <v/>
      </c>
      <c r="Y78" s="203" t="str">
        <f t="shared" si="29"/>
        <v/>
      </c>
      <c r="Z78" s="206" t="str">
        <f t="shared" si="30"/>
        <v/>
      </c>
      <c r="AA78" s="207" t="str">
        <f t="shared" si="36"/>
        <v/>
      </c>
      <c r="AB78" s="206" t="str">
        <f t="shared" si="31"/>
        <v/>
      </c>
      <c r="AC78" s="206" t="str">
        <f t="shared" si="32"/>
        <v/>
      </c>
      <c r="AD78" s="211" t="str">
        <f t="shared" si="37"/>
        <v/>
      </c>
      <c r="AE78" s="211" t="str">
        <f t="shared" si="33"/>
        <v/>
      </c>
      <c r="AF78" s="211"/>
      <c r="AG78" s="211"/>
    </row>
    <row r="79" spans="1:33" ht="16.8" x14ac:dyDescent="0.25">
      <c r="A79" s="242"/>
      <c r="B79" s="131">
        <v>23</v>
      </c>
      <c r="C79" s="131" t="str">
        <f t="shared" si="34"/>
        <v/>
      </c>
      <c r="D79" s="131" t="str">
        <f t="shared" si="35"/>
        <v/>
      </c>
      <c r="E79" s="131" t="str">
        <f t="shared" si="9"/>
        <v/>
      </c>
      <c r="F79" s="131" t="str">
        <f t="shared" si="10"/>
        <v/>
      </c>
      <c r="G79" s="132" t="str">
        <f t="shared" si="11"/>
        <v/>
      </c>
      <c r="H79" s="132" t="str">
        <f t="shared" si="12"/>
        <v/>
      </c>
      <c r="I79" s="132" t="str">
        <f t="shared" si="13"/>
        <v/>
      </c>
      <c r="J79" s="210" t="str">
        <f t="shared" si="14"/>
        <v/>
      </c>
      <c r="K79" s="131" t="str">
        <f t="shared" si="15"/>
        <v/>
      </c>
      <c r="L79" s="131" t="str">
        <f t="shared" si="16"/>
        <v/>
      </c>
      <c r="M79" s="132" t="str">
        <f t="shared" si="17"/>
        <v/>
      </c>
      <c r="N79" s="202" t="str">
        <f t="shared" si="18"/>
        <v/>
      </c>
      <c r="O79" s="202" t="str">
        <f t="shared" si="19"/>
        <v/>
      </c>
      <c r="P79" s="203" t="str">
        <f t="shared" si="20"/>
        <v/>
      </c>
      <c r="Q79" s="204" t="str">
        <f t="shared" si="21"/>
        <v/>
      </c>
      <c r="R79" s="202" t="str">
        <f t="shared" si="22"/>
        <v/>
      </c>
      <c r="S79" s="202" t="str">
        <f t="shared" si="23"/>
        <v/>
      </c>
      <c r="T79" s="203" t="str">
        <f t="shared" si="24"/>
        <v/>
      </c>
      <c r="U79" s="203" t="str">
        <f t="shared" si="25"/>
        <v/>
      </c>
      <c r="V79" s="205" t="str">
        <f t="shared" si="26"/>
        <v/>
      </c>
      <c r="W79" s="205" t="str">
        <f t="shared" si="27"/>
        <v/>
      </c>
      <c r="X79" s="203" t="str">
        <f t="shared" si="28"/>
        <v/>
      </c>
      <c r="Y79" s="203" t="str">
        <f t="shared" si="29"/>
        <v/>
      </c>
      <c r="Z79" s="206" t="str">
        <f t="shared" si="30"/>
        <v/>
      </c>
      <c r="AA79" s="207" t="str">
        <f t="shared" si="36"/>
        <v/>
      </c>
      <c r="AB79" s="206" t="str">
        <f t="shared" si="31"/>
        <v/>
      </c>
      <c r="AC79" s="206" t="str">
        <f t="shared" si="32"/>
        <v/>
      </c>
      <c r="AD79" s="211" t="str">
        <f t="shared" si="37"/>
        <v/>
      </c>
      <c r="AE79" s="211" t="str">
        <f t="shared" si="33"/>
        <v/>
      </c>
      <c r="AF79" s="211"/>
      <c r="AG79" s="211"/>
    </row>
    <row r="80" spans="1:33" ht="16.8" x14ac:dyDescent="0.25">
      <c r="A80" s="242"/>
      <c r="B80" s="131">
        <v>24</v>
      </c>
      <c r="C80" s="131" t="str">
        <f t="shared" si="34"/>
        <v/>
      </c>
      <c r="D80" s="131" t="str">
        <f t="shared" si="35"/>
        <v/>
      </c>
      <c r="E80" s="131" t="str">
        <f t="shared" si="9"/>
        <v/>
      </c>
      <c r="F80" s="131" t="str">
        <f t="shared" si="10"/>
        <v/>
      </c>
      <c r="G80" s="132" t="str">
        <f t="shared" si="11"/>
        <v/>
      </c>
      <c r="H80" s="132" t="str">
        <f t="shared" si="12"/>
        <v/>
      </c>
      <c r="I80" s="132" t="str">
        <f t="shared" si="13"/>
        <v/>
      </c>
      <c r="J80" s="210" t="str">
        <f t="shared" si="14"/>
        <v/>
      </c>
      <c r="K80" s="131" t="str">
        <f t="shared" si="15"/>
        <v/>
      </c>
      <c r="L80" s="131" t="str">
        <f t="shared" si="16"/>
        <v/>
      </c>
      <c r="M80" s="132" t="str">
        <f t="shared" si="17"/>
        <v/>
      </c>
      <c r="N80" s="202" t="str">
        <f t="shared" si="18"/>
        <v/>
      </c>
      <c r="O80" s="202" t="str">
        <f t="shared" si="19"/>
        <v/>
      </c>
      <c r="P80" s="203" t="str">
        <f t="shared" si="20"/>
        <v/>
      </c>
      <c r="Q80" s="204" t="str">
        <f t="shared" si="21"/>
        <v/>
      </c>
      <c r="R80" s="202" t="str">
        <f t="shared" si="22"/>
        <v/>
      </c>
      <c r="S80" s="202" t="str">
        <f t="shared" si="23"/>
        <v/>
      </c>
      <c r="T80" s="203" t="str">
        <f t="shared" si="24"/>
        <v/>
      </c>
      <c r="U80" s="203" t="str">
        <f t="shared" si="25"/>
        <v/>
      </c>
      <c r="V80" s="205" t="str">
        <f t="shared" si="26"/>
        <v/>
      </c>
      <c r="W80" s="205" t="str">
        <f t="shared" si="27"/>
        <v/>
      </c>
      <c r="X80" s="203" t="str">
        <f t="shared" si="28"/>
        <v/>
      </c>
      <c r="Y80" s="203" t="str">
        <f t="shared" si="29"/>
        <v/>
      </c>
      <c r="Z80" s="206" t="str">
        <f t="shared" si="30"/>
        <v/>
      </c>
      <c r="AA80" s="207" t="str">
        <f t="shared" si="36"/>
        <v/>
      </c>
      <c r="AB80" s="206" t="str">
        <f t="shared" si="31"/>
        <v/>
      </c>
      <c r="AC80" s="206" t="str">
        <f t="shared" si="32"/>
        <v/>
      </c>
      <c r="AD80" s="211" t="str">
        <f t="shared" si="37"/>
        <v/>
      </c>
      <c r="AE80" s="211" t="str">
        <f t="shared" si="33"/>
        <v/>
      </c>
      <c r="AF80" s="211"/>
      <c r="AG80" s="211"/>
    </row>
    <row r="81" spans="1:33" ht="16.8" x14ac:dyDescent="0.25">
      <c r="A81" s="242"/>
      <c r="B81" s="131">
        <v>25</v>
      </c>
      <c r="C81" s="131" t="str">
        <f t="shared" si="34"/>
        <v/>
      </c>
      <c r="D81" s="131" t="str">
        <f t="shared" si="35"/>
        <v/>
      </c>
      <c r="E81" s="131" t="str">
        <f t="shared" si="9"/>
        <v/>
      </c>
      <c r="F81" s="131" t="str">
        <f t="shared" si="10"/>
        <v/>
      </c>
      <c r="G81" s="132" t="str">
        <f t="shared" si="11"/>
        <v/>
      </c>
      <c r="H81" s="132" t="str">
        <f t="shared" si="12"/>
        <v/>
      </c>
      <c r="I81" s="132" t="str">
        <f t="shared" si="13"/>
        <v/>
      </c>
      <c r="J81" s="210" t="str">
        <f t="shared" si="14"/>
        <v/>
      </c>
      <c r="K81" s="131" t="str">
        <f t="shared" si="15"/>
        <v/>
      </c>
      <c r="L81" s="131" t="str">
        <f t="shared" si="16"/>
        <v/>
      </c>
      <c r="M81" s="132" t="str">
        <f t="shared" si="17"/>
        <v/>
      </c>
      <c r="N81" s="202" t="str">
        <f t="shared" si="18"/>
        <v/>
      </c>
      <c r="O81" s="202" t="str">
        <f t="shared" si="19"/>
        <v/>
      </c>
      <c r="P81" s="203" t="str">
        <f t="shared" si="20"/>
        <v/>
      </c>
      <c r="Q81" s="204" t="str">
        <f t="shared" si="21"/>
        <v/>
      </c>
      <c r="R81" s="202" t="str">
        <f t="shared" si="22"/>
        <v/>
      </c>
      <c r="S81" s="202" t="str">
        <f t="shared" si="23"/>
        <v/>
      </c>
      <c r="T81" s="203" t="str">
        <f t="shared" si="24"/>
        <v/>
      </c>
      <c r="U81" s="203" t="str">
        <f t="shared" si="25"/>
        <v/>
      </c>
      <c r="V81" s="205" t="str">
        <f t="shared" si="26"/>
        <v/>
      </c>
      <c r="W81" s="205" t="str">
        <f t="shared" si="27"/>
        <v/>
      </c>
      <c r="X81" s="203" t="str">
        <f t="shared" si="28"/>
        <v/>
      </c>
      <c r="Y81" s="203" t="str">
        <f t="shared" si="29"/>
        <v/>
      </c>
      <c r="Z81" s="206" t="str">
        <f t="shared" si="30"/>
        <v/>
      </c>
      <c r="AA81" s="207" t="str">
        <f t="shared" si="36"/>
        <v/>
      </c>
      <c r="AB81" s="206" t="str">
        <f t="shared" si="31"/>
        <v/>
      </c>
      <c r="AC81" s="206" t="str">
        <f t="shared" si="32"/>
        <v/>
      </c>
      <c r="AD81" s="211" t="str">
        <f t="shared" si="37"/>
        <v/>
      </c>
      <c r="AE81" s="211" t="str">
        <f t="shared" si="33"/>
        <v/>
      </c>
      <c r="AF81" s="211"/>
      <c r="AG81" s="211"/>
    </row>
    <row r="82" spans="1:33" ht="16.8" x14ac:dyDescent="0.25">
      <c r="A82" s="242"/>
      <c r="B82" s="131">
        <v>26</v>
      </c>
      <c r="C82" s="131" t="str">
        <f t="shared" si="34"/>
        <v/>
      </c>
      <c r="D82" s="131" t="str">
        <f t="shared" si="35"/>
        <v/>
      </c>
      <c r="E82" s="131" t="str">
        <f t="shared" si="9"/>
        <v/>
      </c>
      <c r="F82" s="131" t="str">
        <f t="shared" si="10"/>
        <v/>
      </c>
      <c r="G82" s="132" t="str">
        <f t="shared" si="11"/>
        <v/>
      </c>
      <c r="H82" s="132" t="str">
        <f t="shared" si="12"/>
        <v/>
      </c>
      <c r="I82" s="132" t="str">
        <f t="shared" si="13"/>
        <v/>
      </c>
      <c r="J82" s="210" t="str">
        <f t="shared" si="14"/>
        <v/>
      </c>
      <c r="K82" s="131" t="str">
        <f t="shared" si="15"/>
        <v/>
      </c>
      <c r="L82" s="131" t="str">
        <f t="shared" si="16"/>
        <v/>
      </c>
      <c r="M82" s="132" t="str">
        <f t="shared" si="17"/>
        <v/>
      </c>
      <c r="N82" s="202" t="str">
        <f t="shared" si="18"/>
        <v/>
      </c>
      <c r="O82" s="202" t="str">
        <f t="shared" si="19"/>
        <v/>
      </c>
      <c r="P82" s="203" t="str">
        <f t="shared" si="20"/>
        <v/>
      </c>
      <c r="Q82" s="204" t="str">
        <f t="shared" si="21"/>
        <v/>
      </c>
      <c r="R82" s="202" t="str">
        <f t="shared" si="22"/>
        <v/>
      </c>
      <c r="S82" s="202" t="str">
        <f t="shared" si="23"/>
        <v/>
      </c>
      <c r="T82" s="203" t="str">
        <f t="shared" si="24"/>
        <v/>
      </c>
      <c r="U82" s="203" t="str">
        <f t="shared" si="25"/>
        <v/>
      </c>
      <c r="V82" s="205" t="str">
        <f t="shared" si="26"/>
        <v/>
      </c>
      <c r="W82" s="205" t="str">
        <f t="shared" si="27"/>
        <v/>
      </c>
      <c r="X82" s="203" t="str">
        <f t="shared" si="28"/>
        <v/>
      </c>
      <c r="Y82" s="203" t="str">
        <f t="shared" si="29"/>
        <v/>
      </c>
      <c r="Z82" s="206" t="str">
        <f t="shared" si="30"/>
        <v/>
      </c>
      <c r="AA82" s="207" t="str">
        <f t="shared" si="36"/>
        <v/>
      </c>
      <c r="AB82" s="206" t="str">
        <f t="shared" si="31"/>
        <v/>
      </c>
      <c r="AC82" s="206" t="str">
        <f t="shared" si="32"/>
        <v/>
      </c>
      <c r="AD82" s="211" t="str">
        <f t="shared" si="37"/>
        <v/>
      </c>
      <c r="AE82" s="211" t="str">
        <f t="shared" si="33"/>
        <v/>
      </c>
      <c r="AF82" s="211"/>
      <c r="AG82" s="211"/>
    </row>
    <row r="83" spans="1:33" ht="16.8" x14ac:dyDescent="0.25">
      <c r="A83" s="242"/>
      <c r="B83" s="131">
        <v>27</v>
      </c>
      <c r="C83" s="131" t="str">
        <f t="shared" si="34"/>
        <v/>
      </c>
      <c r="D83" s="131" t="str">
        <f t="shared" si="35"/>
        <v/>
      </c>
      <c r="E83" s="131" t="str">
        <f t="shared" si="9"/>
        <v/>
      </c>
      <c r="F83" s="131" t="str">
        <f t="shared" si="10"/>
        <v/>
      </c>
      <c r="G83" s="132" t="str">
        <f t="shared" si="11"/>
        <v/>
      </c>
      <c r="H83" s="132" t="str">
        <f t="shared" si="12"/>
        <v/>
      </c>
      <c r="I83" s="132" t="str">
        <f t="shared" si="13"/>
        <v/>
      </c>
      <c r="J83" s="210" t="str">
        <f t="shared" si="14"/>
        <v/>
      </c>
      <c r="K83" s="131" t="str">
        <f t="shared" si="15"/>
        <v/>
      </c>
      <c r="L83" s="131" t="str">
        <f t="shared" si="16"/>
        <v/>
      </c>
      <c r="M83" s="132" t="str">
        <f t="shared" si="17"/>
        <v/>
      </c>
      <c r="N83" s="202" t="str">
        <f t="shared" si="18"/>
        <v/>
      </c>
      <c r="O83" s="202" t="str">
        <f t="shared" si="19"/>
        <v/>
      </c>
      <c r="P83" s="203" t="str">
        <f t="shared" si="20"/>
        <v/>
      </c>
      <c r="Q83" s="204" t="str">
        <f t="shared" si="21"/>
        <v/>
      </c>
      <c r="R83" s="202" t="str">
        <f t="shared" si="22"/>
        <v/>
      </c>
      <c r="S83" s="202" t="str">
        <f t="shared" si="23"/>
        <v/>
      </c>
      <c r="T83" s="203" t="str">
        <f t="shared" si="24"/>
        <v/>
      </c>
      <c r="U83" s="203" t="str">
        <f t="shared" si="25"/>
        <v/>
      </c>
      <c r="V83" s="205" t="str">
        <f t="shared" si="26"/>
        <v/>
      </c>
      <c r="W83" s="205" t="str">
        <f t="shared" si="27"/>
        <v/>
      </c>
      <c r="X83" s="203" t="str">
        <f t="shared" si="28"/>
        <v/>
      </c>
      <c r="Y83" s="203" t="str">
        <f t="shared" si="29"/>
        <v/>
      </c>
      <c r="Z83" s="206" t="str">
        <f t="shared" si="30"/>
        <v/>
      </c>
      <c r="AA83" s="207" t="str">
        <f t="shared" si="36"/>
        <v/>
      </c>
      <c r="AB83" s="206" t="str">
        <f t="shared" si="31"/>
        <v/>
      </c>
      <c r="AC83" s="206" t="str">
        <f t="shared" si="32"/>
        <v/>
      </c>
      <c r="AD83" s="211" t="str">
        <f t="shared" si="37"/>
        <v/>
      </c>
      <c r="AE83" s="211" t="str">
        <f t="shared" si="33"/>
        <v/>
      </c>
      <c r="AF83" s="211"/>
      <c r="AG83" s="211"/>
    </row>
    <row r="84" spans="1:33" ht="16.8" x14ac:dyDescent="0.25">
      <c r="A84" s="242"/>
      <c r="B84" s="131">
        <v>28</v>
      </c>
      <c r="C84" s="131" t="str">
        <f t="shared" si="34"/>
        <v/>
      </c>
      <c r="D84" s="131" t="str">
        <f t="shared" si="35"/>
        <v/>
      </c>
      <c r="E84" s="131" t="str">
        <f t="shared" si="9"/>
        <v/>
      </c>
      <c r="F84" s="131" t="str">
        <f t="shared" si="10"/>
        <v/>
      </c>
      <c r="G84" s="132" t="str">
        <f t="shared" si="11"/>
        <v/>
      </c>
      <c r="H84" s="132" t="str">
        <f t="shared" si="12"/>
        <v/>
      </c>
      <c r="I84" s="132" t="str">
        <f t="shared" si="13"/>
        <v/>
      </c>
      <c r="J84" s="210" t="str">
        <f t="shared" si="14"/>
        <v/>
      </c>
      <c r="K84" s="131" t="str">
        <f t="shared" si="15"/>
        <v/>
      </c>
      <c r="L84" s="131" t="str">
        <f t="shared" si="16"/>
        <v/>
      </c>
      <c r="M84" s="132" t="str">
        <f t="shared" si="17"/>
        <v/>
      </c>
      <c r="N84" s="202" t="str">
        <f t="shared" si="18"/>
        <v/>
      </c>
      <c r="O84" s="202" t="str">
        <f t="shared" si="19"/>
        <v/>
      </c>
      <c r="P84" s="203" t="str">
        <f t="shared" si="20"/>
        <v/>
      </c>
      <c r="Q84" s="204" t="str">
        <f t="shared" si="21"/>
        <v/>
      </c>
      <c r="R84" s="202" t="str">
        <f t="shared" si="22"/>
        <v/>
      </c>
      <c r="S84" s="202" t="str">
        <f t="shared" si="23"/>
        <v/>
      </c>
      <c r="T84" s="203" t="str">
        <f t="shared" si="24"/>
        <v/>
      </c>
      <c r="U84" s="203" t="str">
        <f t="shared" si="25"/>
        <v/>
      </c>
      <c r="V84" s="205" t="str">
        <f t="shared" si="26"/>
        <v/>
      </c>
      <c r="W84" s="205" t="str">
        <f t="shared" si="27"/>
        <v/>
      </c>
      <c r="X84" s="203" t="str">
        <f t="shared" si="28"/>
        <v/>
      </c>
      <c r="Y84" s="203" t="str">
        <f t="shared" si="29"/>
        <v/>
      </c>
      <c r="Z84" s="206" t="str">
        <f t="shared" si="30"/>
        <v/>
      </c>
      <c r="AA84" s="207" t="str">
        <f t="shared" si="36"/>
        <v/>
      </c>
      <c r="AB84" s="206" t="str">
        <f t="shared" si="31"/>
        <v/>
      </c>
      <c r="AC84" s="206" t="str">
        <f t="shared" si="32"/>
        <v/>
      </c>
      <c r="AD84" s="211" t="str">
        <f t="shared" si="37"/>
        <v/>
      </c>
      <c r="AE84" s="211" t="str">
        <f t="shared" si="33"/>
        <v/>
      </c>
      <c r="AF84" s="211"/>
      <c r="AG84" s="211"/>
    </row>
    <row r="85" spans="1:33" ht="16.8" x14ac:dyDescent="0.25">
      <c r="A85" s="242"/>
      <c r="B85" s="131">
        <v>29</v>
      </c>
      <c r="C85" s="131" t="str">
        <f t="shared" si="34"/>
        <v/>
      </c>
      <c r="D85" s="131" t="str">
        <f t="shared" si="35"/>
        <v/>
      </c>
      <c r="E85" s="131" t="str">
        <f t="shared" si="9"/>
        <v/>
      </c>
      <c r="F85" s="131" t="str">
        <f t="shared" si="10"/>
        <v/>
      </c>
      <c r="G85" s="132" t="str">
        <f t="shared" si="11"/>
        <v/>
      </c>
      <c r="H85" s="132" t="str">
        <f t="shared" si="12"/>
        <v/>
      </c>
      <c r="I85" s="132" t="str">
        <f t="shared" si="13"/>
        <v/>
      </c>
      <c r="J85" s="210" t="str">
        <f t="shared" si="14"/>
        <v/>
      </c>
      <c r="K85" s="131" t="str">
        <f t="shared" si="15"/>
        <v/>
      </c>
      <c r="L85" s="131" t="str">
        <f t="shared" si="16"/>
        <v/>
      </c>
      <c r="M85" s="132" t="str">
        <f t="shared" si="17"/>
        <v/>
      </c>
      <c r="N85" s="202" t="str">
        <f t="shared" si="18"/>
        <v/>
      </c>
      <c r="O85" s="202" t="str">
        <f t="shared" si="19"/>
        <v/>
      </c>
      <c r="P85" s="203" t="str">
        <f t="shared" si="20"/>
        <v/>
      </c>
      <c r="Q85" s="204" t="str">
        <f t="shared" si="21"/>
        <v/>
      </c>
      <c r="R85" s="202" t="str">
        <f t="shared" si="22"/>
        <v/>
      </c>
      <c r="S85" s="202" t="str">
        <f t="shared" si="23"/>
        <v/>
      </c>
      <c r="T85" s="203" t="str">
        <f t="shared" si="24"/>
        <v/>
      </c>
      <c r="U85" s="203" t="str">
        <f t="shared" si="25"/>
        <v/>
      </c>
      <c r="V85" s="205" t="str">
        <f t="shared" si="26"/>
        <v/>
      </c>
      <c r="W85" s="205" t="str">
        <f t="shared" si="27"/>
        <v/>
      </c>
      <c r="X85" s="203" t="str">
        <f t="shared" si="28"/>
        <v/>
      </c>
      <c r="Y85" s="203" t="str">
        <f t="shared" si="29"/>
        <v/>
      </c>
      <c r="Z85" s="206" t="str">
        <f t="shared" si="30"/>
        <v/>
      </c>
      <c r="AA85" s="207" t="str">
        <f t="shared" si="36"/>
        <v/>
      </c>
      <c r="AB85" s="206" t="str">
        <f t="shared" si="31"/>
        <v/>
      </c>
      <c r="AC85" s="206" t="str">
        <f t="shared" si="32"/>
        <v/>
      </c>
      <c r="AD85" s="211" t="str">
        <f t="shared" si="37"/>
        <v/>
      </c>
      <c r="AE85" s="211" t="str">
        <f t="shared" si="33"/>
        <v/>
      </c>
      <c r="AF85" s="211"/>
      <c r="AG85" s="211"/>
    </row>
    <row r="86" spans="1:33" ht="16.8" x14ac:dyDescent="0.25">
      <c r="A86" s="242"/>
      <c r="B86" s="131">
        <v>30</v>
      </c>
      <c r="C86" s="131" t="str">
        <f t="shared" si="34"/>
        <v/>
      </c>
      <c r="D86" s="131" t="str">
        <f t="shared" si="35"/>
        <v/>
      </c>
      <c r="E86" s="131" t="str">
        <f t="shared" si="9"/>
        <v/>
      </c>
      <c r="F86" s="131" t="str">
        <f t="shared" si="10"/>
        <v/>
      </c>
      <c r="G86" s="132" t="str">
        <f t="shared" si="11"/>
        <v/>
      </c>
      <c r="H86" s="132" t="str">
        <f t="shared" si="12"/>
        <v/>
      </c>
      <c r="I86" s="132" t="str">
        <f t="shared" si="13"/>
        <v/>
      </c>
      <c r="J86" s="210" t="str">
        <f t="shared" si="14"/>
        <v/>
      </c>
      <c r="K86" s="131" t="str">
        <f t="shared" si="15"/>
        <v/>
      </c>
      <c r="L86" s="131" t="str">
        <f t="shared" si="16"/>
        <v/>
      </c>
      <c r="M86" s="132" t="str">
        <f t="shared" si="17"/>
        <v/>
      </c>
      <c r="N86" s="202" t="str">
        <f t="shared" si="18"/>
        <v/>
      </c>
      <c r="O86" s="202" t="str">
        <f t="shared" si="19"/>
        <v/>
      </c>
      <c r="P86" s="203" t="str">
        <f t="shared" si="20"/>
        <v/>
      </c>
      <c r="Q86" s="204" t="str">
        <f t="shared" si="21"/>
        <v/>
      </c>
      <c r="R86" s="202" t="str">
        <f t="shared" si="22"/>
        <v/>
      </c>
      <c r="S86" s="202" t="str">
        <f t="shared" si="23"/>
        <v/>
      </c>
      <c r="T86" s="203" t="str">
        <f t="shared" si="24"/>
        <v/>
      </c>
      <c r="U86" s="203" t="str">
        <f t="shared" si="25"/>
        <v/>
      </c>
      <c r="V86" s="205" t="str">
        <f t="shared" si="26"/>
        <v/>
      </c>
      <c r="W86" s="205" t="str">
        <f t="shared" si="27"/>
        <v/>
      </c>
      <c r="X86" s="203" t="str">
        <f t="shared" si="28"/>
        <v/>
      </c>
      <c r="Y86" s="203" t="str">
        <f t="shared" si="29"/>
        <v/>
      </c>
      <c r="Z86" s="206" t="str">
        <f t="shared" si="30"/>
        <v/>
      </c>
      <c r="AA86" s="207" t="str">
        <f t="shared" si="36"/>
        <v/>
      </c>
      <c r="AB86" s="206" t="str">
        <f t="shared" si="31"/>
        <v/>
      </c>
      <c r="AC86" s="206" t="str">
        <f t="shared" si="32"/>
        <v/>
      </c>
      <c r="AD86" s="211" t="str">
        <f t="shared" si="37"/>
        <v/>
      </c>
      <c r="AE86" s="211" t="str">
        <f t="shared" si="33"/>
        <v/>
      </c>
      <c r="AF86" s="211"/>
      <c r="AG86" s="211"/>
    </row>
    <row r="87" spans="1:33" ht="16.8" x14ac:dyDescent="0.25">
      <c r="A87" s="242"/>
      <c r="B87" s="131">
        <v>31</v>
      </c>
      <c r="C87" s="131" t="str">
        <f t="shared" si="34"/>
        <v/>
      </c>
      <c r="D87" s="131" t="str">
        <f t="shared" si="35"/>
        <v/>
      </c>
      <c r="E87" s="131" t="str">
        <f t="shared" si="9"/>
        <v/>
      </c>
      <c r="F87" s="131" t="str">
        <f t="shared" si="10"/>
        <v/>
      </c>
      <c r="G87" s="132" t="str">
        <f t="shared" si="11"/>
        <v/>
      </c>
      <c r="H87" s="132" t="str">
        <f t="shared" si="12"/>
        <v/>
      </c>
      <c r="I87" s="132" t="str">
        <f t="shared" si="13"/>
        <v/>
      </c>
      <c r="J87" s="210" t="str">
        <f t="shared" si="14"/>
        <v/>
      </c>
      <c r="K87" s="131" t="str">
        <f t="shared" si="15"/>
        <v/>
      </c>
      <c r="L87" s="131" t="str">
        <f t="shared" si="16"/>
        <v/>
      </c>
      <c r="M87" s="132" t="str">
        <f t="shared" si="17"/>
        <v/>
      </c>
      <c r="N87" s="202" t="str">
        <f t="shared" si="18"/>
        <v/>
      </c>
      <c r="O87" s="202" t="str">
        <f t="shared" si="19"/>
        <v/>
      </c>
      <c r="P87" s="203" t="str">
        <f t="shared" si="20"/>
        <v/>
      </c>
      <c r="Q87" s="204" t="str">
        <f t="shared" si="21"/>
        <v/>
      </c>
      <c r="R87" s="202" t="str">
        <f t="shared" si="22"/>
        <v/>
      </c>
      <c r="S87" s="202" t="str">
        <f t="shared" si="23"/>
        <v/>
      </c>
      <c r="T87" s="203" t="str">
        <f t="shared" si="24"/>
        <v/>
      </c>
      <c r="U87" s="203" t="str">
        <f t="shared" si="25"/>
        <v/>
      </c>
      <c r="V87" s="205" t="str">
        <f t="shared" si="26"/>
        <v/>
      </c>
      <c r="W87" s="205" t="str">
        <f t="shared" si="27"/>
        <v/>
      </c>
      <c r="X87" s="203" t="str">
        <f t="shared" si="28"/>
        <v/>
      </c>
      <c r="Y87" s="203" t="str">
        <f t="shared" si="29"/>
        <v/>
      </c>
      <c r="Z87" s="206" t="str">
        <f t="shared" si="30"/>
        <v/>
      </c>
      <c r="AA87" s="207" t="str">
        <f t="shared" si="36"/>
        <v/>
      </c>
      <c r="AB87" s="206" t="str">
        <f t="shared" si="31"/>
        <v/>
      </c>
      <c r="AC87" s="206" t="str">
        <f t="shared" si="32"/>
        <v/>
      </c>
      <c r="AD87" s="211" t="str">
        <f t="shared" si="37"/>
        <v/>
      </c>
      <c r="AE87" s="211" t="str">
        <f t="shared" si="33"/>
        <v/>
      </c>
      <c r="AF87" s="211"/>
      <c r="AG87" s="211"/>
    </row>
    <row r="88" spans="1:33" ht="16.8" x14ac:dyDescent="0.25">
      <c r="A88" s="242"/>
      <c r="B88" s="131">
        <v>32</v>
      </c>
      <c r="C88" s="131" t="str">
        <f t="shared" si="34"/>
        <v/>
      </c>
      <c r="D88" s="131" t="str">
        <f t="shared" si="35"/>
        <v/>
      </c>
      <c r="E88" s="131" t="str">
        <f t="shared" si="9"/>
        <v/>
      </c>
      <c r="F88" s="131" t="str">
        <f t="shared" si="10"/>
        <v/>
      </c>
      <c r="G88" s="132" t="str">
        <f t="shared" si="11"/>
        <v/>
      </c>
      <c r="H88" s="132" t="str">
        <f t="shared" si="12"/>
        <v/>
      </c>
      <c r="I88" s="132" t="str">
        <f t="shared" si="13"/>
        <v/>
      </c>
      <c r="J88" s="210" t="str">
        <f t="shared" si="14"/>
        <v/>
      </c>
      <c r="K88" s="131" t="str">
        <f t="shared" si="15"/>
        <v/>
      </c>
      <c r="L88" s="131" t="str">
        <f t="shared" si="16"/>
        <v/>
      </c>
      <c r="M88" s="132" t="str">
        <f t="shared" si="17"/>
        <v/>
      </c>
      <c r="N88" s="202" t="str">
        <f t="shared" si="18"/>
        <v/>
      </c>
      <c r="O88" s="202" t="str">
        <f t="shared" si="19"/>
        <v/>
      </c>
      <c r="P88" s="203" t="str">
        <f t="shared" si="20"/>
        <v/>
      </c>
      <c r="Q88" s="204" t="str">
        <f t="shared" si="21"/>
        <v/>
      </c>
      <c r="R88" s="202" t="str">
        <f t="shared" si="22"/>
        <v/>
      </c>
      <c r="S88" s="202" t="str">
        <f t="shared" si="23"/>
        <v/>
      </c>
      <c r="T88" s="203" t="str">
        <f t="shared" si="24"/>
        <v/>
      </c>
      <c r="U88" s="203" t="str">
        <f t="shared" si="25"/>
        <v/>
      </c>
      <c r="V88" s="205" t="str">
        <f t="shared" si="26"/>
        <v/>
      </c>
      <c r="W88" s="205" t="str">
        <f t="shared" si="27"/>
        <v/>
      </c>
      <c r="X88" s="203" t="str">
        <f t="shared" si="28"/>
        <v/>
      </c>
      <c r="Y88" s="203" t="str">
        <f t="shared" si="29"/>
        <v/>
      </c>
      <c r="Z88" s="206" t="str">
        <f t="shared" si="30"/>
        <v/>
      </c>
      <c r="AA88" s="207" t="str">
        <f t="shared" si="36"/>
        <v/>
      </c>
      <c r="AB88" s="206" t="str">
        <f t="shared" si="31"/>
        <v/>
      </c>
      <c r="AC88" s="206" t="str">
        <f t="shared" si="32"/>
        <v/>
      </c>
      <c r="AD88" s="211" t="str">
        <f t="shared" si="37"/>
        <v/>
      </c>
      <c r="AE88" s="211" t="str">
        <f t="shared" si="33"/>
        <v/>
      </c>
      <c r="AF88" s="211"/>
      <c r="AG88" s="211"/>
    </row>
    <row r="89" spans="1:33" ht="16.8" x14ac:dyDescent="0.25">
      <c r="A89" s="242"/>
      <c r="B89" s="131">
        <v>33</v>
      </c>
      <c r="C89" s="131" t="str">
        <f t="shared" si="34"/>
        <v/>
      </c>
      <c r="D89" s="131" t="str">
        <f t="shared" si="35"/>
        <v/>
      </c>
      <c r="E89" s="131" t="str">
        <f t="shared" si="9"/>
        <v/>
      </c>
      <c r="F89" s="131" t="str">
        <f t="shared" si="10"/>
        <v/>
      </c>
      <c r="G89" s="132" t="str">
        <f t="shared" si="11"/>
        <v/>
      </c>
      <c r="H89" s="132" t="str">
        <f t="shared" si="12"/>
        <v/>
      </c>
      <c r="I89" s="132" t="str">
        <f t="shared" si="13"/>
        <v/>
      </c>
      <c r="J89" s="210" t="str">
        <f t="shared" si="14"/>
        <v/>
      </c>
      <c r="K89" s="131" t="str">
        <f t="shared" si="15"/>
        <v/>
      </c>
      <c r="L89" s="131" t="str">
        <f t="shared" si="16"/>
        <v/>
      </c>
      <c r="M89" s="132" t="str">
        <f t="shared" si="17"/>
        <v/>
      </c>
      <c r="N89" s="202" t="str">
        <f t="shared" si="18"/>
        <v/>
      </c>
      <c r="O89" s="202" t="str">
        <f t="shared" si="19"/>
        <v/>
      </c>
      <c r="P89" s="203" t="str">
        <f t="shared" si="20"/>
        <v/>
      </c>
      <c r="Q89" s="204" t="str">
        <f t="shared" si="21"/>
        <v/>
      </c>
      <c r="R89" s="202" t="str">
        <f t="shared" si="22"/>
        <v/>
      </c>
      <c r="S89" s="202" t="str">
        <f t="shared" si="23"/>
        <v/>
      </c>
      <c r="T89" s="203" t="str">
        <f t="shared" si="24"/>
        <v/>
      </c>
      <c r="U89" s="203" t="str">
        <f t="shared" si="25"/>
        <v/>
      </c>
      <c r="V89" s="205" t="str">
        <f t="shared" si="26"/>
        <v/>
      </c>
      <c r="W89" s="205" t="str">
        <f t="shared" si="27"/>
        <v/>
      </c>
      <c r="X89" s="203" t="str">
        <f t="shared" si="28"/>
        <v/>
      </c>
      <c r="Y89" s="203" t="str">
        <f t="shared" si="29"/>
        <v/>
      </c>
      <c r="Z89" s="206" t="str">
        <f t="shared" si="30"/>
        <v/>
      </c>
      <c r="AA89" s="207" t="str">
        <f t="shared" si="36"/>
        <v/>
      </c>
      <c r="AB89" s="206" t="str">
        <f t="shared" si="31"/>
        <v/>
      </c>
      <c r="AC89" s="206" t="str">
        <f t="shared" si="32"/>
        <v/>
      </c>
      <c r="AD89" s="211" t="str">
        <f t="shared" si="37"/>
        <v/>
      </c>
      <c r="AE89" s="211" t="str">
        <f t="shared" si="33"/>
        <v/>
      </c>
      <c r="AF89" s="211"/>
      <c r="AG89" s="211"/>
    </row>
    <row r="90" spans="1:33" ht="16.8" x14ac:dyDescent="0.25">
      <c r="A90" s="242"/>
      <c r="B90" s="131">
        <v>34</v>
      </c>
      <c r="C90" s="131" t="str">
        <f t="shared" si="34"/>
        <v/>
      </c>
      <c r="D90" s="131" t="str">
        <f t="shared" si="35"/>
        <v/>
      </c>
      <c r="E90" s="131" t="str">
        <f t="shared" si="9"/>
        <v/>
      </c>
      <c r="F90" s="131" t="str">
        <f t="shared" si="10"/>
        <v/>
      </c>
      <c r="G90" s="132" t="str">
        <f t="shared" si="11"/>
        <v/>
      </c>
      <c r="H90" s="132" t="str">
        <f t="shared" si="12"/>
        <v/>
      </c>
      <c r="I90" s="132" t="str">
        <f t="shared" si="13"/>
        <v/>
      </c>
      <c r="J90" s="210" t="str">
        <f t="shared" si="14"/>
        <v/>
      </c>
      <c r="K90" s="131" t="str">
        <f t="shared" si="15"/>
        <v/>
      </c>
      <c r="L90" s="131" t="str">
        <f t="shared" si="16"/>
        <v/>
      </c>
      <c r="M90" s="132" t="str">
        <f t="shared" si="17"/>
        <v/>
      </c>
      <c r="N90" s="202" t="str">
        <f t="shared" si="18"/>
        <v/>
      </c>
      <c r="O90" s="202" t="str">
        <f t="shared" si="19"/>
        <v/>
      </c>
      <c r="P90" s="203" t="str">
        <f t="shared" si="20"/>
        <v/>
      </c>
      <c r="Q90" s="204" t="str">
        <f t="shared" si="21"/>
        <v/>
      </c>
      <c r="R90" s="202" t="str">
        <f t="shared" si="22"/>
        <v/>
      </c>
      <c r="S90" s="202" t="str">
        <f t="shared" si="23"/>
        <v/>
      </c>
      <c r="T90" s="203" t="str">
        <f t="shared" si="24"/>
        <v/>
      </c>
      <c r="U90" s="203" t="str">
        <f t="shared" si="25"/>
        <v/>
      </c>
      <c r="V90" s="205" t="str">
        <f t="shared" si="26"/>
        <v/>
      </c>
      <c r="W90" s="205" t="str">
        <f t="shared" si="27"/>
        <v/>
      </c>
      <c r="X90" s="203" t="str">
        <f t="shared" si="28"/>
        <v/>
      </c>
      <c r="Y90" s="203" t="str">
        <f t="shared" si="29"/>
        <v/>
      </c>
      <c r="Z90" s="206" t="str">
        <f t="shared" si="30"/>
        <v/>
      </c>
      <c r="AA90" s="207" t="str">
        <f t="shared" si="36"/>
        <v/>
      </c>
      <c r="AB90" s="206" t="str">
        <f t="shared" si="31"/>
        <v/>
      </c>
      <c r="AC90" s="206" t="str">
        <f t="shared" si="32"/>
        <v/>
      </c>
      <c r="AD90" s="211" t="str">
        <f t="shared" si="37"/>
        <v/>
      </c>
      <c r="AE90" s="211" t="str">
        <f t="shared" si="33"/>
        <v/>
      </c>
      <c r="AF90" s="211"/>
      <c r="AG90" s="211"/>
    </row>
    <row r="91" spans="1:33" ht="16.8" x14ac:dyDescent="0.25">
      <c r="A91" s="242"/>
      <c r="B91" s="131">
        <v>35</v>
      </c>
      <c r="C91" s="131" t="str">
        <f t="shared" si="34"/>
        <v/>
      </c>
      <c r="D91" s="131" t="str">
        <f t="shared" si="35"/>
        <v/>
      </c>
      <c r="E91" s="131" t="str">
        <f t="shared" si="9"/>
        <v/>
      </c>
      <c r="F91" s="131" t="str">
        <f t="shared" si="10"/>
        <v/>
      </c>
      <c r="G91" s="132" t="str">
        <f t="shared" si="11"/>
        <v/>
      </c>
      <c r="H91" s="132" t="str">
        <f t="shared" si="12"/>
        <v/>
      </c>
      <c r="I91" s="132" t="str">
        <f t="shared" si="13"/>
        <v/>
      </c>
      <c r="J91" s="210" t="str">
        <f t="shared" si="14"/>
        <v/>
      </c>
      <c r="K91" s="131" t="str">
        <f t="shared" si="15"/>
        <v/>
      </c>
      <c r="L91" s="131" t="str">
        <f t="shared" si="16"/>
        <v/>
      </c>
      <c r="M91" s="132" t="str">
        <f t="shared" si="17"/>
        <v/>
      </c>
      <c r="N91" s="202" t="str">
        <f t="shared" si="18"/>
        <v/>
      </c>
      <c r="O91" s="202" t="str">
        <f t="shared" si="19"/>
        <v/>
      </c>
      <c r="P91" s="203" t="str">
        <f t="shared" si="20"/>
        <v/>
      </c>
      <c r="Q91" s="204" t="str">
        <f t="shared" si="21"/>
        <v/>
      </c>
      <c r="R91" s="202" t="str">
        <f t="shared" si="22"/>
        <v/>
      </c>
      <c r="S91" s="202" t="str">
        <f t="shared" si="23"/>
        <v/>
      </c>
      <c r="T91" s="203" t="str">
        <f t="shared" si="24"/>
        <v/>
      </c>
      <c r="U91" s="203" t="str">
        <f t="shared" si="25"/>
        <v/>
      </c>
      <c r="V91" s="205" t="str">
        <f t="shared" si="26"/>
        <v/>
      </c>
      <c r="W91" s="205" t="str">
        <f t="shared" si="27"/>
        <v/>
      </c>
      <c r="X91" s="203" t="str">
        <f t="shared" si="28"/>
        <v/>
      </c>
      <c r="Y91" s="203" t="str">
        <f t="shared" si="29"/>
        <v/>
      </c>
      <c r="Z91" s="206" t="str">
        <f t="shared" si="30"/>
        <v/>
      </c>
      <c r="AA91" s="207" t="str">
        <f t="shared" si="36"/>
        <v/>
      </c>
      <c r="AB91" s="206" t="str">
        <f t="shared" si="31"/>
        <v/>
      </c>
      <c r="AC91" s="206" t="str">
        <f t="shared" si="32"/>
        <v/>
      </c>
      <c r="AD91" s="211" t="str">
        <f t="shared" si="37"/>
        <v/>
      </c>
      <c r="AE91" s="211" t="str">
        <f t="shared" si="33"/>
        <v/>
      </c>
      <c r="AF91" s="211"/>
      <c r="AG91" s="211"/>
    </row>
    <row r="92" spans="1:33" ht="16.8" x14ac:dyDescent="0.25">
      <c r="A92" s="242"/>
      <c r="B92" s="131">
        <v>36</v>
      </c>
      <c r="C92" s="131" t="str">
        <f t="shared" si="34"/>
        <v/>
      </c>
      <c r="D92" s="131" t="str">
        <f t="shared" si="35"/>
        <v/>
      </c>
      <c r="E92" s="131" t="str">
        <f t="shared" si="9"/>
        <v/>
      </c>
      <c r="F92" s="131" t="str">
        <f t="shared" si="10"/>
        <v/>
      </c>
      <c r="G92" s="132" t="str">
        <f t="shared" si="11"/>
        <v/>
      </c>
      <c r="H92" s="132" t="str">
        <f t="shared" si="12"/>
        <v/>
      </c>
      <c r="I92" s="132" t="str">
        <f t="shared" si="13"/>
        <v/>
      </c>
      <c r="J92" s="210" t="str">
        <f t="shared" si="14"/>
        <v/>
      </c>
      <c r="K92" s="131" t="str">
        <f t="shared" si="15"/>
        <v/>
      </c>
      <c r="L92" s="131" t="str">
        <f t="shared" si="16"/>
        <v/>
      </c>
      <c r="M92" s="132" t="str">
        <f t="shared" si="17"/>
        <v/>
      </c>
      <c r="N92" s="202" t="str">
        <f t="shared" si="18"/>
        <v/>
      </c>
      <c r="O92" s="202" t="str">
        <f t="shared" si="19"/>
        <v/>
      </c>
      <c r="P92" s="203" t="str">
        <f t="shared" si="20"/>
        <v/>
      </c>
      <c r="Q92" s="204" t="str">
        <f t="shared" si="21"/>
        <v/>
      </c>
      <c r="R92" s="202" t="str">
        <f t="shared" si="22"/>
        <v/>
      </c>
      <c r="S92" s="202" t="str">
        <f t="shared" si="23"/>
        <v/>
      </c>
      <c r="T92" s="203" t="str">
        <f t="shared" si="24"/>
        <v/>
      </c>
      <c r="U92" s="203" t="str">
        <f t="shared" si="25"/>
        <v/>
      </c>
      <c r="V92" s="205" t="str">
        <f t="shared" si="26"/>
        <v/>
      </c>
      <c r="W92" s="205" t="str">
        <f t="shared" si="27"/>
        <v/>
      </c>
      <c r="X92" s="203" t="str">
        <f t="shared" si="28"/>
        <v/>
      </c>
      <c r="Y92" s="203" t="str">
        <f t="shared" si="29"/>
        <v/>
      </c>
      <c r="Z92" s="206" t="str">
        <f t="shared" si="30"/>
        <v/>
      </c>
      <c r="AA92" s="207" t="str">
        <f t="shared" si="36"/>
        <v/>
      </c>
      <c r="AB92" s="206" t="str">
        <f t="shared" si="31"/>
        <v/>
      </c>
      <c r="AC92" s="206" t="str">
        <f t="shared" si="32"/>
        <v/>
      </c>
      <c r="AD92" s="211" t="str">
        <f t="shared" si="37"/>
        <v/>
      </c>
      <c r="AE92" s="211" t="str">
        <f t="shared" si="33"/>
        <v/>
      </c>
      <c r="AF92" s="211"/>
      <c r="AG92" s="211"/>
    </row>
    <row r="93" spans="1:33" ht="16.8" x14ac:dyDescent="0.25">
      <c r="A93" s="242"/>
      <c r="B93" s="131">
        <v>37</v>
      </c>
      <c r="C93" s="131" t="str">
        <f t="shared" si="34"/>
        <v/>
      </c>
      <c r="D93" s="131" t="str">
        <f t="shared" si="35"/>
        <v/>
      </c>
      <c r="E93" s="131" t="str">
        <f t="shared" si="9"/>
        <v/>
      </c>
      <c r="F93" s="131" t="str">
        <f t="shared" si="10"/>
        <v/>
      </c>
      <c r="G93" s="132" t="str">
        <f t="shared" si="11"/>
        <v/>
      </c>
      <c r="H93" s="132" t="str">
        <f t="shared" si="12"/>
        <v/>
      </c>
      <c r="I93" s="132" t="str">
        <f t="shared" si="13"/>
        <v/>
      </c>
      <c r="J93" s="210" t="str">
        <f t="shared" si="14"/>
        <v/>
      </c>
      <c r="K93" s="131" t="str">
        <f t="shared" si="15"/>
        <v/>
      </c>
      <c r="L93" s="131" t="str">
        <f t="shared" si="16"/>
        <v/>
      </c>
      <c r="M93" s="132" t="str">
        <f t="shared" si="17"/>
        <v/>
      </c>
      <c r="N93" s="202" t="str">
        <f t="shared" si="18"/>
        <v/>
      </c>
      <c r="O93" s="202" t="str">
        <f t="shared" si="19"/>
        <v/>
      </c>
      <c r="P93" s="203" t="str">
        <f t="shared" si="20"/>
        <v/>
      </c>
      <c r="Q93" s="204" t="str">
        <f t="shared" si="21"/>
        <v/>
      </c>
      <c r="R93" s="202" t="str">
        <f t="shared" si="22"/>
        <v/>
      </c>
      <c r="S93" s="202" t="str">
        <f t="shared" si="23"/>
        <v/>
      </c>
      <c r="T93" s="203" t="str">
        <f t="shared" si="24"/>
        <v/>
      </c>
      <c r="U93" s="203" t="str">
        <f t="shared" si="25"/>
        <v/>
      </c>
      <c r="V93" s="205" t="str">
        <f t="shared" si="26"/>
        <v/>
      </c>
      <c r="W93" s="205" t="str">
        <f t="shared" si="27"/>
        <v/>
      </c>
      <c r="X93" s="203" t="str">
        <f t="shared" si="28"/>
        <v/>
      </c>
      <c r="Y93" s="203" t="str">
        <f t="shared" si="29"/>
        <v/>
      </c>
      <c r="Z93" s="206" t="str">
        <f t="shared" si="30"/>
        <v/>
      </c>
      <c r="AA93" s="207" t="str">
        <f t="shared" si="36"/>
        <v/>
      </c>
      <c r="AB93" s="206" t="str">
        <f t="shared" si="31"/>
        <v/>
      </c>
      <c r="AC93" s="206" t="str">
        <f t="shared" si="32"/>
        <v/>
      </c>
      <c r="AD93" s="211" t="str">
        <f t="shared" si="37"/>
        <v/>
      </c>
      <c r="AE93" s="211" t="str">
        <f t="shared" si="33"/>
        <v/>
      </c>
      <c r="AF93" s="211"/>
      <c r="AG93" s="211"/>
    </row>
    <row r="94" spans="1:33" ht="16.8" x14ac:dyDescent="0.25">
      <c r="A94" s="242"/>
      <c r="B94" s="131">
        <v>38</v>
      </c>
      <c r="C94" s="131" t="str">
        <f t="shared" si="34"/>
        <v/>
      </c>
      <c r="D94" s="131" t="str">
        <f t="shared" si="35"/>
        <v/>
      </c>
      <c r="E94" s="131" t="str">
        <f t="shared" si="9"/>
        <v/>
      </c>
      <c r="F94" s="131" t="str">
        <f t="shared" si="10"/>
        <v/>
      </c>
      <c r="G94" s="132" t="str">
        <f t="shared" si="11"/>
        <v/>
      </c>
      <c r="H94" s="132" t="str">
        <f t="shared" si="12"/>
        <v/>
      </c>
      <c r="I94" s="132" t="str">
        <f t="shared" si="13"/>
        <v/>
      </c>
      <c r="J94" s="210" t="str">
        <f t="shared" si="14"/>
        <v/>
      </c>
      <c r="K94" s="131" t="str">
        <f t="shared" si="15"/>
        <v/>
      </c>
      <c r="L94" s="131" t="str">
        <f t="shared" si="16"/>
        <v/>
      </c>
      <c r="M94" s="132" t="str">
        <f t="shared" si="17"/>
        <v/>
      </c>
      <c r="N94" s="202" t="str">
        <f t="shared" si="18"/>
        <v/>
      </c>
      <c r="O94" s="202" t="str">
        <f t="shared" si="19"/>
        <v/>
      </c>
      <c r="P94" s="203" t="str">
        <f t="shared" si="20"/>
        <v/>
      </c>
      <c r="Q94" s="204" t="str">
        <f t="shared" si="21"/>
        <v/>
      </c>
      <c r="R94" s="202" t="str">
        <f t="shared" si="22"/>
        <v/>
      </c>
      <c r="S94" s="202" t="str">
        <f t="shared" si="23"/>
        <v/>
      </c>
      <c r="T94" s="203" t="str">
        <f t="shared" si="24"/>
        <v/>
      </c>
      <c r="U94" s="203" t="str">
        <f t="shared" si="25"/>
        <v/>
      </c>
      <c r="V94" s="205" t="str">
        <f t="shared" si="26"/>
        <v/>
      </c>
      <c r="W94" s="205" t="str">
        <f t="shared" si="27"/>
        <v/>
      </c>
      <c r="X94" s="203" t="str">
        <f t="shared" si="28"/>
        <v/>
      </c>
      <c r="Y94" s="203" t="str">
        <f t="shared" si="29"/>
        <v/>
      </c>
      <c r="Z94" s="206" t="str">
        <f t="shared" si="30"/>
        <v/>
      </c>
      <c r="AA94" s="207" t="str">
        <f t="shared" si="36"/>
        <v/>
      </c>
      <c r="AB94" s="206" t="str">
        <f t="shared" si="31"/>
        <v/>
      </c>
      <c r="AC94" s="206" t="str">
        <f t="shared" si="32"/>
        <v/>
      </c>
      <c r="AD94" s="211" t="str">
        <f t="shared" si="37"/>
        <v/>
      </c>
      <c r="AE94" s="211" t="str">
        <f t="shared" si="33"/>
        <v/>
      </c>
      <c r="AF94" s="211"/>
      <c r="AG94" s="211"/>
    </row>
    <row r="95" spans="1:33" ht="16.8" x14ac:dyDescent="0.25">
      <c r="A95" s="242"/>
      <c r="B95" s="131">
        <v>39</v>
      </c>
      <c r="C95" s="131" t="str">
        <f t="shared" si="34"/>
        <v/>
      </c>
      <c r="D95" s="131" t="str">
        <f t="shared" si="35"/>
        <v/>
      </c>
      <c r="E95" s="131" t="str">
        <f t="shared" si="9"/>
        <v/>
      </c>
      <c r="F95" s="131" t="str">
        <f t="shared" si="10"/>
        <v/>
      </c>
      <c r="G95" s="132" t="str">
        <f t="shared" si="11"/>
        <v/>
      </c>
      <c r="H95" s="132" t="str">
        <f t="shared" si="12"/>
        <v/>
      </c>
      <c r="I95" s="132" t="str">
        <f t="shared" si="13"/>
        <v/>
      </c>
      <c r="J95" s="210" t="str">
        <f t="shared" si="14"/>
        <v/>
      </c>
      <c r="K95" s="131" t="str">
        <f t="shared" si="15"/>
        <v/>
      </c>
      <c r="L95" s="131" t="str">
        <f t="shared" si="16"/>
        <v/>
      </c>
      <c r="M95" s="132" t="str">
        <f t="shared" si="17"/>
        <v/>
      </c>
      <c r="N95" s="202" t="str">
        <f t="shared" si="18"/>
        <v/>
      </c>
      <c r="O95" s="202" t="str">
        <f t="shared" si="19"/>
        <v/>
      </c>
      <c r="P95" s="203" t="str">
        <f t="shared" si="20"/>
        <v/>
      </c>
      <c r="Q95" s="204" t="str">
        <f t="shared" si="21"/>
        <v/>
      </c>
      <c r="R95" s="202" t="str">
        <f t="shared" si="22"/>
        <v/>
      </c>
      <c r="S95" s="202" t="str">
        <f t="shared" si="23"/>
        <v/>
      </c>
      <c r="T95" s="203" t="str">
        <f t="shared" si="24"/>
        <v/>
      </c>
      <c r="U95" s="203" t="str">
        <f t="shared" si="25"/>
        <v/>
      </c>
      <c r="V95" s="205" t="str">
        <f t="shared" si="26"/>
        <v/>
      </c>
      <c r="W95" s="205" t="str">
        <f t="shared" si="27"/>
        <v/>
      </c>
      <c r="X95" s="203" t="str">
        <f t="shared" si="28"/>
        <v/>
      </c>
      <c r="Y95" s="203" t="str">
        <f t="shared" si="29"/>
        <v/>
      </c>
      <c r="Z95" s="206" t="str">
        <f t="shared" si="30"/>
        <v/>
      </c>
      <c r="AA95" s="207" t="str">
        <f t="shared" si="36"/>
        <v/>
      </c>
      <c r="AB95" s="206" t="str">
        <f t="shared" si="31"/>
        <v/>
      </c>
      <c r="AC95" s="206" t="str">
        <f t="shared" si="32"/>
        <v/>
      </c>
      <c r="AD95" s="211" t="str">
        <f t="shared" si="37"/>
        <v/>
      </c>
      <c r="AE95" s="211" t="str">
        <f t="shared" si="33"/>
        <v/>
      </c>
      <c r="AF95" s="211"/>
      <c r="AG95" s="211"/>
    </row>
    <row r="96" spans="1:33" ht="16.8" x14ac:dyDescent="0.25">
      <c r="A96" s="242"/>
      <c r="B96" s="131">
        <v>40</v>
      </c>
      <c r="C96" s="131" t="str">
        <f t="shared" si="34"/>
        <v/>
      </c>
      <c r="D96" s="131"/>
      <c r="E96" s="131"/>
      <c r="F96" s="131"/>
      <c r="G96" s="132"/>
      <c r="H96" s="132"/>
      <c r="I96" s="132"/>
      <c r="J96" s="210"/>
      <c r="K96" s="131"/>
      <c r="L96" s="131"/>
      <c r="M96" s="132"/>
      <c r="N96" s="202" t="str">
        <f t="shared" si="18"/>
        <v/>
      </c>
      <c r="O96" s="202" t="str">
        <f t="shared" si="19"/>
        <v/>
      </c>
      <c r="P96" s="203" t="str">
        <f t="shared" si="20"/>
        <v/>
      </c>
      <c r="Q96" s="204" t="str">
        <f t="shared" si="21"/>
        <v/>
      </c>
      <c r="R96" s="202" t="str">
        <f t="shared" si="22"/>
        <v/>
      </c>
      <c r="S96" s="202" t="str">
        <f t="shared" si="23"/>
        <v/>
      </c>
      <c r="T96" s="203" t="str">
        <f t="shared" si="24"/>
        <v/>
      </c>
      <c r="U96" s="203" t="str">
        <f t="shared" si="25"/>
        <v/>
      </c>
      <c r="V96" s="205" t="str">
        <f t="shared" si="26"/>
        <v/>
      </c>
      <c r="W96" s="205" t="str">
        <f t="shared" si="27"/>
        <v/>
      </c>
      <c r="X96" s="203" t="str">
        <f t="shared" si="28"/>
        <v/>
      </c>
      <c r="Y96" s="203" t="str">
        <f t="shared" si="29"/>
        <v/>
      </c>
      <c r="Z96" s="206" t="str">
        <f t="shared" si="30"/>
        <v/>
      </c>
      <c r="AA96" s="207" t="str">
        <f t="shared" si="36"/>
        <v/>
      </c>
      <c r="AB96" s="206" t="str">
        <f t="shared" si="31"/>
        <v/>
      </c>
      <c r="AC96" s="206" t="str">
        <f t="shared" si="32"/>
        <v/>
      </c>
      <c r="AD96" s="211" t="str">
        <f t="shared" si="37"/>
        <v/>
      </c>
      <c r="AE96" s="211" t="str">
        <f t="shared" si="33"/>
        <v/>
      </c>
      <c r="AF96" s="211"/>
      <c r="AG96" s="211"/>
    </row>
    <row r="97" spans="1:34" s="238" customFormat="1" ht="17.25" customHeight="1" x14ac:dyDescent="0.25">
      <c r="A97" s="242"/>
      <c r="B97" s="242"/>
      <c r="C97" s="242"/>
      <c r="D97" s="242"/>
      <c r="E97" s="242"/>
      <c r="F97" s="242"/>
      <c r="G97" s="242"/>
      <c r="H97" s="242"/>
      <c r="I97" s="242"/>
      <c r="J97" s="242"/>
      <c r="K97" s="242"/>
      <c r="L97" s="242"/>
      <c r="M97" s="242"/>
      <c r="N97" s="242"/>
      <c r="O97" s="242"/>
      <c r="P97" s="246"/>
      <c r="Q97" s="246"/>
      <c r="R97" s="246"/>
      <c r="S97" s="246"/>
      <c r="T97" s="246"/>
      <c r="U97" s="246"/>
      <c r="V97" s="243"/>
      <c r="W97" s="243"/>
      <c r="X97" s="246"/>
      <c r="Y97" s="246"/>
      <c r="Z97" s="246"/>
      <c r="AA97" s="247"/>
      <c r="AB97" s="242"/>
      <c r="AC97" s="245"/>
      <c r="AD97" s="245"/>
      <c r="AE97" s="245"/>
      <c r="AF97" s="245"/>
      <c r="AG97" s="245"/>
      <c r="AH97" s="240"/>
    </row>
    <row r="98" spans="1:34" ht="3.75" hidden="1" customHeight="1" x14ac:dyDescent="0.25">
      <c r="A98" s="70"/>
      <c r="B98" s="70"/>
      <c r="C98" s="70"/>
      <c r="D98" s="70"/>
      <c r="E98" s="70"/>
      <c r="F98" s="70"/>
      <c r="G98" s="70"/>
      <c r="H98" s="70"/>
      <c r="I98" s="91"/>
      <c r="J98" s="91"/>
      <c r="K98" s="91"/>
      <c r="L98" s="91"/>
      <c r="M98" s="91"/>
      <c r="N98" s="70"/>
      <c r="O98" s="70"/>
      <c r="P98" s="91"/>
      <c r="Q98" s="91"/>
      <c r="R98" s="91"/>
      <c r="S98" s="91"/>
      <c r="T98" s="91"/>
      <c r="U98" s="91"/>
      <c r="V98" s="197"/>
      <c r="W98" s="197"/>
      <c r="X98" s="91"/>
      <c r="Y98" s="91"/>
      <c r="Z98" s="91"/>
      <c r="AA98" s="225"/>
      <c r="AB98" s="70"/>
      <c r="AC98" s="198"/>
      <c r="AD98" s="198"/>
      <c r="AE98" s="198"/>
      <c r="AF98" s="198"/>
      <c r="AG98" s="198"/>
    </row>
    <row r="99" spans="1:34" ht="13.8" hidden="1" x14ac:dyDescent="0.25">
      <c r="I99" s="226"/>
      <c r="J99" s="226"/>
      <c r="K99" s="226"/>
      <c r="L99" s="226"/>
      <c r="M99" s="226"/>
    </row>
    <row r="100" spans="1:34" ht="13.8" hidden="1" x14ac:dyDescent="0.25"/>
    <row r="101" spans="1:34" ht="13.8" hidden="1" x14ac:dyDescent="0.25"/>
    <row r="102" spans="1:34" ht="13.8" hidden="1" x14ac:dyDescent="0.25"/>
    <row r="103" spans="1:34" ht="13.8" hidden="1" x14ac:dyDescent="0.25"/>
    <row r="104" spans="1:34" ht="13.8" hidden="1" x14ac:dyDescent="0.25"/>
    <row r="105" spans="1:34" ht="13.8" hidden="1" x14ac:dyDescent="0.25"/>
    <row r="106" spans="1:34" ht="13.8" hidden="1" x14ac:dyDescent="0.25"/>
    <row r="107" spans="1:34" ht="13.8" hidden="1" x14ac:dyDescent="0.25"/>
    <row r="108" spans="1:34" ht="13.8" hidden="1" x14ac:dyDescent="0.25"/>
    <row r="109" spans="1:34" ht="13.8" hidden="1" x14ac:dyDescent="0.25"/>
    <row r="110" spans="1:34" ht="13.8" hidden="1" x14ac:dyDescent="0.25"/>
    <row r="111" spans="1:34" ht="13.8" hidden="1" x14ac:dyDescent="0.25"/>
    <row r="112" spans="1:34" ht="13.8" hidden="1" x14ac:dyDescent="0.25"/>
    <row r="113" spans="22:38" s="80" customFormat="1" ht="13.8" hidden="1" x14ac:dyDescent="0.25">
      <c r="V113" s="227"/>
      <c r="W113" s="227"/>
      <c r="AA113" s="228"/>
      <c r="AC113" s="229"/>
      <c r="AD113" s="229"/>
      <c r="AE113" s="229"/>
      <c r="AF113" s="229"/>
      <c r="AG113" s="229"/>
      <c r="AH113" s="240"/>
      <c r="AI113" s="53"/>
      <c r="AJ113" s="53"/>
      <c r="AK113" s="53"/>
      <c r="AL113" s="53"/>
    </row>
    <row r="114" spans="22:38" s="80" customFormat="1" ht="13.8" hidden="1" x14ac:dyDescent="0.25">
      <c r="V114" s="227"/>
      <c r="W114" s="227"/>
      <c r="AA114" s="228"/>
      <c r="AC114" s="229"/>
      <c r="AD114" s="229"/>
      <c r="AE114" s="229"/>
      <c r="AF114" s="229"/>
      <c r="AG114" s="229"/>
      <c r="AH114" s="240"/>
      <c r="AI114" s="53"/>
      <c r="AJ114" s="53"/>
      <c r="AK114" s="53"/>
      <c r="AL114" s="53"/>
    </row>
    <row r="115" spans="22:38" s="80" customFormat="1" ht="13.8" hidden="1" x14ac:dyDescent="0.25">
      <c r="V115" s="227"/>
      <c r="W115" s="227"/>
      <c r="AA115" s="228"/>
      <c r="AC115" s="229"/>
      <c r="AD115" s="229"/>
      <c r="AE115" s="229"/>
      <c r="AF115" s="229"/>
      <c r="AG115" s="229"/>
      <c r="AH115" s="240"/>
      <c r="AI115" s="53"/>
      <c r="AJ115" s="53"/>
      <c r="AK115" s="53"/>
      <c r="AL115" s="53"/>
    </row>
  </sheetData>
  <sheetProtection algorithmName="SHA-512" hashValue="2S0Xjkd9HFVqa/A5utoycnHgMXG0dvuMSK1X3z8VzFvpd2Euoq0gRddDgArgGvKa5tLYES3xNtQluGtKrJl47g==" saltValue="TC9BL0iPinHL/T970GUfRg==" spinCount="100000" sheet="1" objects="1" scenarios="1" selectLockedCells="1"/>
  <mergeCells count="29">
    <mergeCell ref="N55:AC55"/>
    <mergeCell ref="H55:L55"/>
    <mergeCell ref="B55:F55"/>
    <mergeCell ref="Z2:Z4"/>
    <mergeCell ref="AA2:AA4"/>
    <mergeCell ref="AB2:AB4"/>
    <mergeCell ref="AC2:AC4"/>
    <mergeCell ref="B5:M5"/>
    <mergeCell ref="X4:Y4"/>
    <mergeCell ref="B4:M4"/>
    <mergeCell ref="N4:O4"/>
    <mergeCell ref="P4:Q4"/>
    <mergeCell ref="R4:S4"/>
    <mergeCell ref="T4:U4"/>
    <mergeCell ref="V4:W4"/>
    <mergeCell ref="X2:Y2"/>
    <mergeCell ref="V3:W3"/>
    <mergeCell ref="X3:Y3"/>
    <mergeCell ref="B2:M2"/>
    <mergeCell ref="N2:O2"/>
    <mergeCell ref="P2:Q2"/>
    <mergeCell ref="R2:S2"/>
    <mergeCell ref="T2:U2"/>
    <mergeCell ref="V2:W2"/>
    <mergeCell ref="B3:M3"/>
    <mergeCell ref="N3:O3"/>
    <mergeCell ref="P3:Q3"/>
    <mergeCell ref="R3:S3"/>
    <mergeCell ref="T3:U3"/>
  </mergeCells>
  <hyperlinks>
    <hyperlink ref="A1" location="DASHBOARD!A1" display="D"/>
  </hyperlinks>
  <pageMargins left="0.39370078740157483" right="0.18" top="0.39370078740157483" bottom="0.74803149606299213" header="0.23622047244094491" footer="0.31496062992125984"/>
  <pageSetup paperSize="9" scale="45" orientation="landscape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tabColor rgb="FFFFC000"/>
    <pageSetUpPr fitToPage="1"/>
  </sheetPr>
  <dimension ref="A1:AM147"/>
  <sheetViews>
    <sheetView workbookViewId="0">
      <selection activeCell="G55" sqref="G55"/>
    </sheetView>
  </sheetViews>
  <sheetFormatPr defaultColWidth="0" defaultRowHeight="0" customHeight="1" zeroHeight="1" x14ac:dyDescent="0.25"/>
  <cols>
    <col min="1" max="1" width="4.33203125" style="80" customWidth="1"/>
    <col min="2" max="2" width="6" style="80" customWidth="1"/>
    <col min="3" max="4" width="7.33203125" style="80" hidden="1" customWidth="1"/>
    <col min="5" max="6" width="11.6640625" style="80" customWidth="1"/>
    <col min="7" max="7" width="39.6640625" style="80" customWidth="1"/>
    <col min="8" max="8" width="36" style="80" customWidth="1"/>
    <col min="9" max="9" width="17.6640625" style="80" hidden="1" customWidth="1"/>
    <col min="10" max="10" width="6" style="80" hidden="1" customWidth="1"/>
    <col min="11" max="11" width="7.88671875" style="80" customWidth="1"/>
    <col min="12" max="12" width="10.5546875" style="80" bestFit="1" customWidth="1"/>
    <col min="13" max="13" width="28" style="80" customWidth="1"/>
    <col min="14" max="19" width="8.88671875" style="80" customWidth="1"/>
    <col min="20" max="21" width="11.33203125" style="80" customWidth="1"/>
    <col min="22" max="23" width="8.88671875" style="227" customWidth="1"/>
    <col min="24" max="25" width="9.44140625" style="80" hidden="1" customWidth="1"/>
    <col min="26" max="26" width="13.88671875" style="80" bestFit="1" customWidth="1"/>
    <col min="27" max="27" width="10.44140625" style="228" customWidth="1"/>
    <col min="28" max="28" width="10.5546875" style="80" bestFit="1" customWidth="1"/>
    <col min="29" max="29" width="10.5546875" style="229" bestFit="1" customWidth="1"/>
    <col min="30" max="30" width="10.33203125" style="229" hidden="1" customWidth="1"/>
    <col min="31" max="31" width="9.88671875" style="229" hidden="1" customWidth="1"/>
    <col min="32" max="32" width="8.6640625" style="229" hidden="1" customWidth="1"/>
    <col min="33" max="33" width="7.109375" style="229" hidden="1" customWidth="1"/>
    <col min="34" max="34" width="3.5546875" style="240" customWidth="1"/>
    <col min="35" max="39" width="0" style="53" hidden="1" customWidth="1"/>
    <col min="40" max="16384" width="9.109375" style="53" hidden="1"/>
  </cols>
  <sheetData>
    <row r="1" spans="1:33" ht="18" customHeight="1" x14ac:dyDescent="0.25">
      <c r="A1" s="196" t="s">
        <v>24</v>
      </c>
      <c r="B1" s="242"/>
      <c r="C1" s="242"/>
      <c r="D1" s="242"/>
      <c r="E1" s="242"/>
      <c r="F1" s="242"/>
      <c r="G1" s="242"/>
      <c r="H1" s="242"/>
      <c r="I1" s="242"/>
      <c r="J1" s="242"/>
      <c r="K1" s="242"/>
      <c r="L1" s="242"/>
      <c r="M1" s="242"/>
      <c r="N1" s="242"/>
      <c r="O1" s="242"/>
      <c r="P1" s="242"/>
      <c r="Q1" s="242"/>
      <c r="R1" s="242"/>
      <c r="S1" s="242"/>
      <c r="T1" s="242"/>
      <c r="U1" s="242"/>
      <c r="V1" s="243"/>
      <c r="W1" s="243"/>
      <c r="X1" s="242"/>
      <c r="Y1" s="242"/>
      <c r="Z1" s="242"/>
      <c r="AA1" s="244"/>
      <c r="AB1" s="242"/>
      <c r="AC1" s="245"/>
      <c r="AD1" s="245"/>
      <c r="AE1" s="245"/>
      <c r="AF1" s="245"/>
      <c r="AG1" s="245"/>
    </row>
    <row r="2" spans="1:33" ht="54" customHeight="1" x14ac:dyDescent="0.25">
      <c r="A2" s="242"/>
      <c r="B2" s="761" t="str">
        <f>"SWAMI VIVEKANAND GOVT. MODEL SCHOOL,"&amp;DASHBOARD!C3</f>
        <v>SWAMI VIVEKANAND GOVT. MODEL SCHOOL,AMET,  BLOCK-AMET (RAJSAMAND)</v>
      </c>
      <c r="C2" s="761"/>
      <c r="D2" s="761"/>
      <c r="E2" s="761"/>
      <c r="F2" s="761"/>
      <c r="G2" s="761"/>
      <c r="H2" s="761"/>
      <c r="I2" s="761"/>
      <c r="J2" s="761"/>
      <c r="K2" s="761"/>
      <c r="L2" s="761"/>
      <c r="M2" s="762"/>
      <c r="N2" s="873" t="str">
        <f>IF('GREEN SHEET'!L2="","",'GREEN SHEET'!L2)</f>
        <v>JITENDRA KUMAR SHARMA</v>
      </c>
      <c r="O2" s="873"/>
      <c r="P2" s="871" t="str">
        <f>IF('GREEN SHEET'!AG2="","",'GREEN SHEET'!AG2)</f>
        <v>POOJA CHAUDHARY</v>
      </c>
      <c r="Q2" s="871"/>
      <c r="R2" s="873" t="str">
        <f>IF('GREEN SHEET'!BB2="","",'GREEN SHEET'!BB2)</f>
        <v>GANPAT LAL JAT</v>
      </c>
      <c r="S2" s="873"/>
      <c r="T2" s="871" t="str">
        <f>IF('GREEN SHEET'!BW2="","",'GREEN SHEET'!BW2)</f>
        <v>PREM CHAND BALAI</v>
      </c>
      <c r="U2" s="871"/>
      <c r="V2" s="869" t="str">
        <f>IF('GREEN SHEET'!CR2="","",'GREEN SHEET'!CR2)</f>
        <v>DHANOP SINGH</v>
      </c>
      <c r="W2" s="870"/>
      <c r="X2" s="871" t="e">
        <f>IF('GREEN SHEET'!#REF!="","",'GREEN SHEET'!#REF!)</f>
        <v>#REF!</v>
      </c>
      <c r="Y2" s="871"/>
      <c r="Z2" s="881" t="s">
        <v>214</v>
      </c>
      <c r="AA2" s="882" t="s">
        <v>215</v>
      </c>
      <c r="AB2" s="881" t="s">
        <v>216</v>
      </c>
      <c r="AC2" s="881" t="s">
        <v>110</v>
      </c>
      <c r="AD2" s="248"/>
      <c r="AE2" s="248"/>
      <c r="AF2" s="248"/>
      <c r="AG2" s="249"/>
    </row>
    <row r="3" spans="1:33" ht="33.75" customHeight="1" thickBot="1" x14ac:dyDescent="0.3">
      <c r="A3" s="242"/>
      <c r="B3" s="761" t="str">
        <f>IF(DASHBOARD!B4="","",DASHBOARD!B4)&amp;"                CLASS :- "&amp;DASHBOARD!B8&amp; DASHBOARD!C8</f>
        <v>SESSION  -  2025-26                CLASS :- 9A</v>
      </c>
      <c r="C3" s="761"/>
      <c r="D3" s="761"/>
      <c r="E3" s="761"/>
      <c r="F3" s="761"/>
      <c r="G3" s="761"/>
      <c r="H3" s="761"/>
      <c r="I3" s="761"/>
      <c r="J3" s="761"/>
      <c r="K3" s="761"/>
      <c r="L3" s="761"/>
      <c r="M3" s="762"/>
      <c r="N3" s="873" t="str">
        <f>IF('GREEN SHEET'!L3="","",'GREEN SHEET'!L3)</f>
        <v>ENGLISH</v>
      </c>
      <c r="O3" s="873"/>
      <c r="P3" s="873" t="str">
        <f>IF('GREEN SHEET'!AG3="","",'GREEN SHEET'!AG3)</f>
        <v>HINDI</v>
      </c>
      <c r="Q3" s="873"/>
      <c r="R3" s="873" t="str">
        <f>IF('GREEN SHEET'!BB3="","",'GREEN SHEET'!BB3)</f>
        <v>MATHS</v>
      </c>
      <c r="S3" s="873"/>
      <c r="T3" s="871" t="str">
        <f>IF('GREEN SHEET'!BW3="","",'GREEN SHEET'!BW3)</f>
        <v xml:space="preserve">SCIENCE </v>
      </c>
      <c r="U3" s="871"/>
      <c r="V3" s="869" t="str">
        <f>IF('GREEN SHEET'!CR3="","",'GREEN SHEET'!CR3)</f>
        <v>SOCIAL SCIENCE</v>
      </c>
      <c r="W3" s="870"/>
      <c r="X3" s="871" t="e">
        <f>IF('GREEN SHEET'!#REF!="","",'GREEN SHEET'!#REF!)</f>
        <v>#REF!</v>
      </c>
      <c r="Y3" s="871"/>
      <c r="Z3" s="881"/>
      <c r="AA3" s="882"/>
      <c r="AB3" s="881"/>
      <c r="AC3" s="881"/>
      <c r="AD3" s="250"/>
      <c r="AE3" s="250"/>
      <c r="AF3" s="250"/>
      <c r="AG3" s="251"/>
    </row>
    <row r="4" spans="1:33" ht="36.75" customHeight="1" thickBot="1" x14ac:dyDescent="0.3">
      <c r="A4" s="242"/>
      <c r="B4" s="884" t="s">
        <v>224</v>
      </c>
      <c r="C4" s="885"/>
      <c r="D4" s="885"/>
      <c r="E4" s="885"/>
      <c r="F4" s="885"/>
      <c r="G4" s="885"/>
      <c r="H4" s="885"/>
      <c r="I4" s="885"/>
      <c r="J4" s="885"/>
      <c r="K4" s="885"/>
      <c r="L4" s="885"/>
      <c r="M4" s="886"/>
      <c r="N4" s="870" t="s">
        <v>213</v>
      </c>
      <c r="O4" s="873"/>
      <c r="P4" s="871" t="s">
        <v>213</v>
      </c>
      <c r="Q4" s="871"/>
      <c r="R4" s="873" t="s">
        <v>213</v>
      </c>
      <c r="S4" s="873"/>
      <c r="T4" s="871" t="s">
        <v>213</v>
      </c>
      <c r="U4" s="871"/>
      <c r="V4" s="873" t="s">
        <v>213</v>
      </c>
      <c r="W4" s="873"/>
      <c r="X4" s="871" t="s">
        <v>213</v>
      </c>
      <c r="Y4" s="871"/>
      <c r="Z4" s="881"/>
      <c r="AA4" s="882"/>
      <c r="AB4" s="881"/>
      <c r="AC4" s="881"/>
      <c r="AD4" s="889" t="s">
        <v>217</v>
      </c>
      <c r="AE4" s="887" t="s">
        <v>218</v>
      </c>
      <c r="AF4" s="887" t="s">
        <v>219</v>
      </c>
      <c r="AG4" s="887" t="s">
        <v>220</v>
      </c>
    </row>
    <row r="5" spans="1:33" ht="47.25" hidden="1" customHeight="1" x14ac:dyDescent="0.25">
      <c r="A5" s="242"/>
      <c r="B5" s="883" t="s">
        <v>221</v>
      </c>
      <c r="C5" s="883"/>
      <c r="D5" s="883"/>
      <c r="E5" s="883"/>
      <c r="F5" s="883"/>
      <c r="G5" s="883"/>
      <c r="H5" s="883"/>
      <c r="I5" s="883"/>
      <c r="J5" s="883"/>
      <c r="K5" s="883"/>
      <c r="L5" s="883"/>
      <c r="M5" s="883"/>
      <c r="N5" s="199" t="s">
        <v>57</v>
      </c>
      <c r="O5" s="199" t="s">
        <v>147</v>
      </c>
      <c r="P5" s="200" t="s">
        <v>57</v>
      </c>
      <c r="Q5" s="200" t="s">
        <v>147</v>
      </c>
      <c r="R5" s="199" t="s">
        <v>57</v>
      </c>
      <c r="S5" s="199" t="s">
        <v>147</v>
      </c>
      <c r="T5" s="200" t="s">
        <v>57</v>
      </c>
      <c r="U5" s="200" t="s">
        <v>147</v>
      </c>
      <c r="V5" s="199" t="s">
        <v>57</v>
      </c>
      <c r="W5" s="199" t="s">
        <v>147</v>
      </c>
      <c r="X5" s="200" t="s">
        <v>57</v>
      </c>
      <c r="Y5" s="200" t="s">
        <v>147</v>
      </c>
      <c r="Z5" s="881"/>
      <c r="AA5" s="882"/>
      <c r="AB5" s="881"/>
      <c r="AC5" s="881"/>
      <c r="AD5" s="890"/>
      <c r="AE5" s="888"/>
      <c r="AF5" s="888"/>
      <c r="AG5" s="888"/>
    </row>
    <row r="6" spans="1:33" ht="16.8" hidden="1" x14ac:dyDescent="0.25">
      <c r="A6" s="242"/>
      <c r="B6" s="201" t="s">
        <v>4</v>
      </c>
      <c r="C6" s="201" t="s">
        <v>217</v>
      </c>
      <c r="D6" s="201" t="s">
        <v>217</v>
      </c>
      <c r="E6" s="201" t="s">
        <v>5</v>
      </c>
      <c r="F6" s="201" t="s">
        <v>6</v>
      </c>
      <c r="G6" s="201" t="s">
        <v>7</v>
      </c>
      <c r="H6" s="147" t="s">
        <v>8</v>
      </c>
      <c r="I6" s="147" t="s">
        <v>9</v>
      </c>
      <c r="J6" s="147" t="s">
        <v>10</v>
      </c>
      <c r="K6" s="147" t="s">
        <v>11</v>
      </c>
      <c r="L6" s="147" t="s">
        <v>12</v>
      </c>
      <c r="M6" s="147" t="s">
        <v>13</v>
      </c>
      <c r="N6" s="202">
        <f>IF('GREEN SHEET'!AA5="","",'GREEN SHEET'!AA5)</f>
        <v>100</v>
      </c>
      <c r="O6" s="202" t="str">
        <f>IF('GREEN SHEET'!AB5="","",'GREEN SHEET'!AB5)</f>
        <v>A1</v>
      </c>
      <c r="P6" s="203">
        <f>IF('GREEN SHEET'!AV5="","",'GREEN SHEET'!AV5)</f>
        <v>100</v>
      </c>
      <c r="Q6" s="203" t="str">
        <f>IF('GREEN SHEET'!AW5="","",'GREEN SHEET'!AW5)</f>
        <v>A1</v>
      </c>
      <c r="R6" s="202">
        <f>IF('GREEN SHEET'!BQ5="","",'GREEN SHEET'!BQ5)</f>
        <v>100</v>
      </c>
      <c r="S6" s="202" t="str">
        <f>IF('GREEN SHEET'!BR5="","",'GREEN SHEET'!BR5)</f>
        <v>A1</v>
      </c>
      <c r="T6" s="203">
        <f>IF('GREEN SHEET'!CL5="","",'GREEN SHEET'!CL5)</f>
        <v>100</v>
      </c>
      <c r="U6" s="203" t="str">
        <f>IF('GREEN SHEET'!CM5="","",'GREEN SHEET'!CM5)</f>
        <v>A1</v>
      </c>
      <c r="V6" s="205">
        <f>IF('GREEN SHEET'!DG5="","",'GREEN SHEET'!DG5)</f>
        <v>100</v>
      </c>
      <c r="W6" s="205" t="str">
        <f>IF('GREEN SHEET'!DH5="","",'GREEN SHEET'!DH5)</f>
        <v>A1</v>
      </c>
      <c r="X6" s="203" t="e">
        <f>IF('GREEN SHEET'!#REF!="","",'GREEN SHEET'!#REF!)</f>
        <v>#REF!</v>
      </c>
      <c r="Y6" s="203" t="e">
        <f>IF('GREEN SHEET'!#REF!="","",'GREEN SHEET'!#REF!)</f>
        <v>#REF!</v>
      </c>
      <c r="Z6" s="206">
        <f>IF('GREEN SHEET'!ET5="PASS",'GREEN SHEET'!EY5,'GREEN SHEET'!EZ5)</f>
        <v>500</v>
      </c>
      <c r="AA6" s="207">
        <f>Z6*100/$Z$6</f>
        <v>100</v>
      </c>
      <c r="AB6" s="235" t="str">
        <f>IF(AA6="","",IF(AA6&lt;33,"E",IF(AND(AA6&gt;=33,AA6&lt;41),"D",IF(AND(AA6&gt;=41,AA6&lt;51),"C2",IF(AND(AA6&gt;=51,AA6&lt;61),"C1",IF(AND(AA6&gt;=61,AA6&lt;71),"B2",IF(AND(AA6&gt;=71,AA6&lt;81),"B1",IF(AND(AA6&gt;=81,AA6&lt;91),"A2",IF(AND(AA6&gt;=91,AA6&lt;=100),"A1")))))))))</f>
        <v>A1</v>
      </c>
      <c r="AC6" s="206" t="str">
        <f>IF('GREEN SHEET'!FD5="","",'GREEN SHEET'!FD5)</f>
        <v/>
      </c>
      <c r="AD6" s="208"/>
      <c r="AE6" s="208"/>
      <c r="AF6" s="208">
        <v>50</v>
      </c>
      <c r="AG6" s="208">
        <v>1</v>
      </c>
    </row>
    <row r="7" spans="1:33" ht="16.8" hidden="1" x14ac:dyDescent="0.25">
      <c r="A7" s="242"/>
      <c r="B7" s="131">
        <v>1</v>
      </c>
      <c r="C7" s="209" t="str">
        <f>IF(AE7="","",ROUND(AE7,0))</f>
        <v/>
      </c>
      <c r="D7" s="209" t="str">
        <f t="shared" ref="D7:D51" si="0">IF(AC7="","",ROUND(AC7,0))</f>
        <v/>
      </c>
      <c r="E7" s="131">
        <f>IF('GREEN SHEET'!C6="","",'GREEN SHEET'!C6)</f>
        <v>901</v>
      </c>
      <c r="F7" s="131">
        <f>IF('GREEN SHEET'!D6="","",'GREEN SHEET'!D6)</f>
        <v>974</v>
      </c>
      <c r="G7" s="131" t="str">
        <f>IF('GREEN SHEET'!E6="","",'GREEN SHEET'!E6)</f>
        <v>ARTI PRAJAPAT</v>
      </c>
      <c r="H7" s="131" t="str">
        <f>IF('GREEN SHEET'!F6="","",'GREEN SHEET'!F6)</f>
        <v>MR PRABHU LAL</v>
      </c>
      <c r="I7" s="131" t="str">
        <f>IF('GREEN SHEET'!G6="","",'GREEN SHEET'!G6)</f>
        <v>MRS PREM DEVI</v>
      </c>
      <c r="J7" s="131">
        <f>IF('GREEN SHEET'!H6="","",'GREEN SHEET'!H6)</f>
        <v>40203</v>
      </c>
      <c r="K7" s="131" t="str">
        <f>IF('GREEN SHEET'!I6="","",'GREEN SHEET'!I6)</f>
        <v>GIRL</v>
      </c>
      <c r="L7" s="131" t="str">
        <f>IF('GREEN SHEET'!J6="","",'GREEN SHEET'!J6)</f>
        <v>OBC</v>
      </c>
      <c r="M7" s="131" t="str">
        <f>IF('GREEN SHEET'!K6="","",'GREEN SHEET'!K6)</f>
        <v/>
      </c>
      <c r="N7" s="202">
        <f>IF('GREEN SHEET'!AA6="","",'GREEN SHEET'!AA6)</f>
        <v>51</v>
      </c>
      <c r="O7" s="202" t="str">
        <f>IF('GREEN SHEET'!AB6="","",'GREEN SHEET'!AB6)</f>
        <v>C1</v>
      </c>
      <c r="P7" s="203">
        <f>IF('GREEN SHEET'!AV6="","",'GREEN SHEET'!AV6)</f>
        <v>59</v>
      </c>
      <c r="Q7" s="203" t="str">
        <f>IF('GREEN SHEET'!AW6="","",'GREEN SHEET'!AW6)</f>
        <v>C1</v>
      </c>
      <c r="R7" s="202">
        <f>IF('GREEN SHEET'!BQ6="","",'GREEN SHEET'!BQ6)</f>
        <v>32</v>
      </c>
      <c r="S7" s="202" t="str">
        <f>IF('GREEN SHEET'!BR6="","",'GREEN SHEET'!BR6)</f>
        <v>E</v>
      </c>
      <c r="T7" s="203">
        <f>IF('GREEN SHEET'!CL6="","",'GREEN SHEET'!CL6)</f>
        <v>33</v>
      </c>
      <c r="U7" s="203" t="str">
        <f>IF('GREEN SHEET'!CM6="","",'GREEN SHEET'!CM6)</f>
        <v>D</v>
      </c>
      <c r="V7" s="205">
        <f>IF('GREEN SHEET'!DG6="","",'GREEN SHEET'!DG6)</f>
        <v>35</v>
      </c>
      <c r="W7" s="205" t="str">
        <f>IF('GREEN SHEET'!DH6="","",'GREEN SHEET'!DH6)</f>
        <v>D</v>
      </c>
      <c r="X7" s="203" t="e">
        <f>IF('GREEN SHEET'!#REF!="","",'GREEN SHEET'!#REF!)</f>
        <v>#REF!</v>
      </c>
      <c r="Y7" s="203" t="e">
        <f>IF('GREEN SHEET'!#REF!="","",'GREEN SHEET'!#REF!)</f>
        <v>#REF!</v>
      </c>
      <c r="Z7" s="206" t="str">
        <f>IF('GREEN SHEET'!ET6="PASS",'GREEN SHEET'!EY6,'GREEN SHEET'!EZ6)</f>
        <v/>
      </c>
      <c r="AA7" s="207" t="e">
        <f t="shared" ref="AA7:AA51" si="1">Z7*100/$Z$6</f>
        <v>#VALUE!</v>
      </c>
      <c r="AB7" s="235" t="e">
        <f>IF(AA7="","",IF(AA7&lt;33,"E",IF(AND(AA7&gt;=33,AA7&lt;41),"D",IF(AND(AA7&gt;=41,AA7&lt;51),"C2",IF(AND(AA7&gt;=51,AA7&lt;61),"C1",IF(AND(AA7&gt;=61,AA7&lt;71),"B2",IF(AND(AA7&gt;=71,AA7&lt;81),"B1",IF(AND(AA7&gt;=81,AA7&lt;91),"A2",IF(AND(AA7&gt;=91,AA7&lt;=100),"A1")))))))))</f>
        <v>#VALUE!</v>
      </c>
      <c r="AC7" s="206" t="str">
        <f>IF('GREEN SHEET'!FD6="","",'GREEN SHEET'!FD6)</f>
        <v/>
      </c>
      <c r="AD7" s="211" t="str">
        <f>IF(Z7="","",RANK(Z7,Z$7:$Z$51,0)+COUNTIF($Z$7:Z7,Z7)-1)</f>
        <v/>
      </c>
      <c r="AE7" s="211" t="str">
        <f t="shared" ref="AE7:AE51" si="2">IF(AD7="","",SMALL($AD$7:$AD$53,B7))</f>
        <v/>
      </c>
      <c r="AF7" s="211" t="str">
        <f>IF(ISNUMBER(SEARCH($G$55,$AB$7:$AB$53)),AE7,"")</f>
        <v/>
      </c>
      <c r="AG7" s="211" t="str">
        <f>IFERROR(SMALL($AF$7:$AF$53,AE7),"")</f>
        <v/>
      </c>
    </row>
    <row r="8" spans="1:33" ht="41.4" hidden="1" x14ac:dyDescent="0.25">
      <c r="A8" s="242"/>
      <c r="B8" s="131">
        <v>2</v>
      </c>
      <c r="C8" s="209">
        <f t="shared" ref="C8:C51" si="3">IF(AE8="","",ROUND(AE8,0))</f>
        <v>2</v>
      </c>
      <c r="D8" s="209">
        <f t="shared" si="0"/>
        <v>2</v>
      </c>
      <c r="E8" s="131">
        <f>IF('GREEN SHEET'!C7="","",'GREEN SHEET'!C7)</f>
        <v>902</v>
      </c>
      <c r="F8" s="131">
        <f>IF('GREEN SHEET'!D7="","",'GREEN SHEET'!D7)</f>
        <v>971</v>
      </c>
      <c r="G8" s="131" t="str">
        <f>IF('GREEN SHEET'!E7="","",'GREEN SHEET'!E7)</f>
        <v>ARVIND SINGH BALLA</v>
      </c>
      <c r="H8" s="131" t="str">
        <f>IF('GREEN SHEET'!F7="","",'GREEN SHEET'!F7)</f>
        <v>INDRA SINGH BALLA</v>
      </c>
      <c r="I8" s="131" t="str">
        <f>IF('GREEN SHEET'!G7="","",'GREEN SHEET'!G7)</f>
        <v>MEENA KANWAR BALLA</v>
      </c>
      <c r="J8" s="131">
        <f>IF('GREEN SHEET'!H7="","",'GREEN SHEET'!H7)</f>
        <v>40292</v>
      </c>
      <c r="K8" s="131" t="str">
        <f>IF('GREEN SHEET'!I7="","",'GREEN SHEET'!I7)</f>
        <v>BOY</v>
      </c>
      <c r="L8" s="131" t="str">
        <f>IF('GREEN SHEET'!J7="","",'GREEN SHEET'!J7)</f>
        <v>GEN</v>
      </c>
      <c r="M8" s="131" t="str">
        <f>IF('GREEN SHEET'!K7="","",'GREEN SHEET'!K7)</f>
        <v/>
      </c>
      <c r="N8" s="202">
        <f>IF('GREEN SHEET'!AA7="","",'GREEN SHEET'!AA7)</f>
        <v>46</v>
      </c>
      <c r="O8" s="202" t="str">
        <f>IF('GREEN SHEET'!AB7="","",'GREEN SHEET'!AB7)</f>
        <v>C2</v>
      </c>
      <c r="P8" s="203">
        <f>IF('GREEN SHEET'!AV7="","",'GREEN SHEET'!AV7)</f>
        <v>51</v>
      </c>
      <c r="Q8" s="203" t="str">
        <f>IF('GREEN SHEET'!AW7="","",'GREEN SHEET'!AW7)</f>
        <v>C1</v>
      </c>
      <c r="R8" s="202">
        <f>IF('GREEN SHEET'!BQ7="","",'GREEN SHEET'!BQ7)</f>
        <v>39</v>
      </c>
      <c r="S8" s="202" t="str">
        <f>IF('GREEN SHEET'!BR7="","",'GREEN SHEET'!BR7)</f>
        <v>D</v>
      </c>
      <c r="T8" s="203">
        <f>IF('GREEN SHEET'!CL7="","",'GREEN SHEET'!CL7)</f>
        <v>36</v>
      </c>
      <c r="U8" s="203" t="str">
        <f>IF('GREEN SHEET'!CM7="","",'GREEN SHEET'!CM7)</f>
        <v>D</v>
      </c>
      <c r="V8" s="205">
        <f>IF('GREEN SHEET'!DG7="","",'GREEN SHEET'!DG7)</f>
        <v>38</v>
      </c>
      <c r="W8" s="205" t="str">
        <f>IF('GREEN SHEET'!DH7="","",'GREEN SHEET'!DH7)</f>
        <v>D</v>
      </c>
      <c r="X8" s="203" t="e">
        <f>IF('GREEN SHEET'!#REF!="","",'GREEN SHEET'!#REF!)</f>
        <v>#REF!</v>
      </c>
      <c r="Y8" s="203" t="e">
        <f>IF('GREEN SHEET'!#REF!="","",'GREEN SHEET'!#REF!)</f>
        <v>#REF!</v>
      </c>
      <c r="Z8" s="206">
        <f>IF('GREEN SHEET'!ET7="PASS",'GREEN SHEET'!EY7,'GREEN SHEET'!EZ7)</f>
        <v>210</v>
      </c>
      <c r="AA8" s="207">
        <f t="shared" si="1"/>
        <v>42</v>
      </c>
      <c r="AB8" s="235" t="str">
        <f t="shared" ref="AB8:AB51" si="4">IF(AA8="","",IF(AA8&lt;33,"E",IF(AND(AA8&gt;=33,AA8&lt;41),"D",IF(AND(AA8&gt;=41,AA8&lt;51),"C2",IF(AND(AA8&gt;=51,AA8&lt;61),"C1",IF(AND(AA8&gt;=61,AA8&lt;71),"B2",IF(AND(AA8&gt;=71,AA8&lt;81),"B1",IF(AND(AA8&gt;=81,AA8&lt;91),"A2",IF(AND(AA8&gt;=91,AA8&lt;=100),"A1")))))))))</f>
        <v>C2</v>
      </c>
      <c r="AC8" s="206">
        <f>IF('GREEN SHEET'!FD7="","",'GREEN SHEET'!FD7)</f>
        <v>1.9999999999999964</v>
      </c>
      <c r="AD8" s="211">
        <f>IF(Z8="","",RANK(Z8,Z$7:$Z$51,0)+COUNTIF($Z$7:Z8,Z8)-1)</f>
        <v>2</v>
      </c>
      <c r="AE8" s="211">
        <f t="shared" si="2"/>
        <v>2</v>
      </c>
      <c r="AF8" s="211" t="str">
        <f t="shared" ref="AF8:AF51" si="5">IF(ISNUMBER(SEARCH($G$55,$AB$7:$AB$53)),AE8,"")</f>
        <v/>
      </c>
      <c r="AG8" s="211" t="str">
        <f t="shared" ref="AG8:AG51" si="6">IFERROR(SMALL($AF$7:$AF$53,AE8),"")</f>
        <v/>
      </c>
    </row>
    <row r="9" spans="1:33" ht="27.6" hidden="1" x14ac:dyDescent="0.25">
      <c r="A9" s="242"/>
      <c r="B9" s="131">
        <v>3</v>
      </c>
      <c r="C9" s="209" t="e">
        <f t="shared" si="3"/>
        <v>#NUM!</v>
      </c>
      <c r="D9" s="209">
        <f t="shared" si="0"/>
        <v>1</v>
      </c>
      <c r="E9" s="131">
        <f>IF('GREEN SHEET'!C8="","",'GREEN SHEET'!C8)</f>
        <v>903</v>
      </c>
      <c r="F9" s="131">
        <f>IF('GREEN SHEET'!D8="","",'GREEN SHEET'!D8)</f>
        <v>1370</v>
      </c>
      <c r="G9" s="131" t="str">
        <f>IF('GREEN SHEET'!E8="","",'GREEN SHEET'!E8)</f>
        <v>BHAVESH SINGH RAO</v>
      </c>
      <c r="H9" s="131" t="str">
        <f>IF('GREEN SHEET'!F8="","",'GREEN SHEET'!F8)</f>
        <v>FATEH SINGH RAO</v>
      </c>
      <c r="I9" s="131" t="str">
        <f>IF('GREEN SHEET'!G8="","",'GREEN SHEET'!G8)</f>
        <v>GANGA KUNWAR</v>
      </c>
      <c r="J9" s="131">
        <f>IF('GREEN SHEET'!H8="","",'GREEN SHEET'!H8)</f>
        <v>40431</v>
      </c>
      <c r="K9" s="131" t="str">
        <f>IF('GREEN SHEET'!I8="","",'GREEN SHEET'!I8)</f>
        <v>BOY</v>
      </c>
      <c r="L9" s="131" t="str">
        <f>IF('GREEN SHEET'!J8="","",'GREEN SHEET'!J8)</f>
        <v>OBC</v>
      </c>
      <c r="M9" s="131" t="str">
        <f>IF('GREEN SHEET'!K8="","",'GREEN SHEET'!K8)</f>
        <v/>
      </c>
      <c r="N9" s="202">
        <f>IF('GREEN SHEET'!AA8="","",'GREEN SHEET'!AA8)</f>
        <v>66</v>
      </c>
      <c r="O9" s="202" t="str">
        <f>IF('GREEN SHEET'!AB8="","",'GREEN SHEET'!AB8)</f>
        <v>B2</v>
      </c>
      <c r="P9" s="203">
        <f>IF('GREEN SHEET'!AV8="","",'GREEN SHEET'!AV8)</f>
        <v>53</v>
      </c>
      <c r="Q9" s="203" t="str">
        <f>IF('GREEN SHEET'!AW8="","",'GREEN SHEET'!AW8)</f>
        <v>C1</v>
      </c>
      <c r="R9" s="202">
        <f>IF('GREEN SHEET'!BQ8="","",'GREEN SHEET'!BQ8)</f>
        <v>77</v>
      </c>
      <c r="S9" s="202" t="str">
        <f>IF('GREEN SHEET'!BR8="","",'GREEN SHEET'!BR8)</f>
        <v>B1</v>
      </c>
      <c r="T9" s="203">
        <f>IF('GREEN SHEET'!CL8="","",'GREEN SHEET'!CL8)</f>
        <v>46</v>
      </c>
      <c r="U9" s="203" t="str">
        <f>IF('GREEN SHEET'!CM8="","",'GREEN SHEET'!CM8)</f>
        <v>C2</v>
      </c>
      <c r="V9" s="205">
        <f>IF('GREEN SHEET'!DG8="","",'GREEN SHEET'!DG8)</f>
        <v>62</v>
      </c>
      <c r="W9" s="205" t="str">
        <f>IF('GREEN SHEET'!DH8="","",'GREEN SHEET'!DH8)</f>
        <v>B2</v>
      </c>
      <c r="X9" s="203" t="e">
        <f>IF('GREEN SHEET'!#REF!="","",'GREEN SHEET'!#REF!)</f>
        <v>#REF!</v>
      </c>
      <c r="Y9" s="203" t="e">
        <f>IF('GREEN SHEET'!#REF!="","",'GREEN SHEET'!#REF!)</f>
        <v>#REF!</v>
      </c>
      <c r="Z9" s="206">
        <f>IF('GREEN SHEET'!ET8="PASS",'GREEN SHEET'!EY8,'GREEN SHEET'!EZ8)</f>
        <v>304</v>
      </c>
      <c r="AA9" s="207">
        <f t="shared" si="1"/>
        <v>60.8</v>
      </c>
      <c r="AB9" s="235" t="str">
        <f t="shared" si="4"/>
        <v>C1</v>
      </c>
      <c r="AC9" s="206">
        <f>IF('GREEN SHEET'!FD8="","",'GREEN SHEET'!FD8)</f>
        <v>1.0000000000000007</v>
      </c>
      <c r="AD9" s="211">
        <f>IF(Z9="","",RANK(Z9,Z$7:$Z$51,0)+COUNTIF($Z$7:Z9,Z9)-1)</f>
        <v>1</v>
      </c>
      <c r="AE9" s="211" t="e">
        <f t="shared" si="2"/>
        <v>#NUM!</v>
      </c>
      <c r="AF9" s="211" t="str">
        <f t="shared" si="5"/>
        <v/>
      </c>
      <c r="AG9" s="211" t="str">
        <f t="shared" si="6"/>
        <v/>
      </c>
    </row>
    <row r="10" spans="1:33" ht="16.8" hidden="1" x14ac:dyDescent="0.25">
      <c r="A10" s="242"/>
      <c r="B10" s="131">
        <v>4</v>
      </c>
      <c r="C10" s="209" t="str">
        <f t="shared" si="3"/>
        <v/>
      </c>
      <c r="D10" s="209" t="str">
        <f t="shared" si="0"/>
        <v/>
      </c>
      <c r="E10" s="131" t="str">
        <f>IF('GREEN SHEET'!C9="","",'GREEN SHEET'!C9)</f>
        <v/>
      </c>
      <c r="F10" s="131" t="str">
        <f>IF('GREEN SHEET'!D9="","",'GREEN SHEET'!D9)</f>
        <v/>
      </c>
      <c r="G10" s="131" t="str">
        <f>IF('GREEN SHEET'!E9="","",'GREEN SHEET'!E9)</f>
        <v/>
      </c>
      <c r="H10" s="131" t="str">
        <f>IF('GREEN SHEET'!F9="","",'GREEN SHEET'!F9)</f>
        <v/>
      </c>
      <c r="I10" s="131" t="str">
        <f>IF('GREEN SHEET'!G9="","",'GREEN SHEET'!G9)</f>
        <v/>
      </c>
      <c r="J10" s="131" t="str">
        <f>IF('GREEN SHEET'!H9="","",'GREEN SHEET'!H9)</f>
        <v/>
      </c>
      <c r="K10" s="131" t="str">
        <f>IF('GREEN SHEET'!I9="","",'GREEN SHEET'!I9)</f>
        <v/>
      </c>
      <c r="L10" s="131" t="str">
        <f>IF('GREEN SHEET'!J9="","",'GREEN SHEET'!J9)</f>
        <v/>
      </c>
      <c r="M10" s="131" t="str">
        <f>IF('GREEN SHEET'!K9="","",'GREEN SHEET'!K9)</f>
        <v/>
      </c>
      <c r="N10" s="202" t="str">
        <f>IF('GREEN SHEET'!AA9="","",'GREEN SHEET'!AA9)</f>
        <v/>
      </c>
      <c r="O10" s="202" t="str">
        <f>IF('GREEN SHEET'!AB9="","",'GREEN SHEET'!AB9)</f>
        <v/>
      </c>
      <c r="P10" s="203" t="str">
        <f>IF('GREEN SHEET'!AV9="","",'GREEN SHEET'!AV9)</f>
        <v/>
      </c>
      <c r="Q10" s="203" t="str">
        <f>IF('GREEN SHEET'!AW9="","",'GREEN SHEET'!AW9)</f>
        <v/>
      </c>
      <c r="R10" s="202" t="str">
        <f>IF('GREEN SHEET'!BQ9="","",'GREEN SHEET'!BQ9)</f>
        <v/>
      </c>
      <c r="S10" s="202" t="str">
        <f>IF('GREEN SHEET'!BR9="","",'GREEN SHEET'!BR9)</f>
        <v/>
      </c>
      <c r="T10" s="203" t="str">
        <f>IF('GREEN SHEET'!CL9="","",'GREEN SHEET'!CL9)</f>
        <v/>
      </c>
      <c r="U10" s="203" t="str">
        <f>IF('GREEN SHEET'!CM9="","",'GREEN SHEET'!CM9)</f>
        <v/>
      </c>
      <c r="V10" s="205" t="str">
        <f>IF('GREEN SHEET'!DG9="","",'GREEN SHEET'!DG9)</f>
        <v/>
      </c>
      <c r="W10" s="205" t="str">
        <f>IF('GREEN SHEET'!DH9="","",'GREEN SHEET'!DH9)</f>
        <v/>
      </c>
      <c r="X10" s="203" t="e">
        <f>IF('GREEN SHEET'!#REF!="","",'GREEN SHEET'!#REF!)</f>
        <v>#REF!</v>
      </c>
      <c r="Y10" s="203" t="e">
        <f>IF('GREEN SHEET'!#REF!="","",'GREEN SHEET'!#REF!)</f>
        <v>#REF!</v>
      </c>
      <c r="Z10" s="206" t="str">
        <f>IF('GREEN SHEET'!ET9="PASS",'GREEN SHEET'!EY9,'GREEN SHEET'!EZ9)</f>
        <v/>
      </c>
      <c r="AA10" s="207" t="e">
        <f t="shared" si="1"/>
        <v>#VALUE!</v>
      </c>
      <c r="AB10" s="235" t="e">
        <f t="shared" si="4"/>
        <v>#VALUE!</v>
      </c>
      <c r="AC10" s="206" t="str">
        <f>IF('GREEN SHEET'!FD9="","",'GREEN SHEET'!FD9)</f>
        <v/>
      </c>
      <c r="AD10" s="211" t="str">
        <f>IF(Z10="","",RANK(Z10,Z$7:$Z$51,0)+COUNTIF($Z$7:Z10,Z10)-1)</f>
        <v/>
      </c>
      <c r="AE10" s="211" t="str">
        <f t="shared" si="2"/>
        <v/>
      </c>
      <c r="AF10" s="211" t="str">
        <f t="shared" si="5"/>
        <v/>
      </c>
      <c r="AG10" s="211" t="str">
        <f t="shared" si="6"/>
        <v/>
      </c>
    </row>
    <row r="11" spans="1:33" ht="16.8" hidden="1" x14ac:dyDescent="0.25">
      <c r="A11" s="242"/>
      <c r="B11" s="131">
        <v>5</v>
      </c>
      <c r="C11" s="209" t="str">
        <f t="shared" si="3"/>
        <v/>
      </c>
      <c r="D11" s="209" t="str">
        <f t="shared" si="0"/>
        <v/>
      </c>
      <c r="E11" s="131" t="str">
        <f>IF('GREEN SHEET'!C10="","",'GREEN SHEET'!C10)</f>
        <v/>
      </c>
      <c r="F11" s="131" t="str">
        <f>IF('GREEN SHEET'!D10="","",'GREEN SHEET'!D10)</f>
        <v/>
      </c>
      <c r="G11" s="131" t="str">
        <f>IF('GREEN SHEET'!E10="","",'GREEN SHEET'!E10)</f>
        <v/>
      </c>
      <c r="H11" s="131" t="str">
        <f>IF('GREEN SHEET'!F10="","",'GREEN SHEET'!F10)</f>
        <v/>
      </c>
      <c r="I11" s="131" t="str">
        <f>IF('GREEN SHEET'!G10="","",'GREEN SHEET'!G10)</f>
        <v/>
      </c>
      <c r="J11" s="131" t="str">
        <f>IF('GREEN SHEET'!H10="","",'GREEN SHEET'!H10)</f>
        <v/>
      </c>
      <c r="K11" s="131" t="str">
        <f>IF('GREEN SHEET'!I10="","",'GREEN SHEET'!I10)</f>
        <v/>
      </c>
      <c r="L11" s="131" t="str">
        <f>IF('GREEN SHEET'!J10="","",'GREEN SHEET'!J10)</f>
        <v/>
      </c>
      <c r="M11" s="131" t="str">
        <f>IF('GREEN SHEET'!K10="","",'GREEN SHEET'!K10)</f>
        <v/>
      </c>
      <c r="N11" s="202" t="str">
        <f>IF('GREEN SHEET'!AA10="","",'GREEN SHEET'!AA10)</f>
        <v/>
      </c>
      <c r="O11" s="202" t="str">
        <f>IF('GREEN SHEET'!AB10="","",'GREEN SHEET'!AB10)</f>
        <v/>
      </c>
      <c r="P11" s="203" t="str">
        <f>IF('GREEN SHEET'!AV10="","",'GREEN SHEET'!AV10)</f>
        <v/>
      </c>
      <c r="Q11" s="203" t="str">
        <f>IF('GREEN SHEET'!AW10="","",'GREEN SHEET'!AW10)</f>
        <v/>
      </c>
      <c r="R11" s="202" t="str">
        <f>IF('GREEN SHEET'!BQ10="","",'GREEN SHEET'!BQ10)</f>
        <v/>
      </c>
      <c r="S11" s="202" t="str">
        <f>IF('GREEN SHEET'!BR10="","",'GREEN SHEET'!BR10)</f>
        <v/>
      </c>
      <c r="T11" s="203" t="str">
        <f>IF('GREEN SHEET'!CL10="","",'GREEN SHEET'!CL10)</f>
        <v/>
      </c>
      <c r="U11" s="203" t="str">
        <f>IF('GREEN SHEET'!CM10="","",'GREEN SHEET'!CM10)</f>
        <v/>
      </c>
      <c r="V11" s="205" t="str">
        <f>IF('GREEN SHEET'!DG10="","",'GREEN SHEET'!DG10)</f>
        <v/>
      </c>
      <c r="W11" s="205" t="str">
        <f>IF('GREEN SHEET'!DH10="","",'GREEN SHEET'!DH10)</f>
        <v/>
      </c>
      <c r="X11" s="203" t="e">
        <f>IF('GREEN SHEET'!#REF!="","",'GREEN SHEET'!#REF!)</f>
        <v>#REF!</v>
      </c>
      <c r="Y11" s="203" t="e">
        <f>IF('GREEN SHEET'!#REF!="","",'GREEN SHEET'!#REF!)</f>
        <v>#REF!</v>
      </c>
      <c r="Z11" s="206" t="str">
        <f>IF('GREEN SHEET'!ET10="PASS",'GREEN SHEET'!EY10,'GREEN SHEET'!EZ10)</f>
        <v/>
      </c>
      <c r="AA11" s="207" t="e">
        <f t="shared" si="1"/>
        <v>#VALUE!</v>
      </c>
      <c r="AB11" s="235" t="e">
        <f t="shared" si="4"/>
        <v>#VALUE!</v>
      </c>
      <c r="AC11" s="206" t="str">
        <f>IF('GREEN SHEET'!FD10="","",'GREEN SHEET'!FD10)</f>
        <v/>
      </c>
      <c r="AD11" s="211" t="str">
        <f>IF(Z11="","",RANK(Z11,Z$7:$Z$51,0)+COUNTIF($Z$7:Z11,Z11)-1)</f>
        <v/>
      </c>
      <c r="AE11" s="211" t="str">
        <f t="shared" si="2"/>
        <v/>
      </c>
      <c r="AF11" s="211" t="str">
        <f t="shared" si="5"/>
        <v/>
      </c>
      <c r="AG11" s="211" t="str">
        <f t="shared" si="6"/>
        <v/>
      </c>
    </row>
    <row r="12" spans="1:33" ht="16.8" hidden="1" x14ac:dyDescent="0.25">
      <c r="A12" s="242"/>
      <c r="B12" s="131">
        <v>6</v>
      </c>
      <c r="C12" s="209" t="str">
        <f t="shared" si="3"/>
        <v/>
      </c>
      <c r="D12" s="209" t="str">
        <f t="shared" si="0"/>
        <v/>
      </c>
      <c r="E12" s="131" t="str">
        <f>IF('GREEN SHEET'!C11="","",'GREEN SHEET'!C11)</f>
        <v/>
      </c>
      <c r="F12" s="131" t="str">
        <f>IF('GREEN SHEET'!D11="","",'GREEN SHEET'!D11)</f>
        <v/>
      </c>
      <c r="G12" s="131" t="str">
        <f>IF('GREEN SHEET'!E11="","",'GREEN SHEET'!E11)</f>
        <v/>
      </c>
      <c r="H12" s="131" t="str">
        <f>IF('GREEN SHEET'!F11="","",'GREEN SHEET'!F11)</f>
        <v/>
      </c>
      <c r="I12" s="131" t="str">
        <f>IF('GREEN SHEET'!G11="","",'GREEN SHEET'!G11)</f>
        <v/>
      </c>
      <c r="J12" s="131" t="str">
        <f>IF('GREEN SHEET'!H11="","",'GREEN SHEET'!H11)</f>
        <v/>
      </c>
      <c r="K12" s="131" t="str">
        <f>IF('GREEN SHEET'!I11="","",'GREEN SHEET'!I11)</f>
        <v/>
      </c>
      <c r="L12" s="131" t="str">
        <f>IF('GREEN SHEET'!J11="","",'GREEN SHEET'!J11)</f>
        <v/>
      </c>
      <c r="M12" s="131" t="str">
        <f>IF('GREEN SHEET'!K11="","",'GREEN SHEET'!K11)</f>
        <v/>
      </c>
      <c r="N12" s="202" t="str">
        <f>IF('GREEN SHEET'!AA11="","",'GREEN SHEET'!AA11)</f>
        <v/>
      </c>
      <c r="O12" s="202" t="str">
        <f>IF('GREEN SHEET'!AB11="","",'GREEN SHEET'!AB11)</f>
        <v/>
      </c>
      <c r="P12" s="203" t="str">
        <f>IF('GREEN SHEET'!AV11="","",'GREEN SHEET'!AV11)</f>
        <v/>
      </c>
      <c r="Q12" s="203" t="str">
        <f>IF('GREEN SHEET'!AW11="","",'GREEN SHEET'!AW11)</f>
        <v/>
      </c>
      <c r="R12" s="202" t="str">
        <f>IF('GREEN SHEET'!BQ11="","",'GREEN SHEET'!BQ11)</f>
        <v/>
      </c>
      <c r="S12" s="202" t="str">
        <f>IF('GREEN SHEET'!BR11="","",'GREEN SHEET'!BR11)</f>
        <v/>
      </c>
      <c r="T12" s="203" t="str">
        <f>IF('GREEN SHEET'!CL11="","",'GREEN SHEET'!CL11)</f>
        <v/>
      </c>
      <c r="U12" s="203" t="str">
        <f>IF('GREEN SHEET'!CM11="","",'GREEN SHEET'!CM11)</f>
        <v/>
      </c>
      <c r="V12" s="205" t="str">
        <f>IF('GREEN SHEET'!DG11="","",'GREEN SHEET'!DG11)</f>
        <v/>
      </c>
      <c r="W12" s="205" t="str">
        <f>IF('GREEN SHEET'!DH11="","",'GREEN SHEET'!DH11)</f>
        <v/>
      </c>
      <c r="X12" s="203" t="e">
        <f>IF('GREEN SHEET'!#REF!="","",'GREEN SHEET'!#REF!)</f>
        <v>#REF!</v>
      </c>
      <c r="Y12" s="203" t="e">
        <f>IF('GREEN SHEET'!#REF!="","",'GREEN SHEET'!#REF!)</f>
        <v>#REF!</v>
      </c>
      <c r="Z12" s="206" t="str">
        <f>IF('GREEN SHEET'!ET11="PASS",'GREEN SHEET'!EY11,'GREEN SHEET'!EZ11)</f>
        <v/>
      </c>
      <c r="AA12" s="207" t="e">
        <f t="shared" si="1"/>
        <v>#VALUE!</v>
      </c>
      <c r="AB12" s="235" t="e">
        <f t="shared" si="4"/>
        <v>#VALUE!</v>
      </c>
      <c r="AC12" s="206" t="str">
        <f>IF('GREEN SHEET'!FD11="","",'GREEN SHEET'!FD11)</f>
        <v/>
      </c>
      <c r="AD12" s="211" t="str">
        <f>IF(Z12="","",RANK(Z12,Z$7:$Z$51,0)+COUNTIF($Z$7:Z12,Z12)-1)</f>
        <v/>
      </c>
      <c r="AE12" s="211" t="str">
        <f t="shared" si="2"/>
        <v/>
      </c>
      <c r="AF12" s="211" t="str">
        <f t="shared" si="5"/>
        <v/>
      </c>
      <c r="AG12" s="211" t="str">
        <f t="shared" si="6"/>
        <v/>
      </c>
    </row>
    <row r="13" spans="1:33" ht="16.8" hidden="1" x14ac:dyDescent="0.25">
      <c r="A13" s="242"/>
      <c r="B13" s="131">
        <v>7</v>
      </c>
      <c r="C13" s="209" t="str">
        <f t="shared" si="3"/>
        <v/>
      </c>
      <c r="D13" s="209" t="str">
        <f t="shared" si="0"/>
        <v/>
      </c>
      <c r="E13" s="131" t="str">
        <f>IF('GREEN SHEET'!C12="","",'GREEN SHEET'!C12)</f>
        <v/>
      </c>
      <c r="F13" s="131" t="str">
        <f>IF('GREEN SHEET'!D12="","",'GREEN SHEET'!D12)</f>
        <v/>
      </c>
      <c r="G13" s="131" t="str">
        <f>IF('GREEN SHEET'!E12="","",'GREEN SHEET'!E12)</f>
        <v/>
      </c>
      <c r="H13" s="131" t="str">
        <f>IF('GREEN SHEET'!F12="","",'GREEN SHEET'!F12)</f>
        <v/>
      </c>
      <c r="I13" s="131" t="str">
        <f>IF('GREEN SHEET'!G12="","",'GREEN SHEET'!G12)</f>
        <v/>
      </c>
      <c r="J13" s="131" t="str">
        <f>IF('GREEN SHEET'!H12="","",'GREEN SHEET'!H12)</f>
        <v/>
      </c>
      <c r="K13" s="131" t="str">
        <f>IF('GREEN SHEET'!I12="","",'GREEN SHEET'!I12)</f>
        <v/>
      </c>
      <c r="L13" s="131" t="str">
        <f>IF('GREEN SHEET'!J12="","",'GREEN SHEET'!J12)</f>
        <v/>
      </c>
      <c r="M13" s="131" t="str">
        <f>IF('GREEN SHEET'!K12="","",'GREEN SHEET'!K12)</f>
        <v/>
      </c>
      <c r="N13" s="202" t="str">
        <f>IF('GREEN SHEET'!AA12="","",'GREEN SHEET'!AA12)</f>
        <v/>
      </c>
      <c r="O13" s="202" t="str">
        <f>IF('GREEN SHEET'!AB12="","",'GREEN SHEET'!AB12)</f>
        <v/>
      </c>
      <c r="P13" s="203" t="str">
        <f>IF('GREEN SHEET'!AV12="","",'GREEN SHEET'!AV12)</f>
        <v/>
      </c>
      <c r="Q13" s="203" t="str">
        <f>IF('GREEN SHEET'!AW12="","",'GREEN SHEET'!AW12)</f>
        <v/>
      </c>
      <c r="R13" s="202" t="str">
        <f>IF('GREEN SHEET'!BQ12="","",'GREEN SHEET'!BQ12)</f>
        <v/>
      </c>
      <c r="S13" s="202" t="str">
        <f>IF('GREEN SHEET'!BR12="","",'GREEN SHEET'!BR12)</f>
        <v/>
      </c>
      <c r="T13" s="203" t="str">
        <f>IF('GREEN SHEET'!CL12="","",'GREEN SHEET'!CL12)</f>
        <v/>
      </c>
      <c r="U13" s="203" t="str">
        <f>IF('GREEN SHEET'!CM12="","",'GREEN SHEET'!CM12)</f>
        <v/>
      </c>
      <c r="V13" s="205" t="str">
        <f>IF('GREEN SHEET'!DG12="","",'GREEN SHEET'!DG12)</f>
        <v/>
      </c>
      <c r="W13" s="205" t="str">
        <f>IF('GREEN SHEET'!DH12="","",'GREEN SHEET'!DH12)</f>
        <v/>
      </c>
      <c r="X13" s="203" t="e">
        <f>IF('GREEN SHEET'!#REF!="","",'GREEN SHEET'!#REF!)</f>
        <v>#REF!</v>
      </c>
      <c r="Y13" s="203" t="e">
        <f>IF('GREEN SHEET'!#REF!="","",'GREEN SHEET'!#REF!)</f>
        <v>#REF!</v>
      </c>
      <c r="Z13" s="206" t="str">
        <f>IF('GREEN SHEET'!ET12="PASS",'GREEN SHEET'!EY12,'GREEN SHEET'!EZ12)</f>
        <v/>
      </c>
      <c r="AA13" s="207" t="e">
        <f t="shared" si="1"/>
        <v>#VALUE!</v>
      </c>
      <c r="AB13" s="235" t="e">
        <f t="shared" si="4"/>
        <v>#VALUE!</v>
      </c>
      <c r="AC13" s="206" t="str">
        <f>IF('GREEN SHEET'!FD12="","",'GREEN SHEET'!FD12)</f>
        <v/>
      </c>
      <c r="AD13" s="211" t="str">
        <f>IF(Z13="","",RANK(Z13,Z$7:$Z$51,0)+COUNTIF($Z$7:Z13,Z13)-1)</f>
        <v/>
      </c>
      <c r="AE13" s="211" t="str">
        <f t="shared" si="2"/>
        <v/>
      </c>
      <c r="AF13" s="211" t="str">
        <f t="shared" si="5"/>
        <v/>
      </c>
      <c r="AG13" s="211" t="str">
        <f t="shared" si="6"/>
        <v/>
      </c>
    </row>
    <row r="14" spans="1:33" ht="16.8" hidden="1" x14ac:dyDescent="0.25">
      <c r="A14" s="242"/>
      <c r="B14" s="131">
        <v>8</v>
      </c>
      <c r="C14" s="209" t="str">
        <f t="shared" si="3"/>
        <v/>
      </c>
      <c r="D14" s="209" t="str">
        <f t="shared" si="0"/>
        <v/>
      </c>
      <c r="E14" s="131" t="str">
        <f>IF('GREEN SHEET'!C13="","",'GREEN SHEET'!C13)</f>
        <v/>
      </c>
      <c r="F14" s="131" t="str">
        <f>IF('GREEN SHEET'!D13="","",'GREEN SHEET'!D13)</f>
        <v/>
      </c>
      <c r="G14" s="131" t="str">
        <f>IF('GREEN SHEET'!E13="","",'GREEN SHEET'!E13)</f>
        <v/>
      </c>
      <c r="H14" s="131" t="str">
        <f>IF('GREEN SHEET'!F13="","",'GREEN SHEET'!F13)</f>
        <v/>
      </c>
      <c r="I14" s="131" t="str">
        <f>IF('GREEN SHEET'!G13="","",'GREEN SHEET'!G13)</f>
        <v/>
      </c>
      <c r="J14" s="131" t="str">
        <f>IF('GREEN SHEET'!H13="","",'GREEN SHEET'!H13)</f>
        <v/>
      </c>
      <c r="K14" s="131" t="str">
        <f>IF('GREEN SHEET'!I13="","",'GREEN SHEET'!I13)</f>
        <v/>
      </c>
      <c r="L14" s="131" t="str">
        <f>IF('GREEN SHEET'!J13="","",'GREEN SHEET'!J13)</f>
        <v/>
      </c>
      <c r="M14" s="131" t="str">
        <f>IF('GREEN SHEET'!K13="","",'GREEN SHEET'!K13)</f>
        <v/>
      </c>
      <c r="N14" s="202" t="str">
        <f>IF('GREEN SHEET'!AA13="","",'GREEN SHEET'!AA13)</f>
        <v/>
      </c>
      <c r="O14" s="202" t="str">
        <f>IF('GREEN SHEET'!AB13="","",'GREEN SHEET'!AB13)</f>
        <v/>
      </c>
      <c r="P14" s="203" t="str">
        <f>IF('GREEN SHEET'!AV13="","",'GREEN SHEET'!AV13)</f>
        <v/>
      </c>
      <c r="Q14" s="203" t="str">
        <f>IF('GREEN SHEET'!AW13="","",'GREEN SHEET'!AW13)</f>
        <v/>
      </c>
      <c r="R14" s="202" t="str">
        <f>IF('GREEN SHEET'!BQ13="","",'GREEN SHEET'!BQ13)</f>
        <v/>
      </c>
      <c r="S14" s="202" t="str">
        <f>IF('GREEN SHEET'!BR13="","",'GREEN SHEET'!BR13)</f>
        <v/>
      </c>
      <c r="T14" s="203" t="str">
        <f>IF('GREEN SHEET'!CL13="","",'GREEN SHEET'!CL13)</f>
        <v/>
      </c>
      <c r="U14" s="203" t="str">
        <f>IF('GREEN SHEET'!CM13="","",'GREEN SHEET'!CM13)</f>
        <v/>
      </c>
      <c r="V14" s="205" t="str">
        <f>IF('GREEN SHEET'!DG13="","",'GREEN SHEET'!DG13)</f>
        <v/>
      </c>
      <c r="W14" s="205" t="str">
        <f>IF('GREEN SHEET'!DH13="","",'GREEN SHEET'!DH13)</f>
        <v/>
      </c>
      <c r="X14" s="203" t="e">
        <f>IF('GREEN SHEET'!#REF!="","",'GREEN SHEET'!#REF!)</f>
        <v>#REF!</v>
      </c>
      <c r="Y14" s="203" t="e">
        <f>IF('GREEN SHEET'!#REF!="","",'GREEN SHEET'!#REF!)</f>
        <v>#REF!</v>
      </c>
      <c r="Z14" s="206" t="str">
        <f>IF('GREEN SHEET'!ET13="PASS",'GREEN SHEET'!EY13,'GREEN SHEET'!EZ13)</f>
        <v/>
      </c>
      <c r="AA14" s="207" t="e">
        <f t="shared" si="1"/>
        <v>#VALUE!</v>
      </c>
      <c r="AB14" s="235" t="e">
        <f t="shared" si="4"/>
        <v>#VALUE!</v>
      </c>
      <c r="AC14" s="206" t="str">
        <f>IF('GREEN SHEET'!FD13="","",'GREEN SHEET'!FD13)</f>
        <v/>
      </c>
      <c r="AD14" s="211" t="str">
        <f>IF(Z14="","",RANK(Z14,Z$7:$Z$51,0)+COUNTIF($Z$7:Z14,Z14)-1)</f>
        <v/>
      </c>
      <c r="AE14" s="211" t="str">
        <f t="shared" si="2"/>
        <v/>
      </c>
      <c r="AF14" s="211" t="str">
        <f t="shared" si="5"/>
        <v/>
      </c>
      <c r="AG14" s="211" t="str">
        <f t="shared" si="6"/>
        <v/>
      </c>
    </row>
    <row r="15" spans="1:33" ht="16.8" hidden="1" x14ac:dyDescent="0.25">
      <c r="A15" s="242"/>
      <c r="B15" s="131">
        <v>9</v>
      </c>
      <c r="C15" s="209" t="str">
        <f t="shared" si="3"/>
        <v/>
      </c>
      <c r="D15" s="209" t="str">
        <f t="shared" si="0"/>
        <v/>
      </c>
      <c r="E15" s="131" t="str">
        <f>IF('GREEN SHEET'!C14="","",'GREEN SHEET'!C14)</f>
        <v/>
      </c>
      <c r="F15" s="131" t="str">
        <f>IF('GREEN SHEET'!D14="","",'GREEN SHEET'!D14)</f>
        <v/>
      </c>
      <c r="G15" s="131" t="str">
        <f>IF('GREEN SHEET'!E14="","",'GREEN SHEET'!E14)</f>
        <v/>
      </c>
      <c r="H15" s="131" t="str">
        <f>IF('GREEN SHEET'!F14="","",'GREEN SHEET'!F14)</f>
        <v/>
      </c>
      <c r="I15" s="131" t="str">
        <f>IF('GREEN SHEET'!G14="","",'GREEN SHEET'!G14)</f>
        <v/>
      </c>
      <c r="J15" s="131" t="str">
        <f>IF('GREEN SHEET'!H14="","",'GREEN SHEET'!H14)</f>
        <v/>
      </c>
      <c r="K15" s="131" t="str">
        <f>IF('GREEN SHEET'!I14="","",'GREEN SHEET'!I14)</f>
        <v/>
      </c>
      <c r="L15" s="131" t="str">
        <f>IF('GREEN SHEET'!J14="","",'GREEN SHEET'!J14)</f>
        <v/>
      </c>
      <c r="M15" s="131" t="str">
        <f>IF('GREEN SHEET'!K14="","",'GREEN SHEET'!K14)</f>
        <v/>
      </c>
      <c r="N15" s="202" t="str">
        <f>IF('GREEN SHEET'!AA14="","",'GREEN SHEET'!AA14)</f>
        <v/>
      </c>
      <c r="O15" s="202" t="str">
        <f>IF('GREEN SHEET'!AB14="","",'GREEN SHEET'!AB14)</f>
        <v/>
      </c>
      <c r="P15" s="203" t="str">
        <f>IF('GREEN SHEET'!AV14="","",'GREEN SHEET'!AV14)</f>
        <v/>
      </c>
      <c r="Q15" s="203" t="str">
        <f>IF('GREEN SHEET'!AW14="","",'GREEN SHEET'!AW14)</f>
        <v/>
      </c>
      <c r="R15" s="202" t="str">
        <f>IF('GREEN SHEET'!BQ14="","",'GREEN SHEET'!BQ14)</f>
        <v/>
      </c>
      <c r="S15" s="202" t="str">
        <f>IF('GREEN SHEET'!BR14="","",'GREEN SHEET'!BR14)</f>
        <v/>
      </c>
      <c r="T15" s="203" t="str">
        <f>IF('GREEN SHEET'!CL14="","",'GREEN SHEET'!CL14)</f>
        <v/>
      </c>
      <c r="U15" s="203" t="str">
        <f>IF('GREEN SHEET'!CM14="","",'GREEN SHEET'!CM14)</f>
        <v/>
      </c>
      <c r="V15" s="205" t="str">
        <f>IF('GREEN SHEET'!DG14="","",'GREEN SHEET'!DG14)</f>
        <v/>
      </c>
      <c r="W15" s="205" t="str">
        <f>IF('GREEN SHEET'!DH14="","",'GREEN SHEET'!DH14)</f>
        <v/>
      </c>
      <c r="X15" s="203" t="e">
        <f>IF('GREEN SHEET'!#REF!="","",'GREEN SHEET'!#REF!)</f>
        <v>#REF!</v>
      </c>
      <c r="Y15" s="203" t="e">
        <f>IF('GREEN SHEET'!#REF!="","",'GREEN SHEET'!#REF!)</f>
        <v>#REF!</v>
      </c>
      <c r="Z15" s="206" t="str">
        <f>IF('GREEN SHEET'!ET14="PASS",'GREEN SHEET'!EY14,'GREEN SHEET'!EZ14)</f>
        <v/>
      </c>
      <c r="AA15" s="207" t="e">
        <f t="shared" si="1"/>
        <v>#VALUE!</v>
      </c>
      <c r="AB15" s="235" t="e">
        <f t="shared" si="4"/>
        <v>#VALUE!</v>
      </c>
      <c r="AC15" s="206" t="str">
        <f>IF('GREEN SHEET'!FD14="","",'GREEN SHEET'!FD14)</f>
        <v/>
      </c>
      <c r="AD15" s="211" t="str">
        <f>IF(Z15="","",RANK(Z15,Z$7:$Z$51,0)+COUNTIF($Z$7:Z15,Z15)-1)</f>
        <v/>
      </c>
      <c r="AE15" s="211" t="str">
        <f t="shared" si="2"/>
        <v/>
      </c>
      <c r="AF15" s="211" t="str">
        <f t="shared" si="5"/>
        <v/>
      </c>
      <c r="AG15" s="211" t="str">
        <f t="shared" si="6"/>
        <v/>
      </c>
    </row>
    <row r="16" spans="1:33" ht="16.8" hidden="1" x14ac:dyDescent="0.25">
      <c r="A16" s="242"/>
      <c r="B16" s="131">
        <v>10</v>
      </c>
      <c r="C16" s="209" t="str">
        <f t="shared" si="3"/>
        <v/>
      </c>
      <c r="D16" s="209" t="str">
        <f t="shared" si="0"/>
        <v/>
      </c>
      <c r="E16" s="131" t="str">
        <f>IF('GREEN SHEET'!C15="","",'GREEN SHEET'!C15)</f>
        <v/>
      </c>
      <c r="F16" s="131" t="str">
        <f>IF('GREEN SHEET'!D15="","",'GREEN SHEET'!D15)</f>
        <v/>
      </c>
      <c r="G16" s="131" t="str">
        <f>IF('GREEN SHEET'!E15="","",'GREEN SHEET'!E15)</f>
        <v/>
      </c>
      <c r="H16" s="131" t="str">
        <f>IF('GREEN SHEET'!F15="","",'GREEN SHEET'!F15)</f>
        <v/>
      </c>
      <c r="I16" s="131" t="str">
        <f>IF('GREEN SHEET'!G15="","",'GREEN SHEET'!G15)</f>
        <v/>
      </c>
      <c r="J16" s="131" t="str">
        <f>IF('GREEN SHEET'!H15="","",'GREEN SHEET'!H15)</f>
        <v/>
      </c>
      <c r="K16" s="131" t="str">
        <f>IF('GREEN SHEET'!I15="","",'GREEN SHEET'!I15)</f>
        <v/>
      </c>
      <c r="L16" s="131" t="str">
        <f>IF('GREEN SHEET'!J15="","",'GREEN SHEET'!J15)</f>
        <v/>
      </c>
      <c r="M16" s="131" t="str">
        <f>IF('GREEN SHEET'!K15="","",'GREEN SHEET'!K15)</f>
        <v/>
      </c>
      <c r="N16" s="202" t="str">
        <f>IF('GREEN SHEET'!AA15="","",'GREEN SHEET'!AA15)</f>
        <v/>
      </c>
      <c r="O16" s="202" t="str">
        <f>IF('GREEN SHEET'!AB15="","",'GREEN SHEET'!AB15)</f>
        <v/>
      </c>
      <c r="P16" s="203" t="str">
        <f>IF('GREEN SHEET'!AV15="","",'GREEN SHEET'!AV15)</f>
        <v/>
      </c>
      <c r="Q16" s="203" t="str">
        <f>IF('GREEN SHEET'!AW15="","",'GREEN SHEET'!AW15)</f>
        <v/>
      </c>
      <c r="R16" s="202" t="str">
        <f>IF('GREEN SHEET'!BQ15="","",'GREEN SHEET'!BQ15)</f>
        <v/>
      </c>
      <c r="S16" s="202" t="str">
        <f>IF('GREEN SHEET'!BR15="","",'GREEN SHEET'!BR15)</f>
        <v/>
      </c>
      <c r="T16" s="203" t="str">
        <f>IF('GREEN SHEET'!CL15="","",'GREEN SHEET'!CL15)</f>
        <v/>
      </c>
      <c r="U16" s="203" t="str">
        <f>IF('GREEN SHEET'!CM15="","",'GREEN SHEET'!CM15)</f>
        <v/>
      </c>
      <c r="V16" s="205" t="str">
        <f>IF('GREEN SHEET'!DG15="","",'GREEN SHEET'!DG15)</f>
        <v/>
      </c>
      <c r="W16" s="205" t="str">
        <f>IF('GREEN SHEET'!DH15="","",'GREEN SHEET'!DH15)</f>
        <v/>
      </c>
      <c r="X16" s="203" t="e">
        <f>IF('GREEN SHEET'!#REF!="","",'GREEN SHEET'!#REF!)</f>
        <v>#REF!</v>
      </c>
      <c r="Y16" s="203" t="e">
        <f>IF('GREEN SHEET'!#REF!="","",'GREEN SHEET'!#REF!)</f>
        <v>#REF!</v>
      </c>
      <c r="Z16" s="206" t="str">
        <f>IF('GREEN SHEET'!ET15="PASS",'GREEN SHEET'!EY15,'GREEN SHEET'!EZ15)</f>
        <v/>
      </c>
      <c r="AA16" s="207" t="e">
        <f t="shared" si="1"/>
        <v>#VALUE!</v>
      </c>
      <c r="AB16" s="235" t="e">
        <f t="shared" si="4"/>
        <v>#VALUE!</v>
      </c>
      <c r="AC16" s="206" t="str">
        <f>IF('GREEN SHEET'!FD15="","",'GREEN SHEET'!FD15)</f>
        <v/>
      </c>
      <c r="AD16" s="211" t="str">
        <f>IF(Z16="","",RANK(Z16,Z$7:$Z$51,0)+COUNTIF($Z$7:Z16,Z16)-1)</f>
        <v/>
      </c>
      <c r="AE16" s="211" t="str">
        <f t="shared" si="2"/>
        <v/>
      </c>
      <c r="AF16" s="211" t="str">
        <f t="shared" si="5"/>
        <v/>
      </c>
      <c r="AG16" s="211" t="str">
        <f t="shared" si="6"/>
        <v/>
      </c>
    </row>
    <row r="17" spans="1:33" ht="16.8" hidden="1" x14ac:dyDescent="0.25">
      <c r="A17" s="242"/>
      <c r="B17" s="131">
        <v>11</v>
      </c>
      <c r="C17" s="209" t="str">
        <f t="shared" si="3"/>
        <v/>
      </c>
      <c r="D17" s="209" t="str">
        <f t="shared" si="0"/>
        <v/>
      </c>
      <c r="E17" s="131" t="str">
        <f>IF('GREEN SHEET'!C16="","",'GREEN SHEET'!C16)</f>
        <v/>
      </c>
      <c r="F17" s="131" t="str">
        <f>IF('GREEN SHEET'!D16="","",'GREEN SHEET'!D16)</f>
        <v/>
      </c>
      <c r="G17" s="131" t="str">
        <f>IF('GREEN SHEET'!E16="","",'GREEN SHEET'!E16)</f>
        <v/>
      </c>
      <c r="H17" s="131" t="str">
        <f>IF('GREEN SHEET'!F16="","",'GREEN SHEET'!F16)</f>
        <v/>
      </c>
      <c r="I17" s="131" t="str">
        <f>IF('GREEN SHEET'!G16="","",'GREEN SHEET'!G16)</f>
        <v/>
      </c>
      <c r="J17" s="131" t="str">
        <f>IF('GREEN SHEET'!H16="","",'GREEN SHEET'!H16)</f>
        <v/>
      </c>
      <c r="K17" s="131" t="str">
        <f>IF('GREEN SHEET'!I16="","",'GREEN SHEET'!I16)</f>
        <v/>
      </c>
      <c r="L17" s="131" t="str">
        <f>IF('GREEN SHEET'!J16="","",'GREEN SHEET'!J16)</f>
        <v/>
      </c>
      <c r="M17" s="131" t="str">
        <f>IF('GREEN SHEET'!K16="","",'GREEN SHEET'!K16)</f>
        <v/>
      </c>
      <c r="N17" s="202" t="str">
        <f>IF('GREEN SHEET'!AA16="","",'GREEN SHEET'!AA16)</f>
        <v/>
      </c>
      <c r="O17" s="202" t="str">
        <f>IF('GREEN SHEET'!AB16="","",'GREEN SHEET'!AB16)</f>
        <v/>
      </c>
      <c r="P17" s="203" t="str">
        <f>IF('GREEN SHEET'!AV16="","",'GREEN SHEET'!AV16)</f>
        <v/>
      </c>
      <c r="Q17" s="203" t="str">
        <f>IF('GREEN SHEET'!AW16="","",'GREEN SHEET'!AW16)</f>
        <v/>
      </c>
      <c r="R17" s="202" t="str">
        <f>IF('GREEN SHEET'!BQ16="","",'GREEN SHEET'!BQ16)</f>
        <v/>
      </c>
      <c r="S17" s="202" t="str">
        <f>IF('GREEN SHEET'!BR16="","",'GREEN SHEET'!BR16)</f>
        <v/>
      </c>
      <c r="T17" s="203" t="str">
        <f>IF('GREEN SHEET'!CL16="","",'GREEN SHEET'!CL16)</f>
        <v/>
      </c>
      <c r="U17" s="203" t="str">
        <f>IF('GREEN SHEET'!CM16="","",'GREEN SHEET'!CM16)</f>
        <v/>
      </c>
      <c r="V17" s="205" t="str">
        <f>IF('GREEN SHEET'!DG16="","",'GREEN SHEET'!DG16)</f>
        <v/>
      </c>
      <c r="W17" s="205" t="str">
        <f>IF('GREEN SHEET'!DH16="","",'GREEN SHEET'!DH16)</f>
        <v/>
      </c>
      <c r="X17" s="203" t="e">
        <f>IF('GREEN SHEET'!#REF!="","",'GREEN SHEET'!#REF!)</f>
        <v>#REF!</v>
      </c>
      <c r="Y17" s="203" t="e">
        <f>IF('GREEN SHEET'!#REF!="","",'GREEN SHEET'!#REF!)</f>
        <v>#REF!</v>
      </c>
      <c r="Z17" s="206" t="str">
        <f>IF('GREEN SHEET'!ET16="PASS",'GREEN SHEET'!EY16,'GREEN SHEET'!EZ16)</f>
        <v/>
      </c>
      <c r="AA17" s="207" t="e">
        <f t="shared" si="1"/>
        <v>#VALUE!</v>
      </c>
      <c r="AB17" s="235" t="e">
        <f t="shared" si="4"/>
        <v>#VALUE!</v>
      </c>
      <c r="AC17" s="206" t="str">
        <f>IF('GREEN SHEET'!FD16="","",'GREEN SHEET'!FD16)</f>
        <v/>
      </c>
      <c r="AD17" s="211" t="str">
        <f>IF(Z17="","",RANK(Z17,Z$7:$Z$51,0)+COUNTIF($Z$7:Z17,Z17)-1)</f>
        <v/>
      </c>
      <c r="AE17" s="211" t="str">
        <f t="shared" si="2"/>
        <v/>
      </c>
      <c r="AF17" s="211" t="str">
        <f t="shared" si="5"/>
        <v/>
      </c>
      <c r="AG17" s="211" t="str">
        <f t="shared" si="6"/>
        <v/>
      </c>
    </row>
    <row r="18" spans="1:33" ht="16.8" hidden="1" x14ac:dyDescent="0.25">
      <c r="A18" s="242"/>
      <c r="B18" s="131">
        <v>12</v>
      </c>
      <c r="C18" s="209" t="str">
        <f t="shared" si="3"/>
        <v/>
      </c>
      <c r="D18" s="209" t="str">
        <f t="shared" si="0"/>
        <v/>
      </c>
      <c r="E18" s="131" t="str">
        <f>IF('GREEN SHEET'!C17="","",'GREEN SHEET'!C17)</f>
        <v/>
      </c>
      <c r="F18" s="131" t="str">
        <f>IF('GREEN SHEET'!D17="","",'GREEN SHEET'!D17)</f>
        <v/>
      </c>
      <c r="G18" s="131" t="str">
        <f>IF('GREEN SHEET'!E17="","",'GREEN SHEET'!E17)</f>
        <v/>
      </c>
      <c r="H18" s="131" t="str">
        <f>IF('GREEN SHEET'!F17="","",'GREEN SHEET'!F17)</f>
        <v/>
      </c>
      <c r="I18" s="131" t="str">
        <f>IF('GREEN SHEET'!G17="","",'GREEN SHEET'!G17)</f>
        <v/>
      </c>
      <c r="J18" s="131" t="str">
        <f>IF('GREEN SHEET'!H17="","",'GREEN SHEET'!H17)</f>
        <v/>
      </c>
      <c r="K18" s="131" t="str">
        <f>IF('GREEN SHEET'!I17="","",'GREEN SHEET'!I17)</f>
        <v/>
      </c>
      <c r="L18" s="131" t="str">
        <f>IF('GREEN SHEET'!J17="","",'GREEN SHEET'!J17)</f>
        <v/>
      </c>
      <c r="M18" s="131" t="str">
        <f>IF('GREEN SHEET'!K17="","",'GREEN SHEET'!K17)</f>
        <v/>
      </c>
      <c r="N18" s="202" t="str">
        <f>IF('GREEN SHEET'!AA17="","",'GREEN SHEET'!AA17)</f>
        <v/>
      </c>
      <c r="O18" s="202" t="str">
        <f>IF('GREEN SHEET'!AB17="","",'GREEN SHEET'!AB17)</f>
        <v/>
      </c>
      <c r="P18" s="203" t="str">
        <f>IF('GREEN SHEET'!AV17="","",'GREEN SHEET'!AV17)</f>
        <v/>
      </c>
      <c r="Q18" s="203" t="str">
        <f>IF('GREEN SHEET'!AW17="","",'GREEN SHEET'!AW17)</f>
        <v/>
      </c>
      <c r="R18" s="202" t="str">
        <f>IF('GREEN SHEET'!BQ17="","",'GREEN SHEET'!BQ17)</f>
        <v/>
      </c>
      <c r="S18" s="202" t="str">
        <f>IF('GREEN SHEET'!BR17="","",'GREEN SHEET'!BR17)</f>
        <v/>
      </c>
      <c r="T18" s="203" t="str">
        <f>IF('GREEN SHEET'!CL17="","",'GREEN SHEET'!CL17)</f>
        <v/>
      </c>
      <c r="U18" s="203" t="str">
        <f>IF('GREEN SHEET'!CM17="","",'GREEN SHEET'!CM17)</f>
        <v/>
      </c>
      <c r="V18" s="205" t="str">
        <f>IF('GREEN SHEET'!DG17="","",'GREEN SHEET'!DG17)</f>
        <v/>
      </c>
      <c r="W18" s="205" t="str">
        <f>IF('GREEN SHEET'!DH17="","",'GREEN SHEET'!DH17)</f>
        <v/>
      </c>
      <c r="X18" s="203" t="e">
        <f>IF('GREEN SHEET'!#REF!="","",'GREEN SHEET'!#REF!)</f>
        <v>#REF!</v>
      </c>
      <c r="Y18" s="203" t="e">
        <f>IF('GREEN SHEET'!#REF!="","",'GREEN SHEET'!#REF!)</f>
        <v>#REF!</v>
      </c>
      <c r="Z18" s="206" t="str">
        <f>IF('GREEN SHEET'!ET17="PASS",'GREEN SHEET'!EY17,'GREEN SHEET'!EZ17)</f>
        <v/>
      </c>
      <c r="AA18" s="207" t="e">
        <f t="shared" si="1"/>
        <v>#VALUE!</v>
      </c>
      <c r="AB18" s="235" t="e">
        <f t="shared" si="4"/>
        <v>#VALUE!</v>
      </c>
      <c r="AC18" s="206" t="str">
        <f>IF('GREEN SHEET'!FD17="","",'GREEN SHEET'!FD17)</f>
        <v/>
      </c>
      <c r="AD18" s="211" t="str">
        <f>IF(Z18="","",RANK(Z18,Z$7:$Z$51,0)+COUNTIF($Z$7:Z18,Z18)-1)</f>
        <v/>
      </c>
      <c r="AE18" s="211" t="str">
        <f t="shared" si="2"/>
        <v/>
      </c>
      <c r="AF18" s="211" t="str">
        <f t="shared" si="5"/>
        <v/>
      </c>
      <c r="AG18" s="211" t="str">
        <f t="shared" si="6"/>
        <v/>
      </c>
    </row>
    <row r="19" spans="1:33" ht="16.8" hidden="1" x14ac:dyDescent="0.25">
      <c r="A19" s="242"/>
      <c r="B19" s="131">
        <v>13</v>
      </c>
      <c r="C19" s="209" t="str">
        <f t="shared" si="3"/>
        <v/>
      </c>
      <c r="D19" s="209" t="str">
        <f t="shared" si="0"/>
        <v/>
      </c>
      <c r="E19" s="131" t="str">
        <f>IF('GREEN SHEET'!C18="","",'GREEN SHEET'!C18)</f>
        <v/>
      </c>
      <c r="F19" s="131" t="str">
        <f>IF('GREEN SHEET'!D18="","",'GREEN SHEET'!D18)</f>
        <v/>
      </c>
      <c r="G19" s="131" t="str">
        <f>IF('GREEN SHEET'!E18="","",'GREEN SHEET'!E18)</f>
        <v/>
      </c>
      <c r="H19" s="131" t="str">
        <f>IF('GREEN SHEET'!F18="","",'GREEN SHEET'!F18)</f>
        <v/>
      </c>
      <c r="I19" s="131" t="str">
        <f>IF('GREEN SHEET'!G18="","",'GREEN SHEET'!G18)</f>
        <v/>
      </c>
      <c r="J19" s="131" t="str">
        <f>IF('GREEN SHEET'!H18="","",'GREEN SHEET'!H18)</f>
        <v/>
      </c>
      <c r="K19" s="131" t="str">
        <f>IF('GREEN SHEET'!I18="","",'GREEN SHEET'!I18)</f>
        <v/>
      </c>
      <c r="L19" s="131" t="str">
        <f>IF('GREEN SHEET'!J18="","",'GREEN SHEET'!J18)</f>
        <v/>
      </c>
      <c r="M19" s="131" t="str">
        <f>IF('GREEN SHEET'!K18="","",'GREEN SHEET'!K18)</f>
        <v/>
      </c>
      <c r="N19" s="202" t="str">
        <f>IF('GREEN SHEET'!AA18="","",'GREEN SHEET'!AA18)</f>
        <v/>
      </c>
      <c r="O19" s="202" t="str">
        <f>IF('GREEN SHEET'!AB18="","",'GREEN SHEET'!AB18)</f>
        <v/>
      </c>
      <c r="P19" s="203" t="str">
        <f>IF('GREEN SHEET'!AV18="","",'GREEN SHEET'!AV18)</f>
        <v/>
      </c>
      <c r="Q19" s="203" t="str">
        <f>IF('GREEN SHEET'!AW18="","",'GREEN SHEET'!AW18)</f>
        <v/>
      </c>
      <c r="R19" s="202" t="str">
        <f>IF('GREEN SHEET'!BQ18="","",'GREEN SHEET'!BQ18)</f>
        <v/>
      </c>
      <c r="S19" s="202" t="str">
        <f>IF('GREEN SHEET'!BR18="","",'GREEN SHEET'!BR18)</f>
        <v/>
      </c>
      <c r="T19" s="203" t="str">
        <f>IF('GREEN SHEET'!CL18="","",'GREEN SHEET'!CL18)</f>
        <v/>
      </c>
      <c r="U19" s="203" t="str">
        <f>IF('GREEN SHEET'!CM18="","",'GREEN SHEET'!CM18)</f>
        <v/>
      </c>
      <c r="V19" s="205" t="str">
        <f>IF('GREEN SHEET'!DG18="","",'GREEN SHEET'!DG18)</f>
        <v/>
      </c>
      <c r="W19" s="205" t="str">
        <f>IF('GREEN SHEET'!DH18="","",'GREEN SHEET'!DH18)</f>
        <v/>
      </c>
      <c r="X19" s="203" t="e">
        <f>IF('GREEN SHEET'!#REF!="","",'GREEN SHEET'!#REF!)</f>
        <v>#REF!</v>
      </c>
      <c r="Y19" s="203" t="e">
        <f>IF('GREEN SHEET'!#REF!="","",'GREEN SHEET'!#REF!)</f>
        <v>#REF!</v>
      </c>
      <c r="Z19" s="206" t="str">
        <f>IF('GREEN SHEET'!ET18="PASS",'GREEN SHEET'!EY18,'GREEN SHEET'!EZ18)</f>
        <v/>
      </c>
      <c r="AA19" s="207" t="e">
        <f t="shared" si="1"/>
        <v>#VALUE!</v>
      </c>
      <c r="AB19" s="235" t="e">
        <f t="shared" si="4"/>
        <v>#VALUE!</v>
      </c>
      <c r="AC19" s="206" t="str">
        <f>IF('GREEN SHEET'!FD18="","",'GREEN SHEET'!FD18)</f>
        <v/>
      </c>
      <c r="AD19" s="211" t="str">
        <f>IF(Z19="","",RANK(Z19,Z$7:$Z$51,0)+COUNTIF($Z$7:Z19,Z19)-1)</f>
        <v/>
      </c>
      <c r="AE19" s="211" t="str">
        <f t="shared" si="2"/>
        <v/>
      </c>
      <c r="AF19" s="211" t="str">
        <f t="shared" si="5"/>
        <v/>
      </c>
      <c r="AG19" s="211" t="str">
        <f t="shared" si="6"/>
        <v/>
      </c>
    </row>
    <row r="20" spans="1:33" ht="16.8" hidden="1" x14ac:dyDescent="0.25">
      <c r="A20" s="242"/>
      <c r="B20" s="131">
        <v>14</v>
      </c>
      <c r="C20" s="209" t="str">
        <f t="shared" si="3"/>
        <v/>
      </c>
      <c r="D20" s="209" t="str">
        <f t="shared" si="0"/>
        <v/>
      </c>
      <c r="E20" s="131" t="str">
        <f>IF('GREEN SHEET'!C19="","",'GREEN SHEET'!C19)</f>
        <v/>
      </c>
      <c r="F20" s="131" t="str">
        <f>IF('GREEN SHEET'!D19="","",'GREEN SHEET'!D19)</f>
        <v/>
      </c>
      <c r="G20" s="131" t="str">
        <f>IF('GREEN SHEET'!E19="","",'GREEN SHEET'!E19)</f>
        <v/>
      </c>
      <c r="H20" s="131" t="str">
        <f>IF('GREEN SHEET'!F19="","",'GREEN SHEET'!F19)</f>
        <v/>
      </c>
      <c r="I20" s="131" t="str">
        <f>IF('GREEN SHEET'!G19="","",'GREEN SHEET'!G19)</f>
        <v/>
      </c>
      <c r="J20" s="131" t="str">
        <f>IF('GREEN SHEET'!H19="","",'GREEN SHEET'!H19)</f>
        <v/>
      </c>
      <c r="K20" s="131" t="str">
        <f>IF('GREEN SHEET'!I19="","",'GREEN SHEET'!I19)</f>
        <v/>
      </c>
      <c r="L20" s="131" t="str">
        <f>IF('GREEN SHEET'!J19="","",'GREEN SHEET'!J19)</f>
        <v/>
      </c>
      <c r="M20" s="131" t="str">
        <f>IF('GREEN SHEET'!K19="","",'GREEN SHEET'!K19)</f>
        <v/>
      </c>
      <c r="N20" s="202" t="str">
        <f>IF('GREEN SHEET'!AA19="","",'GREEN SHEET'!AA19)</f>
        <v/>
      </c>
      <c r="O20" s="202" t="str">
        <f>IF('GREEN SHEET'!AB19="","",'GREEN SHEET'!AB19)</f>
        <v/>
      </c>
      <c r="P20" s="203" t="str">
        <f>IF('GREEN SHEET'!AV19="","",'GREEN SHEET'!AV19)</f>
        <v/>
      </c>
      <c r="Q20" s="203" t="str">
        <f>IF('GREEN SHEET'!AW19="","",'GREEN SHEET'!AW19)</f>
        <v/>
      </c>
      <c r="R20" s="202" t="str">
        <f>IF('GREEN SHEET'!BQ19="","",'GREEN SHEET'!BQ19)</f>
        <v/>
      </c>
      <c r="S20" s="202" t="str">
        <f>IF('GREEN SHEET'!BR19="","",'GREEN SHEET'!BR19)</f>
        <v/>
      </c>
      <c r="T20" s="203" t="str">
        <f>IF('GREEN SHEET'!CL19="","",'GREEN SHEET'!CL19)</f>
        <v/>
      </c>
      <c r="U20" s="203" t="str">
        <f>IF('GREEN SHEET'!CM19="","",'GREEN SHEET'!CM19)</f>
        <v/>
      </c>
      <c r="V20" s="205" t="str">
        <f>IF('GREEN SHEET'!DG19="","",'GREEN SHEET'!DG19)</f>
        <v/>
      </c>
      <c r="W20" s="205" t="str">
        <f>IF('GREEN SHEET'!DH19="","",'GREEN SHEET'!DH19)</f>
        <v/>
      </c>
      <c r="X20" s="203" t="e">
        <f>IF('GREEN SHEET'!#REF!="","",'GREEN SHEET'!#REF!)</f>
        <v>#REF!</v>
      </c>
      <c r="Y20" s="203" t="e">
        <f>IF('GREEN SHEET'!#REF!="","",'GREEN SHEET'!#REF!)</f>
        <v>#REF!</v>
      </c>
      <c r="Z20" s="206" t="str">
        <f>IF('GREEN SHEET'!ET19="PASS",'GREEN SHEET'!EY19,'GREEN SHEET'!EZ19)</f>
        <v/>
      </c>
      <c r="AA20" s="207" t="e">
        <f t="shared" si="1"/>
        <v>#VALUE!</v>
      </c>
      <c r="AB20" s="235" t="e">
        <f t="shared" si="4"/>
        <v>#VALUE!</v>
      </c>
      <c r="AC20" s="206" t="str">
        <f>IF('GREEN SHEET'!FD19="","",'GREEN SHEET'!FD19)</f>
        <v/>
      </c>
      <c r="AD20" s="211" t="str">
        <f>IF(Z20="","",RANK(Z20,Z$7:$Z$51,0)+COUNTIF($Z$7:Z20,Z20)-1)</f>
        <v/>
      </c>
      <c r="AE20" s="211" t="str">
        <f t="shared" si="2"/>
        <v/>
      </c>
      <c r="AF20" s="211" t="str">
        <f t="shared" si="5"/>
        <v/>
      </c>
      <c r="AG20" s="211" t="str">
        <f t="shared" si="6"/>
        <v/>
      </c>
    </row>
    <row r="21" spans="1:33" ht="16.8" hidden="1" x14ac:dyDescent="0.25">
      <c r="A21" s="242"/>
      <c r="B21" s="131">
        <v>15</v>
      </c>
      <c r="C21" s="209" t="str">
        <f t="shared" si="3"/>
        <v/>
      </c>
      <c r="D21" s="209" t="str">
        <f t="shared" si="0"/>
        <v/>
      </c>
      <c r="E21" s="131" t="str">
        <f>IF('GREEN SHEET'!C20="","",'GREEN SHEET'!C20)</f>
        <v/>
      </c>
      <c r="F21" s="131" t="str">
        <f>IF('GREEN SHEET'!D20="","",'GREEN SHEET'!D20)</f>
        <v/>
      </c>
      <c r="G21" s="131" t="str">
        <f>IF('GREEN SHEET'!E20="","",'GREEN SHEET'!E20)</f>
        <v/>
      </c>
      <c r="H21" s="131" t="str">
        <f>IF('GREEN SHEET'!F20="","",'GREEN SHEET'!F20)</f>
        <v/>
      </c>
      <c r="I21" s="131" t="str">
        <f>IF('GREEN SHEET'!G20="","",'GREEN SHEET'!G20)</f>
        <v/>
      </c>
      <c r="J21" s="131" t="str">
        <f>IF('GREEN SHEET'!H20="","",'GREEN SHEET'!H20)</f>
        <v/>
      </c>
      <c r="K21" s="131" t="str">
        <f>IF('GREEN SHEET'!I20="","",'GREEN SHEET'!I20)</f>
        <v/>
      </c>
      <c r="L21" s="131" t="str">
        <f>IF('GREEN SHEET'!J20="","",'GREEN SHEET'!J20)</f>
        <v/>
      </c>
      <c r="M21" s="131" t="str">
        <f>IF('GREEN SHEET'!K20="","",'GREEN SHEET'!K20)</f>
        <v/>
      </c>
      <c r="N21" s="202" t="str">
        <f>IF('GREEN SHEET'!AA20="","",'GREEN SHEET'!AA20)</f>
        <v/>
      </c>
      <c r="O21" s="202" t="str">
        <f>IF('GREEN SHEET'!AB20="","",'GREEN SHEET'!AB20)</f>
        <v/>
      </c>
      <c r="P21" s="203" t="str">
        <f>IF('GREEN SHEET'!AV20="","",'GREEN SHEET'!AV20)</f>
        <v/>
      </c>
      <c r="Q21" s="203" t="str">
        <f>IF('GREEN SHEET'!AW20="","",'GREEN SHEET'!AW20)</f>
        <v/>
      </c>
      <c r="R21" s="202" t="str">
        <f>IF('GREEN SHEET'!BQ20="","",'GREEN SHEET'!BQ20)</f>
        <v/>
      </c>
      <c r="S21" s="202" t="str">
        <f>IF('GREEN SHEET'!BR20="","",'GREEN SHEET'!BR20)</f>
        <v/>
      </c>
      <c r="T21" s="203" t="str">
        <f>IF('GREEN SHEET'!CL20="","",'GREEN SHEET'!CL20)</f>
        <v/>
      </c>
      <c r="U21" s="203" t="str">
        <f>IF('GREEN SHEET'!CM20="","",'GREEN SHEET'!CM20)</f>
        <v/>
      </c>
      <c r="V21" s="205" t="str">
        <f>IF('GREEN SHEET'!DG20="","",'GREEN SHEET'!DG20)</f>
        <v/>
      </c>
      <c r="W21" s="205" t="str">
        <f>IF('GREEN SHEET'!DH20="","",'GREEN SHEET'!DH20)</f>
        <v/>
      </c>
      <c r="X21" s="203" t="e">
        <f>IF('GREEN SHEET'!#REF!="","",'GREEN SHEET'!#REF!)</f>
        <v>#REF!</v>
      </c>
      <c r="Y21" s="203" t="e">
        <f>IF('GREEN SHEET'!#REF!="","",'GREEN SHEET'!#REF!)</f>
        <v>#REF!</v>
      </c>
      <c r="Z21" s="206" t="str">
        <f>IF('GREEN SHEET'!ET20="PASS",'GREEN SHEET'!EY20,'GREEN SHEET'!EZ20)</f>
        <v/>
      </c>
      <c r="AA21" s="207" t="e">
        <f t="shared" si="1"/>
        <v>#VALUE!</v>
      </c>
      <c r="AB21" s="235" t="e">
        <f t="shared" si="4"/>
        <v>#VALUE!</v>
      </c>
      <c r="AC21" s="206" t="str">
        <f>IF('GREEN SHEET'!FD20="","",'GREEN SHEET'!FD20)</f>
        <v/>
      </c>
      <c r="AD21" s="211" t="str">
        <f>IF(Z21="","",RANK(Z21,Z$7:$Z$51,0)+COUNTIF($Z$7:Z21,Z21)-1)</f>
        <v/>
      </c>
      <c r="AE21" s="211" t="str">
        <f t="shared" si="2"/>
        <v/>
      </c>
      <c r="AF21" s="211" t="str">
        <f t="shared" si="5"/>
        <v/>
      </c>
      <c r="AG21" s="211" t="str">
        <f t="shared" si="6"/>
        <v/>
      </c>
    </row>
    <row r="22" spans="1:33" ht="16.8" hidden="1" x14ac:dyDescent="0.25">
      <c r="A22" s="242"/>
      <c r="B22" s="131">
        <v>16</v>
      </c>
      <c r="C22" s="209" t="str">
        <f t="shared" si="3"/>
        <v/>
      </c>
      <c r="D22" s="209" t="str">
        <f t="shared" si="0"/>
        <v/>
      </c>
      <c r="E22" s="131" t="str">
        <f>IF('GREEN SHEET'!C21="","",'GREEN SHEET'!C21)</f>
        <v/>
      </c>
      <c r="F22" s="131" t="str">
        <f>IF('GREEN SHEET'!D21="","",'GREEN SHEET'!D21)</f>
        <v/>
      </c>
      <c r="G22" s="131" t="str">
        <f>IF('GREEN SHEET'!E21="","",'GREEN SHEET'!E21)</f>
        <v/>
      </c>
      <c r="H22" s="131" t="str">
        <f>IF('GREEN SHEET'!F21="","",'GREEN SHEET'!F21)</f>
        <v/>
      </c>
      <c r="I22" s="131" t="str">
        <f>IF('GREEN SHEET'!G21="","",'GREEN SHEET'!G21)</f>
        <v/>
      </c>
      <c r="J22" s="131" t="str">
        <f>IF('GREEN SHEET'!H21="","",'GREEN SHEET'!H21)</f>
        <v/>
      </c>
      <c r="K22" s="131" t="str">
        <f>IF('GREEN SHEET'!I21="","",'GREEN SHEET'!I21)</f>
        <v/>
      </c>
      <c r="L22" s="131" t="str">
        <f>IF('GREEN SHEET'!J21="","",'GREEN SHEET'!J21)</f>
        <v/>
      </c>
      <c r="M22" s="131" t="str">
        <f>IF('GREEN SHEET'!K21="","",'GREEN SHEET'!K21)</f>
        <v/>
      </c>
      <c r="N22" s="202" t="str">
        <f>IF('GREEN SHEET'!AA21="","",'GREEN SHEET'!AA21)</f>
        <v/>
      </c>
      <c r="O22" s="202" t="str">
        <f>IF('GREEN SHEET'!AB21="","",'GREEN SHEET'!AB21)</f>
        <v/>
      </c>
      <c r="P22" s="203" t="str">
        <f>IF('GREEN SHEET'!AV21="","",'GREEN SHEET'!AV21)</f>
        <v/>
      </c>
      <c r="Q22" s="203" t="str">
        <f>IF('GREEN SHEET'!AW21="","",'GREEN SHEET'!AW21)</f>
        <v/>
      </c>
      <c r="R22" s="202" t="str">
        <f>IF('GREEN SHEET'!BQ21="","",'GREEN SHEET'!BQ21)</f>
        <v/>
      </c>
      <c r="S22" s="202" t="str">
        <f>IF('GREEN SHEET'!BR21="","",'GREEN SHEET'!BR21)</f>
        <v/>
      </c>
      <c r="T22" s="203" t="str">
        <f>IF('GREEN SHEET'!CL21="","",'GREEN SHEET'!CL21)</f>
        <v/>
      </c>
      <c r="U22" s="203" t="str">
        <f>IF('GREEN SHEET'!CM21="","",'GREEN SHEET'!CM21)</f>
        <v/>
      </c>
      <c r="V22" s="205" t="str">
        <f>IF('GREEN SHEET'!DG21="","",'GREEN SHEET'!DG21)</f>
        <v/>
      </c>
      <c r="W22" s="205" t="str">
        <f>IF('GREEN SHEET'!DH21="","",'GREEN SHEET'!DH21)</f>
        <v/>
      </c>
      <c r="X22" s="203" t="e">
        <f>IF('GREEN SHEET'!#REF!="","",'GREEN SHEET'!#REF!)</f>
        <v>#REF!</v>
      </c>
      <c r="Y22" s="203" t="e">
        <f>IF('GREEN SHEET'!#REF!="","",'GREEN SHEET'!#REF!)</f>
        <v>#REF!</v>
      </c>
      <c r="Z22" s="206" t="str">
        <f>IF('GREEN SHEET'!ET21="PASS",'GREEN SHEET'!EY21,'GREEN SHEET'!EZ21)</f>
        <v/>
      </c>
      <c r="AA22" s="207" t="e">
        <f t="shared" si="1"/>
        <v>#VALUE!</v>
      </c>
      <c r="AB22" s="235" t="e">
        <f t="shared" si="4"/>
        <v>#VALUE!</v>
      </c>
      <c r="AC22" s="206" t="str">
        <f>IF('GREEN SHEET'!FD21="","",'GREEN SHEET'!FD21)</f>
        <v/>
      </c>
      <c r="AD22" s="211" t="str">
        <f>IF(Z22="","",RANK(Z22,Z$7:$Z$51,0)+COUNTIF($Z$7:Z22,Z22)-1)</f>
        <v/>
      </c>
      <c r="AE22" s="211" t="str">
        <f t="shared" si="2"/>
        <v/>
      </c>
      <c r="AF22" s="211" t="str">
        <f t="shared" si="5"/>
        <v/>
      </c>
      <c r="AG22" s="211" t="str">
        <f t="shared" si="6"/>
        <v/>
      </c>
    </row>
    <row r="23" spans="1:33" ht="16.8" hidden="1" x14ac:dyDescent="0.25">
      <c r="A23" s="242"/>
      <c r="B23" s="131">
        <v>17</v>
      </c>
      <c r="C23" s="209" t="str">
        <f t="shared" si="3"/>
        <v/>
      </c>
      <c r="D23" s="209" t="str">
        <f t="shared" si="0"/>
        <v/>
      </c>
      <c r="E23" s="131" t="str">
        <f>IF('GREEN SHEET'!C22="","",'GREEN SHEET'!C22)</f>
        <v/>
      </c>
      <c r="F23" s="131" t="str">
        <f>IF('GREEN SHEET'!D22="","",'GREEN SHEET'!D22)</f>
        <v/>
      </c>
      <c r="G23" s="131" t="str">
        <f>IF('GREEN SHEET'!E22="","",'GREEN SHEET'!E22)</f>
        <v/>
      </c>
      <c r="H23" s="131" t="str">
        <f>IF('GREEN SHEET'!F22="","",'GREEN SHEET'!F22)</f>
        <v/>
      </c>
      <c r="I23" s="131" t="str">
        <f>IF('GREEN SHEET'!G22="","",'GREEN SHEET'!G22)</f>
        <v/>
      </c>
      <c r="J23" s="131" t="str">
        <f>IF('GREEN SHEET'!H22="","",'GREEN SHEET'!H22)</f>
        <v/>
      </c>
      <c r="K23" s="131" t="str">
        <f>IF('GREEN SHEET'!I22="","",'GREEN SHEET'!I22)</f>
        <v/>
      </c>
      <c r="L23" s="131" t="str">
        <f>IF('GREEN SHEET'!J22="","",'GREEN SHEET'!J22)</f>
        <v/>
      </c>
      <c r="M23" s="131" t="str">
        <f>IF('GREEN SHEET'!K22="","",'GREEN SHEET'!K22)</f>
        <v/>
      </c>
      <c r="N23" s="202" t="str">
        <f>IF('GREEN SHEET'!AA22="","",'GREEN SHEET'!AA22)</f>
        <v/>
      </c>
      <c r="O23" s="202" t="str">
        <f>IF('GREEN SHEET'!AB22="","",'GREEN SHEET'!AB22)</f>
        <v/>
      </c>
      <c r="P23" s="203" t="str">
        <f>IF('GREEN SHEET'!AV22="","",'GREEN SHEET'!AV22)</f>
        <v/>
      </c>
      <c r="Q23" s="203" t="str">
        <f>IF('GREEN SHEET'!AW22="","",'GREEN SHEET'!AW22)</f>
        <v/>
      </c>
      <c r="R23" s="202" t="str">
        <f>IF('GREEN SHEET'!BQ22="","",'GREEN SHEET'!BQ22)</f>
        <v/>
      </c>
      <c r="S23" s="202" t="str">
        <f>IF('GREEN SHEET'!BR22="","",'GREEN SHEET'!BR22)</f>
        <v/>
      </c>
      <c r="T23" s="203" t="str">
        <f>IF('GREEN SHEET'!CL22="","",'GREEN SHEET'!CL22)</f>
        <v/>
      </c>
      <c r="U23" s="203" t="str">
        <f>IF('GREEN SHEET'!CM22="","",'GREEN SHEET'!CM22)</f>
        <v/>
      </c>
      <c r="V23" s="205" t="str">
        <f>IF('GREEN SHEET'!DG22="","",'GREEN SHEET'!DG22)</f>
        <v/>
      </c>
      <c r="W23" s="205" t="str">
        <f>IF('GREEN SHEET'!DH22="","",'GREEN SHEET'!DH22)</f>
        <v/>
      </c>
      <c r="X23" s="203" t="e">
        <f>IF('GREEN SHEET'!#REF!="","",'GREEN SHEET'!#REF!)</f>
        <v>#REF!</v>
      </c>
      <c r="Y23" s="203" t="e">
        <f>IF('GREEN SHEET'!#REF!="","",'GREEN SHEET'!#REF!)</f>
        <v>#REF!</v>
      </c>
      <c r="Z23" s="206" t="str">
        <f>IF('GREEN SHEET'!ET22="PASS",'GREEN SHEET'!EY22,'GREEN SHEET'!EZ22)</f>
        <v/>
      </c>
      <c r="AA23" s="207" t="e">
        <f t="shared" si="1"/>
        <v>#VALUE!</v>
      </c>
      <c r="AB23" s="235" t="e">
        <f t="shared" si="4"/>
        <v>#VALUE!</v>
      </c>
      <c r="AC23" s="206" t="str">
        <f>IF('GREEN SHEET'!FD22="","",'GREEN SHEET'!FD22)</f>
        <v/>
      </c>
      <c r="AD23" s="211" t="str">
        <f>IF(Z23="","",RANK(Z23,Z$7:$Z$51,0)+COUNTIF($Z$7:Z23,Z23)-1)</f>
        <v/>
      </c>
      <c r="AE23" s="211" t="str">
        <f t="shared" si="2"/>
        <v/>
      </c>
      <c r="AF23" s="211" t="str">
        <f t="shared" si="5"/>
        <v/>
      </c>
      <c r="AG23" s="211" t="str">
        <f t="shared" si="6"/>
        <v/>
      </c>
    </row>
    <row r="24" spans="1:33" ht="16.8" hidden="1" x14ac:dyDescent="0.25">
      <c r="A24" s="242"/>
      <c r="B24" s="131">
        <v>18</v>
      </c>
      <c r="C24" s="209" t="str">
        <f t="shared" si="3"/>
        <v/>
      </c>
      <c r="D24" s="209" t="str">
        <f t="shared" si="0"/>
        <v/>
      </c>
      <c r="E24" s="131" t="str">
        <f>IF('GREEN SHEET'!C23="","",'GREEN SHEET'!C23)</f>
        <v/>
      </c>
      <c r="F24" s="131" t="str">
        <f>IF('GREEN SHEET'!D23="","",'GREEN SHEET'!D23)</f>
        <v/>
      </c>
      <c r="G24" s="131" t="str">
        <f>IF('GREEN SHEET'!E23="","",'GREEN SHEET'!E23)</f>
        <v/>
      </c>
      <c r="H24" s="131" t="str">
        <f>IF('GREEN SHEET'!F23="","",'GREEN SHEET'!F23)</f>
        <v/>
      </c>
      <c r="I24" s="131" t="str">
        <f>IF('GREEN SHEET'!G23="","",'GREEN SHEET'!G23)</f>
        <v/>
      </c>
      <c r="J24" s="131" t="str">
        <f>IF('GREEN SHEET'!H23="","",'GREEN SHEET'!H23)</f>
        <v/>
      </c>
      <c r="K24" s="131" t="str">
        <f>IF('GREEN SHEET'!I23="","",'GREEN SHEET'!I23)</f>
        <v/>
      </c>
      <c r="L24" s="131" t="str">
        <f>IF('GREEN SHEET'!J23="","",'GREEN SHEET'!J23)</f>
        <v/>
      </c>
      <c r="M24" s="131" t="str">
        <f>IF('GREEN SHEET'!K23="","",'GREEN SHEET'!K23)</f>
        <v/>
      </c>
      <c r="N24" s="202" t="str">
        <f>IF('GREEN SHEET'!AA23="","",'GREEN SHEET'!AA23)</f>
        <v/>
      </c>
      <c r="O24" s="202" t="str">
        <f>IF('GREEN SHEET'!AB23="","",'GREEN SHEET'!AB23)</f>
        <v/>
      </c>
      <c r="P24" s="203" t="str">
        <f>IF('GREEN SHEET'!AV23="","",'GREEN SHEET'!AV23)</f>
        <v/>
      </c>
      <c r="Q24" s="203" t="str">
        <f>IF('GREEN SHEET'!AW23="","",'GREEN SHEET'!AW23)</f>
        <v/>
      </c>
      <c r="R24" s="202" t="str">
        <f>IF('GREEN SHEET'!BQ23="","",'GREEN SHEET'!BQ23)</f>
        <v/>
      </c>
      <c r="S24" s="202" t="str">
        <f>IF('GREEN SHEET'!BR23="","",'GREEN SHEET'!BR23)</f>
        <v/>
      </c>
      <c r="T24" s="203" t="str">
        <f>IF('GREEN SHEET'!CL23="","",'GREEN SHEET'!CL23)</f>
        <v/>
      </c>
      <c r="U24" s="203" t="str">
        <f>IF('GREEN SHEET'!CM23="","",'GREEN SHEET'!CM23)</f>
        <v/>
      </c>
      <c r="V24" s="205" t="str">
        <f>IF('GREEN SHEET'!DG23="","",'GREEN SHEET'!DG23)</f>
        <v/>
      </c>
      <c r="W24" s="205" t="str">
        <f>IF('GREEN SHEET'!DH23="","",'GREEN SHEET'!DH23)</f>
        <v/>
      </c>
      <c r="X24" s="203" t="e">
        <f>IF('GREEN SHEET'!#REF!="","",'GREEN SHEET'!#REF!)</f>
        <v>#REF!</v>
      </c>
      <c r="Y24" s="203" t="e">
        <f>IF('GREEN SHEET'!#REF!="","",'GREEN SHEET'!#REF!)</f>
        <v>#REF!</v>
      </c>
      <c r="Z24" s="206" t="str">
        <f>IF('GREEN SHEET'!ET23="PASS",'GREEN SHEET'!EY23,'GREEN SHEET'!EZ23)</f>
        <v/>
      </c>
      <c r="AA24" s="207" t="e">
        <f t="shared" si="1"/>
        <v>#VALUE!</v>
      </c>
      <c r="AB24" s="235" t="e">
        <f t="shared" si="4"/>
        <v>#VALUE!</v>
      </c>
      <c r="AC24" s="206" t="str">
        <f>IF('GREEN SHEET'!FD23="","",'GREEN SHEET'!FD23)</f>
        <v/>
      </c>
      <c r="AD24" s="211" t="str">
        <f>IF(Z24="","",RANK(Z24,Z$7:$Z$51,0)+COUNTIF($Z$7:Z24,Z24)-1)</f>
        <v/>
      </c>
      <c r="AE24" s="211" t="str">
        <f t="shared" si="2"/>
        <v/>
      </c>
      <c r="AF24" s="211" t="str">
        <f t="shared" si="5"/>
        <v/>
      </c>
      <c r="AG24" s="211" t="str">
        <f t="shared" si="6"/>
        <v/>
      </c>
    </row>
    <row r="25" spans="1:33" ht="16.8" hidden="1" x14ac:dyDescent="0.25">
      <c r="A25" s="242"/>
      <c r="B25" s="131">
        <v>19</v>
      </c>
      <c r="C25" s="209" t="str">
        <f t="shared" si="3"/>
        <v/>
      </c>
      <c r="D25" s="209" t="str">
        <f t="shared" si="0"/>
        <v/>
      </c>
      <c r="E25" s="131" t="str">
        <f>IF('GREEN SHEET'!C24="","",'GREEN SHEET'!C24)</f>
        <v/>
      </c>
      <c r="F25" s="131" t="str">
        <f>IF('GREEN SHEET'!D24="","",'GREEN SHEET'!D24)</f>
        <v/>
      </c>
      <c r="G25" s="131" t="str">
        <f>IF('GREEN SHEET'!E24="","",'GREEN SHEET'!E24)</f>
        <v/>
      </c>
      <c r="H25" s="131" t="str">
        <f>IF('GREEN SHEET'!F24="","",'GREEN SHEET'!F24)</f>
        <v/>
      </c>
      <c r="I25" s="131" t="str">
        <f>IF('GREEN SHEET'!G24="","",'GREEN SHEET'!G24)</f>
        <v/>
      </c>
      <c r="J25" s="131" t="str">
        <f>IF('GREEN SHEET'!H24="","",'GREEN SHEET'!H24)</f>
        <v/>
      </c>
      <c r="K25" s="131" t="str">
        <f>IF('GREEN SHEET'!I24="","",'GREEN SHEET'!I24)</f>
        <v/>
      </c>
      <c r="L25" s="131" t="str">
        <f>IF('GREEN SHEET'!J24="","",'GREEN SHEET'!J24)</f>
        <v/>
      </c>
      <c r="M25" s="131" t="str">
        <f>IF('GREEN SHEET'!K24="","",'GREEN SHEET'!K24)</f>
        <v/>
      </c>
      <c r="N25" s="202" t="str">
        <f>IF('GREEN SHEET'!AA24="","",'GREEN SHEET'!AA24)</f>
        <v/>
      </c>
      <c r="O25" s="202" t="str">
        <f>IF('GREEN SHEET'!AB24="","",'GREEN SHEET'!AB24)</f>
        <v/>
      </c>
      <c r="P25" s="203" t="str">
        <f>IF('GREEN SHEET'!AV24="","",'GREEN SHEET'!AV24)</f>
        <v/>
      </c>
      <c r="Q25" s="203" t="str">
        <f>IF('GREEN SHEET'!AW24="","",'GREEN SHEET'!AW24)</f>
        <v/>
      </c>
      <c r="R25" s="202" t="str">
        <f>IF('GREEN SHEET'!BQ24="","",'GREEN SHEET'!BQ24)</f>
        <v/>
      </c>
      <c r="S25" s="202" t="str">
        <f>IF('GREEN SHEET'!BR24="","",'GREEN SHEET'!BR24)</f>
        <v/>
      </c>
      <c r="T25" s="203" t="str">
        <f>IF('GREEN SHEET'!CL24="","",'GREEN SHEET'!CL24)</f>
        <v/>
      </c>
      <c r="U25" s="203" t="str">
        <f>IF('GREEN SHEET'!CM24="","",'GREEN SHEET'!CM24)</f>
        <v/>
      </c>
      <c r="V25" s="205" t="str">
        <f>IF('GREEN SHEET'!DG24="","",'GREEN SHEET'!DG24)</f>
        <v/>
      </c>
      <c r="W25" s="205" t="str">
        <f>IF('GREEN SHEET'!DH24="","",'GREEN SHEET'!DH24)</f>
        <v/>
      </c>
      <c r="X25" s="203" t="e">
        <f>IF('GREEN SHEET'!#REF!="","",'GREEN SHEET'!#REF!)</f>
        <v>#REF!</v>
      </c>
      <c r="Y25" s="203" t="e">
        <f>IF('GREEN SHEET'!#REF!="","",'GREEN SHEET'!#REF!)</f>
        <v>#REF!</v>
      </c>
      <c r="Z25" s="206" t="str">
        <f>IF('GREEN SHEET'!ET24="PASS",'GREEN SHEET'!EY24,'GREEN SHEET'!EZ24)</f>
        <v/>
      </c>
      <c r="AA25" s="207" t="e">
        <f t="shared" si="1"/>
        <v>#VALUE!</v>
      </c>
      <c r="AB25" s="235" t="e">
        <f t="shared" si="4"/>
        <v>#VALUE!</v>
      </c>
      <c r="AC25" s="206" t="str">
        <f>IF('GREEN SHEET'!FD24="","",'GREEN SHEET'!FD24)</f>
        <v/>
      </c>
      <c r="AD25" s="211" t="str">
        <f>IF(Z25="","",RANK(Z25,Z$7:$Z$51,0)+COUNTIF($Z$7:Z25,Z25)-1)</f>
        <v/>
      </c>
      <c r="AE25" s="211" t="str">
        <f t="shared" si="2"/>
        <v/>
      </c>
      <c r="AF25" s="211" t="str">
        <f t="shared" si="5"/>
        <v/>
      </c>
      <c r="AG25" s="211" t="str">
        <f t="shared" si="6"/>
        <v/>
      </c>
    </row>
    <row r="26" spans="1:33" ht="16.8" hidden="1" x14ac:dyDescent="0.25">
      <c r="A26" s="242"/>
      <c r="B26" s="131">
        <v>20</v>
      </c>
      <c r="C26" s="209" t="str">
        <f t="shared" si="3"/>
        <v/>
      </c>
      <c r="D26" s="209" t="str">
        <f t="shared" si="0"/>
        <v/>
      </c>
      <c r="E26" s="131" t="str">
        <f>IF('GREEN SHEET'!C25="","",'GREEN SHEET'!C25)</f>
        <v/>
      </c>
      <c r="F26" s="131" t="str">
        <f>IF('GREEN SHEET'!D25="","",'GREEN SHEET'!D25)</f>
        <v/>
      </c>
      <c r="G26" s="131" t="str">
        <f>IF('GREEN SHEET'!E25="","",'GREEN SHEET'!E25)</f>
        <v/>
      </c>
      <c r="H26" s="131" t="str">
        <f>IF('GREEN SHEET'!F25="","",'GREEN SHEET'!F25)</f>
        <v/>
      </c>
      <c r="I26" s="131" t="str">
        <f>IF('GREEN SHEET'!G25="","",'GREEN SHEET'!G25)</f>
        <v/>
      </c>
      <c r="J26" s="131" t="str">
        <f>IF('GREEN SHEET'!H25="","",'GREEN SHEET'!H25)</f>
        <v/>
      </c>
      <c r="K26" s="131" t="str">
        <f>IF('GREEN SHEET'!I25="","",'GREEN SHEET'!I25)</f>
        <v/>
      </c>
      <c r="L26" s="131" t="str">
        <f>IF('GREEN SHEET'!J25="","",'GREEN SHEET'!J25)</f>
        <v/>
      </c>
      <c r="M26" s="131" t="str">
        <f>IF('GREEN SHEET'!K25="","",'GREEN SHEET'!K25)</f>
        <v/>
      </c>
      <c r="N26" s="202" t="str">
        <f>IF('GREEN SHEET'!AA25="","",'GREEN SHEET'!AA25)</f>
        <v/>
      </c>
      <c r="O26" s="202" t="str">
        <f>IF('GREEN SHEET'!AB25="","",'GREEN SHEET'!AB25)</f>
        <v/>
      </c>
      <c r="P26" s="203" t="str">
        <f>IF('GREEN SHEET'!AV25="","",'GREEN SHEET'!AV25)</f>
        <v/>
      </c>
      <c r="Q26" s="203" t="str">
        <f>IF('GREEN SHEET'!AW25="","",'GREEN SHEET'!AW25)</f>
        <v/>
      </c>
      <c r="R26" s="202" t="str">
        <f>IF('GREEN SHEET'!BQ25="","",'GREEN SHEET'!BQ25)</f>
        <v/>
      </c>
      <c r="S26" s="202" t="str">
        <f>IF('GREEN SHEET'!BR25="","",'GREEN SHEET'!BR25)</f>
        <v/>
      </c>
      <c r="T26" s="203" t="str">
        <f>IF('GREEN SHEET'!CL25="","",'GREEN SHEET'!CL25)</f>
        <v/>
      </c>
      <c r="U26" s="203" t="str">
        <f>IF('GREEN SHEET'!CM25="","",'GREEN SHEET'!CM25)</f>
        <v/>
      </c>
      <c r="V26" s="205" t="str">
        <f>IF('GREEN SHEET'!DG25="","",'GREEN SHEET'!DG25)</f>
        <v/>
      </c>
      <c r="W26" s="205" t="str">
        <f>IF('GREEN SHEET'!DH25="","",'GREEN SHEET'!DH25)</f>
        <v/>
      </c>
      <c r="X26" s="203" t="e">
        <f>IF('GREEN SHEET'!#REF!="","",'GREEN SHEET'!#REF!)</f>
        <v>#REF!</v>
      </c>
      <c r="Y26" s="203" t="e">
        <f>IF('GREEN SHEET'!#REF!="","",'GREEN SHEET'!#REF!)</f>
        <v>#REF!</v>
      </c>
      <c r="Z26" s="206" t="str">
        <f>IF('GREEN SHEET'!ET25="PASS",'GREEN SHEET'!EY25,'GREEN SHEET'!EZ25)</f>
        <v/>
      </c>
      <c r="AA26" s="207" t="e">
        <f t="shared" si="1"/>
        <v>#VALUE!</v>
      </c>
      <c r="AB26" s="235" t="e">
        <f t="shared" si="4"/>
        <v>#VALUE!</v>
      </c>
      <c r="AC26" s="206" t="str">
        <f>IF('GREEN SHEET'!FD25="","",'GREEN SHEET'!FD25)</f>
        <v/>
      </c>
      <c r="AD26" s="211" t="str">
        <f>IF(Z26="","",RANK(Z26,Z$7:$Z$51,0)+COUNTIF($Z$7:Z26,Z26)-1)</f>
        <v/>
      </c>
      <c r="AE26" s="211" t="str">
        <f t="shared" si="2"/>
        <v/>
      </c>
      <c r="AF26" s="211" t="str">
        <f t="shared" si="5"/>
        <v/>
      </c>
      <c r="AG26" s="211" t="str">
        <f t="shared" si="6"/>
        <v/>
      </c>
    </row>
    <row r="27" spans="1:33" ht="16.8" hidden="1" x14ac:dyDescent="0.25">
      <c r="A27" s="242"/>
      <c r="B27" s="131">
        <v>21</v>
      </c>
      <c r="C27" s="209" t="str">
        <f t="shared" si="3"/>
        <v/>
      </c>
      <c r="D27" s="209" t="str">
        <f t="shared" si="0"/>
        <v/>
      </c>
      <c r="E27" s="131" t="str">
        <f>IF('GREEN SHEET'!C26="","",'GREEN SHEET'!C26)</f>
        <v/>
      </c>
      <c r="F27" s="131" t="str">
        <f>IF('GREEN SHEET'!D26="","",'GREEN SHEET'!D26)</f>
        <v/>
      </c>
      <c r="G27" s="131" t="str">
        <f>IF('GREEN SHEET'!E26="","",'GREEN SHEET'!E26)</f>
        <v/>
      </c>
      <c r="H27" s="131" t="str">
        <f>IF('GREEN SHEET'!F26="","",'GREEN SHEET'!F26)</f>
        <v/>
      </c>
      <c r="I27" s="131" t="str">
        <f>IF('GREEN SHEET'!G26="","",'GREEN SHEET'!G26)</f>
        <v/>
      </c>
      <c r="J27" s="131" t="str">
        <f>IF('GREEN SHEET'!H26="","",'GREEN SHEET'!H26)</f>
        <v/>
      </c>
      <c r="K27" s="131" t="str">
        <f>IF('GREEN SHEET'!I26="","",'GREEN SHEET'!I26)</f>
        <v/>
      </c>
      <c r="L27" s="131" t="str">
        <f>IF('GREEN SHEET'!J26="","",'GREEN SHEET'!J26)</f>
        <v/>
      </c>
      <c r="M27" s="131" t="str">
        <f>IF('GREEN SHEET'!K26="","",'GREEN SHEET'!K26)</f>
        <v/>
      </c>
      <c r="N27" s="202" t="str">
        <f>IF('GREEN SHEET'!AA26="","",'GREEN SHEET'!AA26)</f>
        <v/>
      </c>
      <c r="O27" s="202" t="str">
        <f>IF('GREEN SHEET'!AB26="","",'GREEN SHEET'!AB26)</f>
        <v/>
      </c>
      <c r="P27" s="203" t="str">
        <f>IF('GREEN SHEET'!AV26="","",'GREEN SHEET'!AV26)</f>
        <v/>
      </c>
      <c r="Q27" s="203" t="str">
        <f>IF('GREEN SHEET'!AW26="","",'GREEN SHEET'!AW26)</f>
        <v/>
      </c>
      <c r="R27" s="202" t="str">
        <f>IF('GREEN SHEET'!BQ26="","",'GREEN SHEET'!BQ26)</f>
        <v/>
      </c>
      <c r="S27" s="202" t="str">
        <f>IF('GREEN SHEET'!BR26="","",'GREEN SHEET'!BR26)</f>
        <v/>
      </c>
      <c r="T27" s="203" t="str">
        <f>IF('GREEN SHEET'!CL26="","",'GREEN SHEET'!CL26)</f>
        <v/>
      </c>
      <c r="U27" s="203" t="str">
        <f>IF('GREEN SHEET'!CM26="","",'GREEN SHEET'!CM26)</f>
        <v/>
      </c>
      <c r="V27" s="205" t="str">
        <f>IF('GREEN SHEET'!DG26="","",'GREEN SHEET'!DG26)</f>
        <v/>
      </c>
      <c r="W27" s="205" t="str">
        <f>IF('GREEN SHEET'!DH26="","",'GREEN SHEET'!DH26)</f>
        <v/>
      </c>
      <c r="X27" s="203" t="e">
        <f>IF('GREEN SHEET'!#REF!="","",'GREEN SHEET'!#REF!)</f>
        <v>#REF!</v>
      </c>
      <c r="Y27" s="203" t="e">
        <f>IF('GREEN SHEET'!#REF!="","",'GREEN SHEET'!#REF!)</f>
        <v>#REF!</v>
      </c>
      <c r="Z27" s="206" t="str">
        <f>IF('GREEN SHEET'!ET26="PASS",'GREEN SHEET'!EY26,'GREEN SHEET'!EZ26)</f>
        <v/>
      </c>
      <c r="AA27" s="207" t="e">
        <f t="shared" si="1"/>
        <v>#VALUE!</v>
      </c>
      <c r="AB27" s="235" t="e">
        <f t="shared" si="4"/>
        <v>#VALUE!</v>
      </c>
      <c r="AC27" s="206" t="str">
        <f>IF('GREEN SHEET'!FD26="","",'GREEN SHEET'!FD26)</f>
        <v/>
      </c>
      <c r="AD27" s="211" t="str">
        <f>IF(Z27="","",RANK(Z27,Z$7:$Z$51,0)+COUNTIF($Z$7:Z27,Z27)-1)</f>
        <v/>
      </c>
      <c r="AE27" s="211" t="str">
        <f t="shared" si="2"/>
        <v/>
      </c>
      <c r="AF27" s="211" t="str">
        <f t="shared" si="5"/>
        <v/>
      </c>
      <c r="AG27" s="211" t="str">
        <f t="shared" si="6"/>
        <v/>
      </c>
    </row>
    <row r="28" spans="1:33" ht="16.8" hidden="1" x14ac:dyDescent="0.25">
      <c r="A28" s="242"/>
      <c r="B28" s="131">
        <v>22</v>
      </c>
      <c r="C28" s="209" t="str">
        <f t="shared" si="3"/>
        <v/>
      </c>
      <c r="D28" s="209" t="str">
        <f t="shared" si="0"/>
        <v/>
      </c>
      <c r="E28" s="131" t="str">
        <f>IF('GREEN SHEET'!C27="","",'GREEN SHEET'!C27)</f>
        <v/>
      </c>
      <c r="F28" s="131" t="str">
        <f>IF('GREEN SHEET'!D27="","",'GREEN SHEET'!D27)</f>
        <v/>
      </c>
      <c r="G28" s="131" t="str">
        <f>IF('GREEN SHEET'!E27="","",'GREEN SHEET'!E27)</f>
        <v/>
      </c>
      <c r="H28" s="131" t="str">
        <f>IF('GREEN SHEET'!F27="","",'GREEN SHEET'!F27)</f>
        <v/>
      </c>
      <c r="I28" s="131" t="str">
        <f>IF('GREEN SHEET'!G27="","",'GREEN SHEET'!G27)</f>
        <v/>
      </c>
      <c r="J28" s="131" t="str">
        <f>IF('GREEN SHEET'!H27="","",'GREEN SHEET'!H27)</f>
        <v/>
      </c>
      <c r="K28" s="131" t="str">
        <f>IF('GREEN SHEET'!I27="","",'GREEN SHEET'!I27)</f>
        <v/>
      </c>
      <c r="L28" s="131" t="str">
        <f>IF('GREEN SHEET'!J27="","",'GREEN SHEET'!J27)</f>
        <v/>
      </c>
      <c r="M28" s="131" t="str">
        <f>IF('GREEN SHEET'!K27="","",'GREEN SHEET'!K27)</f>
        <v/>
      </c>
      <c r="N28" s="202" t="str">
        <f>IF('GREEN SHEET'!AA27="","",'GREEN SHEET'!AA27)</f>
        <v/>
      </c>
      <c r="O28" s="202" t="str">
        <f>IF('GREEN SHEET'!AB27="","",'GREEN SHEET'!AB27)</f>
        <v/>
      </c>
      <c r="P28" s="203" t="str">
        <f>IF('GREEN SHEET'!AV27="","",'GREEN SHEET'!AV27)</f>
        <v/>
      </c>
      <c r="Q28" s="203" t="str">
        <f>IF('GREEN SHEET'!AW27="","",'GREEN SHEET'!AW27)</f>
        <v/>
      </c>
      <c r="R28" s="202" t="str">
        <f>IF('GREEN SHEET'!BQ27="","",'GREEN SHEET'!BQ27)</f>
        <v/>
      </c>
      <c r="S28" s="202" t="str">
        <f>IF('GREEN SHEET'!BR27="","",'GREEN SHEET'!BR27)</f>
        <v/>
      </c>
      <c r="T28" s="203" t="str">
        <f>IF('GREEN SHEET'!CL27="","",'GREEN SHEET'!CL27)</f>
        <v/>
      </c>
      <c r="U28" s="203" t="str">
        <f>IF('GREEN SHEET'!CM27="","",'GREEN SHEET'!CM27)</f>
        <v/>
      </c>
      <c r="V28" s="205" t="str">
        <f>IF('GREEN SHEET'!DG27="","",'GREEN SHEET'!DG27)</f>
        <v/>
      </c>
      <c r="W28" s="205" t="str">
        <f>IF('GREEN SHEET'!DH27="","",'GREEN SHEET'!DH27)</f>
        <v/>
      </c>
      <c r="X28" s="203" t="e">
        <f>IF('GREEN SHEET'!#REF!="","",'GREEN SHEET'!#REF!)</f>
        <v>#REF!</v>
      </c>
      <c r="Y28" s="203" t="e">
        <f>IF('GREEN SHEET'!#REF!="","",'GREEN SHEET'!#REF!)</f>
        <v>#REF!</v>
      </c>
      <c r="Z28" s="206" t="str">
        <f>IF('GREEN SHEET'!ET27="PASS",'GREEN SHEET'!EY27,'GREEN SHEET'!EZ27)</f>
        <v/>
      </c>
      <c r="AA28" s="207" t="e">
        <f t="shared" si="1"/>
        <v>#VALUE!</v>
      </c>
      <c r="AB28" s="235" t="e">
        <f t="shared" si="4"/>
        <v>#VALUE!</v>
      </c>
      <c r="AC28" s="206" t="str">
        <f>IF('GREEN SHEET'!FD27="","",'GREEN SHEET'!FD27)</f>
        <v/>
      </c>
      <c r="AD28" s="211" t="str">
        <f>IF(Z28="","",RANK(Z28,Z$7:$Z$51,0)+COUNTIF($Z$7:Z28,Z28)-1)</f>
        <v/>
      </c>
      <c r="AE28" s="211" t="str">
        <f t="shared" si="2"/>
        <v/>
      </c>
      <c r="AF28" s="211" t="str">
        <f t="shared" si="5"/>
        <v/>
      </c>
      <c r="AG28" s="211" t="str">
        <f t="shared" si="6"/>
        <v/>
      </c>
    </row>
    <row r="29" spans="1:33" ht="16.8" hidden="1" x14ac:dyDescent="0.25">
      <c r="A29" s="242"/>
      <c r="B29" s="131">
        <v>23</v>
      </c>
      <c r="C29" s="209" t="str">
        <f t="shared" si="3"/>
        <v/>
      </c>
      <c r="D29" s="209" t="str">
        <f t="shared" si="0"/>
        <v/>
      </c>
      <c r="E29" s="131" t="str">
        <f>IF('GREEN SHEET'!C28="","",'GREEN SHEET'!C28)</f>
        <v/>
      </c>
      <c r="F29" s="131" t="str">
        <f>IF('GREEN SHEET'!D28="","",'GREEN SHEET'!D28)</f>
        <v/>
      </c>
      <c r="G29" s="131" t="str">
        <f>IF('GREEN SHEET'!E28="","",'GREEN SHEET'!E28)</f>
        <v/>
      </c>
      <c r="H29" s="131" t="str">
        <f>IF('GREEN SHEET'!F28="","",'GREEN SHEET'!F28)</f>
        <v/>
      </c>
      <c r="I29" s="131" t="str">
        <f>IF('GREEN SHEET'!G28="","",'GREEN SHEET'!G28)</f>
        <v/>
      </c>
      <c r="J29" s="131" t="str">
        <f>IF('GREEN SHEET'!H28="","",'GREEN SHEET'!H28)</f>
        <v/>
      </c>
      <c r="K29" s="131" t="str">
        <f>IF('GREEN SHEET'!I28="","",'GREEN SHEET'!I28)</f>
        <v/>
      </c>
      <c r="L29" s="131" t="str">
        <f>IF('GREEN SHEET'!J28="","",'GREEN SHEET'!J28)</f>
        <v/>
      </c>
      <c r="M29" s="131" t="str">
        <f>IF('GREEN SHEET'!K28="","",'GREEN SHEET'!K28)</f>
        <v/>
      </c>
      <c r="N29" s="202" t="str">
        <f>IF('GREEN SHEET'!AA28="","",'GREEN SHEET'!AA28)</f>
        <v/>
      </c>
      <c r="O29" s="202" t="str">
        <f>IF('GREEN SHEET'!AB28="","",'GREEN SHEET'!AB28)</f>
        <v/>
      </c>
      <c r="P29" s="203" t="str">
        <f>IF('GREEN SHEET'!AV28="","",'GREEN SHEET'!AV28)</f>
        <v/>
      </c>
      <c r="Q29" s="203" t="str">
        <f>IF('GREEN SHEET'!AW28="","",'GREEN SHEET'!AW28)</f>
        <v/>
      </c>
      <c r="R29" s="202" t="str">
        <f>IF('GREEN SHEET'!BQ28="","",'GREEN SHEET'!BQ28)</f>
        <v/>
      </c>
      <c r="S29" s="202" t="str">
        <f>IF('GREEN SHEET'!BR28="","",'GREEN SHEET'!BR28)</f>
        <v/>
      </c>
      <c r="T29" s="203" t="str">
        <f>IF('GREEN SHEET'!CL28="","",'GREEN SHEET'!CL28)</f>
        <v/>
      </c>
      <c r="U29" s="203" t="str">
        <f>IF('GREEN SHEET'!CM28="","",'GREEN SHEET'!CM28)</f>
        <v/>
      </c>
      <c r="V29" s="205" t="str">
        <f>IF('GREEN SHEET'!DG28="","",'GREEN SHEET'!DG28)</f>
        <v/>
      </c>
      <c r="W29" s="205" t="str">
        <f>IF('GREEN SHEET'!DH28="","",'GREEN SHEET'!DH28)</f>
        <v/>
      </c>
      <c r="X29" s="203" t="e">
        <f>IF('GREEN SHEET'!#REF!="","",'GREEN SHEET'!#REF!)</f>
        <v>#REF!</v>
      </c>
      <c r="Y29" s="203" t="e">
        <f>IF('GREEN SHEET'!#REF!="","",'GREEN SHEET'!#REF!)</f>
        <v>#REF!</v>
      </c>
      <c r="Z29" s="206" t="str">
        <f>IF('GREEN SHEET'!ET28="PASS",'GREEN SHEET'!EY28,'GREEN SHEET'!EZ28)</f>
        <v/>
      </c>
      <c r="AA29" s="207" t="e">
        <f t="shared" si="1"/>
        <v>#VALUE!</v>
      </c>
      <c r="AB29" s="235" t="e">
        <f t="shared" si="4"/>
        <v>#VALUE!</v>
      </c>
      <c r="AC29" s="206" t="str">
        <f>IF('GREEN SHEET'!FD28="","",'GREEN SHEET'!FD28)</f>
        <v/>
      </c>
      <c r="AD29" s="211" t="str">
        <f>IF(Z29="","",RANK(Z29,Z$7:$Z$51,0)+COUNTIF($Z$7:Z29,Z29)-1)</f>
        <v/>
      </c>
      <c r="AE29" s="211" t="str">
        <f t="shared" si="2"/>
        <v/>
      </c>
      <c r="AF29" s="211" t="str">
        <f t="shared" si="5"/>
        <v/>
      </c>
      <c r="AG29" s="211" t="str">
        <f t="shared" si="6"/>
        <v/>
      </c>
    </row>
    <row r="30" spans="1:33" ht="16.8" hidden="1" x14ac:dyDescent="0.25">
      <c r="A30" s="242"/>
      <c r="B30" s="131">
        <v>24</v>
      </c>
      <c r="C30" s="209" t="str">
        <f t="shared" si="3"/>
        <v/>
      </c>
      <c r="D30" s="209" t="str">
        <f t="shared" si="0"/>
        <v/>
      </c>
      <c r="E30" s="131" t="str">
        <f>IF('GREEN SHEET'!C29="","",'GREEN SHEET'!C29)</f>
        <v/>
      </c>
      <c r="F30" s="131" t="str">
        <f>IF('GREEN SHEET'!D29="","",'GREEN SHEET'!D29)</f>
        <v/>
      </c>
      <c r="G30" s="131" t="str">
        <f>IF('GREEN SHEET'!E29="","",'GREEN SHEET'!E29)</f>
        <v/>
      </c>
      <c r="H30" s="131" t="str">
        <f>IF('GREEN SHEET'!F29="","",'GREEN SHEET'!F29)</f>
        <v/>
      </c>
      <c r="I30" s="131" t="str">
        <f>IF('GREEN SHEET'!G29="","",'GREEN SHEET'!G29)</f>
        <v/>
      </c>
      <c r="J30" s="131" t="str">
        <f>IF('GREEN SHEET'!H29="","",'GREEN SHEET'!H29)</f>
        <v/>
      </c>
      <c r="K30" s="131" t="str">
        <f>IF('GREEN SHEET'!I29="","",'GREEN SHEET'!I29)</f>
        <v/>
      </c>
      <c r="L30" s="131" t="str">
        <f>IF('GREEN SHEET'!J29="","",'GREEN SHEET'!J29)</f>
        <v/>
      </c>
      <c r="M30" s="131" t="str">
        <f>IF('GREEN SHEET'!K29="","",'GREEN SHEET'!K29)</f>
        <v/>
      </c>
      <c r="N30" s="202" t="str">
        <f>IF('GREEN SHEET'!AA29="","",'GREEN SHEET'!AA29)</f>
        <v/>
      </c>
      <c r="O30" s="202" t="str">
        <f>IF('GREEN SHEET'!AB29="","",'GREEN SHEET'!AB29)</f>
        <v/>
      </c>
      <c r="P30" s="203" t="str">
        <f>IF('GREEN SHEET'!AV29="","",'GREEN SHEET'!AV29)</f>
        <v/>
      </c>
      <c r="Q30" s="203" t="str">
        <f>IF('GREEN SHEET'!AW29="","",'GREEN SHEET'!AW29)</f>
        <v/>
      </c>
      <c r="R30" s="202" t="str">
        <f>IF('GREEN SHEET'!BQ29="","",'GREEN SHEET'!BQ29)</f>
        <v/>
      </c>
      <c r="S30" s="202" t="str">
        <f>IF('GREEN SHEET'!BR29="","",'GREEN SHEET'!BR29)</f>
        <v/>
      </c>
      <c r="T30" s="203" t="str">
        <f>IF('GREEN SHEET'!CL29="","",'GREEN SHEET'!CL29)</f>
        <v/>
      </c>
      <c r="U30" s="203" t="str">
        <f>IF('GREEN SHEET'!CM29="","",'GREEN SHEET'!CM29)</f>
        <v/>
      </c>
      <c r="V30" s="205" t="str">
        <f>IF('GREEN SHEET'!DG29="","",'GREEN SHEET'!DG29)</f>
        <v/>
      </c>
      <c r="W30" s="205" t="str">
        <f>IF('GREEN SHEET'!DH29="","",'GREEN SHEET'!DH29)</f>
        <v/>
      </c>
      <c r="X30" s="203" t="e">
        <f>IF('GREEN SHEET'!#REF!="","",'GREEN SHEET'!#REF!)</f>
        <v>#REF!</v>
      </c>
      <c r="Y30" s="203" t="e">
        <f>IF('GREEN SHEET'!#REF!="","",'GREEN SHEET'!#REF!)</f>
        <v>#REF!</v>
      </c>
      <c r="Z30" s="206" t="str">
        <f>IF('GREEN SHEET'!ET29="PASS",'GREEN SHEET'!EY29,'GREEN SHEET'!EZ29)</f>
        <v/>
      </c>
      <c r="AA30" s="207" t="e">
        <f t="shared" si="1"/>
        <v>#VALUE!</v>
      </c>
      <c r="AB30" s="235" t="e">
        <f t="shared" si="4"/>
        <v>#VALUE!</v>
      </c>
      <c r="AC30" s="206" t="str">
        <f>IF('GREEN SHEET'!FD29="","",'GREEN SHEET'!FD29)</f>
        <v/>
      </c>
      <c r="AD30" s="211" t="str">
        <f>IF(Z30="","",RANK(Z30,Z$7:$Z$51,0)+COUNTIF($Z$7:Z30,Z30)-1)</f>
        <v/>
      </c>
      <c r="AE30" s="211" t="str">
        <f t="shared" si="2"/>
        <v/>
      </c>
      <c r="AF30" s="211" t="str">
        <f t="shared" si="5"/>
        <v/>
      </c>
      <c r="AG30" s="211" t="str">
        <f t="shared" si="6"/>
        <v/>
      </c>
    </row>
    <row r="31" spans="1:33" ht="16.8" hidden="1" x14ac:dyDescent="0.25">
      <c r="A31" s="242"/>
      <c r="B31" s="131">
        <v>25</v>
      </c>
      <c r="C31" s="209" t="str">
        <f t="shared" si="3"/>
        <v/>
      </c>
      <c r="D31" s="209" t="str">
        <f t="shared" si="0"/>
        <v/>
      </c>
      <c r="E31" s="131" t="str">
        <f>IF('GREEN SHEET'!C30="","",'GREEN SHEET'!C30)</f>
        <v/>
      </c>
      <c r="F31" s="131" t="str">
        <f>IF('GREEN SHEET'!D30="","",'GREEN SHEET'!D30)</f>
        <v/>
      </c>
      <c r="G31" s="131" t="str">
        <f>IF('GREEN SHEET'!E30="","",'GREEN SHEET'!E30)</f>
        <v/>
      </c>
      <c r="H31" s="131" t="str">
        <f>IF('GREEN SHEET'!F30="","",'GREEN SHEET'!F30)</f>
        <v/>
      </c>
      <c r="I31" s="131" t="str">
        <f>IF('GREEN SHEET'!G30="","",'GREEN SHEET'!G30)</f>
        <v/>
      </c>
      <c r="J31" s="131" t="str">
        <f>IF('GREEN SHEET'!H30="","",'GREEN SHEET'!H30)</f>
        <v/>
      </c>
      <c r="K31" s="131" t="str">
        <f>IF('GREEN SHEET'!I30="","",'GREEN SHEET'!I30)</f>
        <v/>
      </c>
      <c r="L31" s="131" t="str">
        <f>IF('GREEN SHEET'!J30="","",'GREEN SHEET'!J30)</f>
        <v/>
      </c>
      <c r="M31" s="131" t="str">
        <f>IF('GREEN SHEET'!K30="","",'GREEN SHEET'!K30)</f>
        <v/>
      </c>
      <c r="N31" s="202" t="str">
        <f>IF('GREEN SHEET'!AA30="","",'GREEN SHEET'!AA30)</f>
        <v/>
      </c>
      <c r="O31" s="202" t="str">
        <f>IF('GREEN SHEET'!AB30="","",'GREEN SHEET'!AB30)</f>
        <v/>
      </c>
      <c r="P31" s="203" t="str">
        <f>IF('GREEN SHEET'!AV30="","",'GREEN SHEET'!AV30)</f>
        <v/>
      </c>
      <c r="Q31" s="203" t="str">
        <f>IF('GREEN SHEET'!AW30="","",'GREEN SHEET'!AW30)</f>
        <v/>
      </c>
      <c r="R31" s="202" t="str">
        <f>IF('GREEN SHEET'!BQ30="","",'GREEN SHEET'!BQ30)</f>
        <v/>
      </c>
      <c r="S31" s="202" t="str">
        <f>IF('GREEN SHEET'!BR30="","",'GREEN SHEET'!BR30)</f>
        <v/>
      </c>
      <c r="T31" s="203" t="str">
        <f>IF('GREEN SHEET'!CL30="","",'GREEN SHEET'!CL30)</f>
        <v/>
      </c>
      <c r="U31" s="203" t="str">
        <f>IF('GREEN SHEET'!CM30="","",'GREEN SHEET'!CM30)</f>
        <v/>
      </c>
      <c r="V31" s="205" t="str">
        <f>IF('GREEN SHEET'!DG30="","",'GREEN SHEET'!DG30)</f>
        <v/>
      </c>
      <c r="W31" s="205" t="str">
        <f>IF('GREEN SHEET'!DH30="","",'GREEN SHEET'!DH30)</f>
        <v/>
      </c>
      <c r="X31" s="203" t="e">
        <f>IF('GREEN SHEET'!#REF!="","",'GREEN SHEET'!#REF!)</f>
        <v>#REF!</v>
      </c>
      <c r="Y31" s="203" t="e">
        <f>IF('GREEN SHEET'!#REF!="","",'GREEN SHEET'!#REF!)</f>
        <v>#REF!</v>
      </c>
      <c r="Z31" s="206" t="str">
        <f>IF('GREEN SHEET'!ET30="PASS",'GREEN SHEET'!EY30,'GREEN SHEET'!EZ30)</f>
        <v/>
      </c>
      <c r="AA31" s="207" t="e">
        <f t="shared" si="1"/>
        <v>#VALUE!</v>
      </c>
      <c r="AB31" s="235" t="e">
        <f t="shared" si="4"/>
        <v>#VALUE!</v>
      </c>
      <c r="AC31" s="206" t="str">
        <f>IF('GREEN SHEET'!FD30="","",'GREEN SHEET'!FD30)</f>
        <v/>
      </c>
      <c r="AD31" s="211" t="str">
        <f>IF(Z31="","",RANK(Z31,Z$7:$Z$51,0)+COUNTIF($Z$7:Z31,Z31)-1)</f>
        <v/>
      </c>
      <c r="AE31" s="211" t="str">
        <f t="shared" si="2"/>
        <v/>
      </c>
      <c r="AF31" s="211" t="str">
        <f t="shared" si="5"/>
        <v/>
      </c>
      <c r="AG31" s="211" t="str">
        <f t="shared" si="6"/>
        <v/>
      </c>
    </row>
    <row r="32" spans="1:33" ht="16.8" hidden="1" x14ac:dyDescent="0.25">
      <c r="A32" s="242"/>
      <c r="B32" s="131">
        <v>26</v>
      </c>
      <c r="C32" s="209" t="str">
        <f t="shared" si="3"/>
        <v/>
      </c>
      <c r="D32" s="209" t="str">
        <f t="shared" si="0"/>
        <v/>
      </c>
      <c r="E32" s="131" t="str">
        <f>IF('GREEN SHEET'!C31="","",'GREEN SHEET'!C31)</f>
        <v/>
      </c>
      <c r="F32" s="131" t="str">
        <f>IF('GREEN SHEET'!D31="","",'GREEN SHEET'!D31)</f>
        <v/>
      </c>
      <c r="G32" s="131" t="str">
        <f>IF('GREEN SHEET'!E31="","",'GREEN SHEET'!E31)</f>
        <v/>
      </c>
      <c r="H32" s="131" t="str">
        <f>IF('GREEN SHEET'!F31="","",'GREEN SHEET'!F31)</f>
        <v/>
      </c>
      <c r="I32" s="131" t="str">
        <f>IF('GREEN SHEET'!G31="","",'GREEN SHEET'!G31)</f>
        <v/>
      </c>
      <c r="J32" s="131" t="str">
        <f>IF('GREEN SHEET'!H31="","",'GREEN SHEET'!H31)</f>
        <v/>
      </c>
      <c r="K32" s="131" t="str">
        <f>IF('GREEN SHEET'!I31="","",'GREEN SHEET'!I31)</f>
        <v/>
      </c>
      <c r="L32" s="131" t="str">
        <f>IF('GREEN SHEET'!J31="","",'GREEN SHEET'!J31)</f>
        <v/>
      </c>
      <c r="M32" s="131" t="str">
        <f>IF('GREEN SHEET'!K31="","",'GREEN SHEET'!K31)</f>
        <v/>
      </c>
      <c r="N32" s="202" t="str">
        <f>IF('GREEN SHEET'!AA31="","",'GREEN SHEET'!AA31)</f>
        <v/>
      </c>
      <c r="O32" s="202" t="str">
        <f>IF('GREEN SHEET'!AB31="","",'GREEN SHEET'!AB31)</f>
        <v/>
      </c>
      <c r="P32" s="203" t="str">
        <f>IF('GREEN SHEET'!AV31="","",'GREEN SHEET'!AV31)</f>
        <v/>
      </c>
      <c r="Q32" s="203" t="str">
        <f>IF('GREEN SHEET'!AW31="","",'GREEN SHEET'!AW31)</f>
        <v/>
      </c>
      <c r="R32" s="202" t="str">
        <f>IF('GREEN SHEET'!BQ31="","",'GREEN SHEET'!BQ31)</f>
        <v/>
      </c>
      <c r="S32" s="202" t="str">
        <f>IF('GREEN SHEET'!BR31="","",'GREEN SHEET'!BR31)</f>
        <v/>
      </c>
      <c r="T32" s="203" t="str">
        <f>IF('GREEN SHEET'!CL31="","",'GREEN SHEET'!CL31)</f>
        <v/>
      </c>
      <c r="U32" s="203" t="str">
        <f>IF('GREEN SHEET'!CM31="","",'GREEN SHEET'!CM31)</f>
        <v/>
      </c>
      <c r="V32" s="205" t="str">
        <f>IF('GREEN SHEET'!DG31="","",'GREEN SHEET'!DG31)</f>
        <v/>
      </c>
      <c r="W32" s="205" t="str">
        <f>IF('GREEN SHEET'!DH31="","",'GREEN SHEET'!DH31)</f>
        <v/>
      </c>
      <c r="X32" s="203" t="e">
        <f>IF('GREEN SHEET'!#REF!="","",'GREEN SHEET'!#REF!)</f>
        <v>#REF!</v>
      </c>
      <c r="Y32" s="203" t="e">
        <f>IF('GREEN SHEET'!#REF!="","",'GREEN SHEET'!#REF!)</f>
        <v>#REF!</v>
      </c>
      <c r="Z32" s="206" t="str">
        <f>IF('GREEN SHEET'!ET31="PASS",'GREEN SHEET'!EY31,'GREEN SHEET'!EZ31)</f>
        <v/>
      </c>
      <c r="AA32" s="207" t="e">
        <f t="shared" si="1"/>
        <v>#VALUE!</v>
      </c>
      <c r="AB32" s="235" t="e">
        <f t="shared" si="4"/>
        <v>#VALUE!</v>
      </c>
      <c r="AC32" s="206" t="str">
        <f>IF('GREEN SHEET'!FD31="","",'GREEN SHEET'!FD31)</f>
        <v/>
      </c>
      <c r="AD32" s="211" t="str">
        <f>IF(Z32="","",RANK(Z32,Z$7:$Z$51,0)+COUNTIF($Z$7:Z32,Z32)-1)</f>
        <v/>
      </c>
      <c r="AE32" s="211" t="str">
        <f t="shared" si="2"/>
        <v/>
      </c>
      <c r="AF32" s="211" t="str">
        <f t="shared" si="5"/>
        <v/>
      </c>
      <c r="AG32" s="211" t="str">
        <f t="shared" si="6"/>
        <v/>
      </c>
    </row>
    <row r="33" spans="1:33" ht="16.8" hidden="1" x14ac:dyDescent="0.25">
      <c r="A33" s="242"/>
      <c r="B33" s="131">
        <v>27</v>
      </c>
      <c r="C33" s="209" t="str">
        <f t="shared" si="3"/>
        <v/>
      </c>
      <c r="D33" s="209" t="str">
        <f t="shared" si="0"/>
        <v/>
      </c>
      <c r="E33" s="131" t="str">
        <f>IF('GREEN SHEET'!C32="","",'GREEN SHEET'!C32)</f>
        <v/>
      </c>
      <c r="F33" s="131" t="str">
        <f>IF('GREEN SHEET'!D32="","",'GREEN SHEET'!D32)</f>
        <v/>
      </c>
      <c r="G33" s="131" t="str">
        <f>IF('GREEN SHEET'!E32="","",'GREEN SHEET'!E32)</f>
        <v/>
      </c>
      <c r="H33" s="131" t="str">
        <f>IF('GREEN SHEET'!F32="","",'GREEN SHEET'!F32)</f>
        <v/>
      </c>
      <c r="I33" s="131" t="str">
        <f>IF('GREEN SHEET'!G32="","",'GREEN SHEET'!G32)</f>
        <v/>
      </c>
      <c r="J33" s="131" t="str">
        <f>IF('GREEN SHEET'!H32="","",'GREEN SHEET'!H32)</f>
        <v/>
      </c>
      <c r="K33" s="131" t="str">
        <f>IF('GREEN SHEET'!I32="","",'GREEN SHEET'!I32)</f>
        <v/>
      </c>
      <c r="L33" s="131" t="str">
        <f>IF('GREEN SHEET'!J32="","",'GREEN SHEET'!J32)</f>
        <v/>
      </c>
      <c r="M33" s="131" t="str">
        <f>IF('GREEN SHEET'!K32="","",'GREEN SHEET'!K32)</f>
        <v/>
      </c>
      <c r="N33" s="202" t="str">
        <f>IF('GREEN SHEET'!AA32="","",'GREEN SHEET'!AA32)</f>
        <v/>
      </c>
      <c r="O33" s="202" t="str">
        <f>IF('GREEN SHEET'!AB32="","",'GREEN SHEET'!AB32)</f>
        <v/>
      </c>
      <c r="P33" s="203" t="str">
        <f>IF('GREEN SHEET'!AV32="","",'GREEN SHEET'!AV32)</f>
        <v/>
      </c>
      <c r="Q33" s="203" t="str">
        <f>IF('GREEN SHEET'!AW32="","",'GREEN SHEET'!AW32)</f>
        <v/>
      </c>
      <c r="R33" s="202" t="str">
        <f>IF('GREEN SHEET'!BQ32="","",'GREEN SHEET'!BQ32)</f>
        <v/>
      </c>
      <c r="S33" s="202" t="str">
        <f>IF('GREEN SHEET'!BR32="","",'GREEN SHEET'!BR32)</f>
        <v/>
      </c>
      <c r="T33" s="203" t="str">
        <f>IF('GREEN SHEET'!CL32="","",'GREEN SHEET'!CL32)</f>
        <v/>
      </c>
      <c r="U33" s="203" t="str">
        <f>IF('GREEN SHEET'!CM32="","",'GREEN SHEET'!CM32)</f>
        <v/>
      </c>
      <c r="V33" s="205" t="str">
        <f>IF('GREEN SHEET'!DG32="","",'GREEN SHEET'!DG32)</f>
        <v/>
      </c>
      <c r="W33" s="205" t="str">
        <f>IF('GREEN SHEET'!DH32="","",'GREEN SHEET'!DH32)</f>
        <v/>
      </c>
      <c r="X33" s="203" t="e">
        <f>IF('GREEN SHEET'!#REF!="","",'GREEN SHEET'!#REF!)</f>
        <v>#REF!</v>
      </c>
      <c r="Y33" s="203" t="e">
        <f>IF('GREEN SHEET'!#REF!="","",'GREEN SHEET'!#REF!)</f>
        <v>#REF!</v>
      </c>
      <c r="Z33" s="206" t="str">
        <f>IF('GREEN SHEET'!ET32="PASS",'GREEN SHEET'!EY32,'GREEN SHEET'!EZ32)</f>
        <v/>
      </c>
      <c r="AA33" s="207" t="e">
        <f t="shared" si="1"/>
        <v>#VALUE!</v>
      </c>
      <c r="AB33" s="235" t="e">
        <f t="shared" si="4"/>
        <v>#VALUE!</v>
      </c>
      <c r="AC33" s="206" t="str">
        <f>IF('GREEN SHEET'!FD32="","",'GREEN SHEET'!FD32)</f>
        <v/>
      </c>
      <c r="AD33" s="211" t="str">
        <f>IF(Z33="","",RANK(Z33,Z$7:$Z$51,0)+COUNTIF($Z$7:Z33,Z33)-1)</f>
        <v/>
      </c>
      <c r="AE33" s="211" t="str">
        <f t="shared" si="2"/>
        <v/>
      </c>
      <c r="AF33" s="211" t="str">
        <f t="shared" si="5"/>
        <v/>
      </c>
      <c r="AG33" s="211" t="str">
        <f t="shared" si="6"/>
        <v/>
      </c>
    </row>
    <row r="34" spans="1:33" ht="16.8" hidden="1" x14ac:dyDescent="0.25">
      <c r="A34" s="242"/>
      <c r="B34" s="131">
        <v>28</v>
      </c>
      <c r="C34" s="209" t="str">
        <f t="shared" si="3"/>
        <v/>
      </c>
      <c r="D34" s="209" t="str">
        <f t="shared" si="0"/>
        <v/>
      </c>
      <c r="E34" s="131" t="str">
        <f>IF('GREEN SHEET'!C33="","",'GREEN SHEET'!C33)</f>
        <v/>
      </c>
      <c r="F34" s="131" t="str">
        <f>IF('GREEN SHEET'!D33="","",'GREEN SHEET'!D33)</f>
        <v/>
      </c>
      <c r="G34" s="131" t="str">
        <f>IF('GREEN SHEET'!E33="","",'GREEN SHEET'!E33)</f>
        <v/>
      </c>
      <c r="H34" s="131" t="str">
        <f>IF('GREEN SHEET'!F33="","",'GREEN SHEET'!F33)</f>
        <v/>
      </c>
      <c r="I34" s="131" t="str">
        <f>IF('GREEN SHEET'!G33="","",'GREEN SHEET'!G33)</f>
        <v/>
      </c>
      <c r="J34" s="131" t="str">
        <f>IF('GREEN SHEET'!H33="","",'GREEN SHEET'!H33)</f>
        <v/>
      </c>
      <c r="K34" s="131" t="str">
        <f>IF('GREEN SHEET'!I33="","",'GREEN SHEET'!I33)</f>
        <v/>
      </c>
      <c r="L34" s="131" t="str">
        <f>IF('GREEN SHEET'!J33="","",'GREEN SHEET'!J33)</f>
        <v/>
      </c>
      <c r="M34" s="131" t="str">
        <f>IF('GREEN SHEET'!K33="","",'GREEN SHEET'!K33)</f>
        <v/>
      </c>
      <c r="N34" s="202" t="str">
        <f>IF('GREEN SHEET'!AA33="","",'GREEN SHEET'!AA33)</f>
        <v/>
      </c>
      <c r="O34" s="202" t="str">
        <f>IF('GREEN SHEET'!AB33="","",'GREEN SHEET'!AB33)</f>
        <v/>
      </c>
      <c r="P34" s="203" t="str">
        <f>IF('GREEN SHEET'!AV33="","",'GREEN SHEET'!AV33)</f>
        <v/>
      </c>
      <c r="Q34" s="203" t="str">
        <f>IF('GREEN SHEET'!AW33="","",'GREEN SHEET'!AW33)</f>
        <v/>
      </c>
      <c r="R34" s="202" t="str">
        <f>IF('GREEN SHEET'!BQ33="","",'GREEN SHEET'!BQ33)</f>
        <v/>
      </c>
      <c r="S34" s="202" t="str">
        <f>IF('GREEN SHEET'!BR33="","",'GREEN SHEET'!BR33)</f>
        <v/>
      </c>
      <c r="T34" s="203" t="str">
        <f>IF('GREEN SHEET'!CL33="","",'GREEN SHEET'!CL33)</f>
        <v/>
      </c>
      <c r="U34" s="203" t="str">
        <f>IF('GREEN SHEET'!CM33="","",'GREEN SHEET'!CM33)</f>
        <v/>
      </c>
      <c r="V34" s="205" t="str">
        <f>IF('GREEN SHEET'!DG33="","",'GREEN SHEET'!DG33)</f>
        <v/>
      </c>
      <c r="W34" s="205" t="str">
        <f>IF('GREEN SHEET'!DH33="","",'GREEN SHEET'!DH33)</f>
        <v/>
      </c>
      <c r="X34" s="203" t="e">
        <f>IF('GREEN SHEET'!#REF!="","",'GREEN SHEET'!#REF!)</f>
        <v>#REF!</v>
      </c>
      <c r="Y34" s="203" t="e">
        <f>IF('GREEN SHEET'!#REF!="","",'GREEN SHEET'!#REF!)</f>
        <v>#REF!</v>
      </c>
      <c r="Z34" s="206" t="str">
        <f>IF('GREEN SHEET'!ET33="PASS",'GREEN SHEET'!EY33,'GREEN SHEET'!EZ33)</f>
        <v/>
      </c>
      <c r="AA34" s="207" t="e">
        <f t="shared" si="1"/>
        <v>#VALUE!</v>
      </c>
      <c r="AB34" s="235" t="e">
        <f t="shared" si="4"/>
        <v>#VALUE!</v>
      </c>
      <c r="AC34" s="206" t="str">
        <f>IF('GREEN SHEET'!FD33="","",'GREEN SHEET'!FD33)</f>
        <v/>
      </c>
      <c r="AD34" s="211" t="str">
        <f>IF(Z34="","",RANK(Z34,Z$7:$Z$51,0)+COUNTIF($Z$7:Z34,Z34)-1)</f>
        <v/>
      </c>
      <c r="AE34" s="211" t="str">
        <f t="shared" si="2"/>
        <v/>
      </c>
      <c r="AF34" s="211" t="str">
        <f t="shared" si="5"/>
        <v/>
      </c>
      <c r="AG34" s="211" t="str">
        <f t="shared" si="6"/>
        <v/>
      </c>
    </row>
    <row r="35" spans="1:33" ht="16.8" hidden="1" x14ac:dyDescent="0.25">
      <c r="A35" s="242"/>
      <c r="B35" s="131">
        <v>29</v>
      </c>
      <c r="C35" s="209" t="str">
        <f t="shared" si="3"/>
        <v/>
      </c>
      <c r="D35" s="209" t="str">
        <f t="shared" si="0"/>
        <v/>
      </c>
      <c r="E35" s="131" t="str">
        <f>IF('GREEN SHEET'!C34="","",'GREEN SHEET'!C34)</f>
        <v/>
      </c>
      <c r="F35" s="131" t="str">
        <f>IF('GREEN SHEET'!D34="","",'GREEN SHEET'!D34)</f>
        <v/>
      </c>
      <c r="G35" s="131" t="str">
        <f>IF('GREEN SHEET'!E34="","",'GREEN SHEET'!E34)</f>
        <v/>
      </c>
      <c r="H35" s="131" t="str">
        <f>IF('GREEN SHEET'!F34="","",'GREEN SHEET'!F34)</f>
        <v/>
      </c>
      <c r="I35" s="131" t="str">
        <f>IF('GREEN SHEET'!G34="","",'GREEN SHEET'!G34)</f>
        <v/>
      </c>
      <c r="J35" s="131" t="str">
        <f>IF('GREEN SHEET'!H34="","",'GREEN SHEET'!H34)</f>
        <v/>
      </c>
      <c r="K35" s="131" t="str">
        <f>IF('GREEN SHEET'!I34="","",'GREEN SHEET'!I34)</f>
        <v/>
      </c>
      <c r="L35" s="131" t="str">
        <f>IF('GREEN SHEET'!J34="","",'GREEN SHEET'!J34)</f>
        <v/>
      </c>
      <c r="M35" s="131" t="str">
        <f>IF('GREEN SHEET'!K34="","",'GREEN SHEET'!K34)</f>
        <v/>
      </c>
      <c r="N35" s="202" t="str">
        <f>IF('GREEN SHEET'!AA34="","",'GREEN SHEET'!AA34)</f>
        <v/>
      </c>
      <c r="O35" s="202" t="str">
        <f>IF('GREEN SHEET'!AB34="","",'GREEN SHEET'!AB34)</f>
        <v/>
      </c>
      <c r="P35" s="203" t="str">
        <f>IF('GREEN SHEET'!AV34="","",'GREEN SHEET'!AV34)</f>
        <v/>
      </c>
      <c r="Q35" s="203" t="str">
        <f>IF('GREEN SHEET'!AW34="","",'GREEN SHEET'!AW34)</f>
        <v/>
      </c>
      <c r="R35" s="202" t="str">
        <f>IF('GREEN SHEET'!BQ34="","",'GREEN SHEET'!BQ34)</f>
        <v/>
      </c>
      <c r="S35" s="202" t="str">
        <f>IF('GREEN SHEET'!BR34="","",'GREEN SHEET'!BR34)</f>
        <v/>
      </c>
      <c r="T35" s="203" t="str">
        <f>IF('GREEN SHEET'!CL34="","",'GREEN SHEET'!CL34)</f>
        <v/>
      </c>
      <c r="U35" s="203" t="str">
        <f>IF('GREEN SHEET'!CM34="","",'GREEN SHEET'!CM34)</f>
        <v/>
      </c>
      <c r="V35" s="205" t="str">
        <f>IF('GREEN SHEET'!DG34="","",'GREEN SHEET'!DG34)</f>
        <v/>
      </c>
      <c r="W35" s="205" t="str">
        <f>IF('GREEN SHEET'!DH34="","",'GREEN SHEET'!DH34)</f>
        <v/>
      </c>
      <c r="X35" s="203" t="e">
        <f>IF('GREEN SHEET'!#REF!="","",'GREEN SHEET'!#REF!)</f>
        <v>#REF!</v>
      </c>
      <c r="Y35" s="203" t="e">
        <f>IF('GREEN SHEET'!#REF!="","",'GREEN SHEET'!#REF!)</f>
        <v>#REF!</v>
      </c>
      <c r="Z35" s="206" t="str">
        <f>IF('GREEN SHEET'!ET34="PASS",'GREEN SHEET'!EY34,'GREEN SHEET'!EZ34)</f>
        <v/>
      </c>
      <c r="AA35" s="207" t="e">
        <f t="shared" si="1"/>
        <v>#VALUE!</v>
      </c>
      <c r="AB35" s="235" t="e">
        <f t="shared" si="4"/>
        <v>#VALUE!</v>
      </c>
      <c r="AC35" s="206" t="str">
        <f>IF('GREEN SHEET'!FD34="","",'GREEN SHEET'!FD34)</f>
        <v/>
      </c>
      <c r="AD35" s="211" t="str">
        <f>IF(Z35="","",RANK(Z35,Z$7:$Z$51,0)+COUNTIF($Z$7:Z35,Z35)-1)</f>
        <v/>
      </c>
      <c r="AE35" s="211" t="str">
        <f t="shared" si="2"/>
        <v/>
      </c>
      <c r="AF35" s="211" t="str">
        <f t="shared" si="5"/>
        <v/>
      </c>
      <c r="AG35" s="211" t="str">
        <f t="shared" si="6"/>
        <v/>
      </c>
    </row>
    <row r="36" spans="1:33" ht="16.8" hidden="1" x14ac:dyDescent="0.25">
      <c r="A36" s="242"/>
      <c r="B36" s="131">
        <v>30</v>
      </c>
      <c r="C36" s="209" t="str">
        <f t="shared" si="3"/>
        <v/>
      </c>
      <c r="D36" s="209" t="str">
        <f t="shared" si="0"/>
        <v/>
      </c>
      <c r="E36" s="131" t="str">
        <f>IF('GREEN SHEET'!C35="","",'GREEN SHEET'!C35)</f>
        <v/>
      </c>
      <c r="F36" s="131" t="str">
        <f>IF('GREEN SHEET'!D35="","",'GREEN SHEET'!D35)</f>
        <v/>
      </c>
      <c r="G36" s="131" t="str">
        <f>IF('GREEN SHEET'!E35="","",'GREEN SHEET'!E35)</f>
        <v/>
      </c>
      <c r="H36" s="131" t="str">
        <f>IF('GREEN SHEET'!F35="","",'GREEN SHEET'!F35)</f>
        <v/>
      </c>
      <c r="I36" s="131" t="str">
        <f>IF('GREEN SHEET'!G35="","",'GREEN SHEET'!G35)</f>
        <v/>
      </c>
      <c r="J36" s="131" t="str">
        <f>IF('GREEN SHEET'!H35="","",'GREEN SHEET'!H35)</f>
        <v/>
      </c>
      <c r="K36" s="131" t="str">
        <f>IF('GREEN SHEET'!I35="","",'GREEN SHEET'!I35)</f>
        <v/>
      </c>
      <c r="L36" s="131" t="str">
        <f>IF('GREEN SHEET'!J35="","",'GREEN SHEET'!J35)</f>
        <v/>
      </c>
      <c r="M36" s="131" t="str">
        <f>IF('GREEN SHEET'!K35="","",'GREEN SHEET'!K35)</f>
        <v/>
      </c>
      <c r="N36" s="202" t="str">
        <f>IF('GREEN SHEET'!AA35="","",'GREEN SHEET'!AA35)</f>
        <v/>
      </c>
      <c r="O36" s="202" t="str">
        <f>IF('GREEN SHEET'!AB35="","",'GREEN SHEET'!AB35)</f>
        <v/>
      </c>
      <c r="P36" s="203" t="str">
        <f>IF('GREEN SHEET'!AV35="","",'GREEN SHEET'!AV35)</f>
        <v/>
      </c>
      <c r="Q36" s="203" t="str">
        <f>IF('GREEN SHEET'!AW35="","",'GREEN SHEET'!AW35)</f>
        <v/>
      </c>
      <c r="R36" s="202" t="str">
        <f>IF('GREEN SHEET'!BQ35="","",'GREEN SHEET'!BQ35)</f>
        <v/>
      </c>
      <c r="S36" s="202" t="str">
        <f>IF('GREEN SHEET'!BR35="","",'GREEN SHEET'!BR35)</f>
        <v/>
      </c>
      <c r="T36" s="203" t="str">
        <f>IF('GREEN SHEET'!CL35="","",'GREEN SHEET'!CL35)</f>
        <v/>
      </c>
      <c r="U36" s="203" t="str">
        <f>IF('GREEN SHEET'!CM35="","",'GREEN SHEET'!CM35)</f>
        <v/>
      </c>
      <c r="V36" s="205" t="str">
        <f>IF('GREEN SHEET'!DG35="","",'GREEN SHEET'!DG35)</f>
        <v/>
      </c>
      <c r="W36" s="205" t="str">
        <f>IF('GREEN SHEET'!DH35="","",'GREEN SHEET'!DH35)</f>
        <v/>
      </c>
      <c r="X36" s="203" t="e">
        <f>IF('GREEN SHEET'!#REF!="","",'GREEN SHEET'!#REF!)</f>
        <v>#REF!</v>
      </c>
      <c r="Y36" s="203" t="e">
        <f>IF('GREEN SHEET'!#REF!="","",'GREEN SHEET'!#REF!)</f>
        <v>#REF!</v>
      </c>
      <c r="Z36" s="206" t="str">
        <f>IF('GREEN SHEET'!ET35="PASS",'GREEN SHEET'!EY35,'GREEN SHEET'!EZ35)</f>
        <v/>
      </c>
      <c r="AA36" s="207" t="e">
        <f t="shared" si="1"/>
        <v>#VALUE!</v>
      </c>
      <c r="AB36" s="235" t="e">
        <f t="shared" si="4"/>
        <v>#VALUE!</v>
      </c>
      <c r="AC36" s="206" t="str">
        <f>IF('GREEN SHEET'!FD35="","",'GREEN SHEET'!FD35)</f>
        <v/>
      </c>
      <c r="AD36" s="211" t="str">
        <f>IF(Z36="","",RANK(Z36,Z$7:$Z$51,0)+COUNTIF($Z$7:Z36,Z36)-1)</f>
        <v/>
      </c>
      <c r="AE36" s="211" t="str">
        <f t="shared" si="2"/>
        <v/>
      </c>
      <c r="AF36" s="211" t="str">
        <f t="shared" si="5"/>
        <v/>
      </c>
      <c r="AG36" s="211" t="str">
        <f t="shared" si="6"/>
        <v/>
      </c>
    </row>
    <row r="37" spans="1:33" ht="16.8" hidden="1" x14ac:dyDescent="0.25">
      <c r="A37" s="242"/>
      <c r="B37" s="131">
        <v>31</v>
      </c>
      <c r="C37" s="209" t="str">
        <f t="shared" si="3"/>
        <v/>
      </c>
      <c r="D37" s="209" t="str">
        <f t="shared" si="0"/>
        <v/>
      </c>
      <c r="E37" s="131" t="str">
        <f>IF('GREEN SHEET'!C36="","",'GREEN SHEET'!C36)</f>
        <v/>
      </c>
      <c r="F37" s="131" t="str">
        <f>IF('GREEN SHEET'!D36="","",'GREEN SHEET'!D36)</f>
        <v/>
      </c>
      <c r="G37" s="131" t="str">
        <f>IF('GREEN SHEET'!E36="","",'GREEN SHEET'!E36)</f>
        <v/>
      </c>
      <c r="H37" s="131" t="str">
        <f>IF('GREEN SHEET'!F36="","",'GREEN SHEET'!F36)</f>
        <v/>
      </c>
      <c r="I37" s="131" t="str">
        <f>IF('GREEN SHEET'!G36="","",'GREEN SHEET'!G36)</f>
        <v/>
      </c>
      <c r="J37" s="131" t="str">
        <f>IF('GREEN SHEET'!H36="","",'GREEN SHEET'!H36)</f>
        <v/>
      </c>
      <c r="K37" s="131" t="str">
        <f>IF('GREEN SHEET'!I36="","",'GREEN SHEET'!I36)</f>
        <v/>
      </c>
      <c r="L37" s="131" t="str">
        <f>IF('GREEN SHEET'!J36="","",'GREEN SHEET'!J36)</f>
        <v/>
      </c>
      <c r="M37" s="131" t="str">
        <f>IF('GREEN SHEET'!K36="","",'GREEN SHEET'!K36)</f>
        <v/>
      </c>
      <c r="N37" s="202" t="str">
        <f>IF('GREEN SHEET'!AA36="","",'GREEN SHEET'!AA36)</f>
        <v/>
      </c>
      <c r="O37" s="202" t="str">
        <f>IF('GREEN SHEET'!AB36="","",'GREEN SHEET'!AB36)</f>
        <v/>
      </c>
      <c r="P37" s="203" t="str">
        <f>IF('GREEN SHEET'!AV36="","",'GREEN SHEET'!AV36)</f>
        <v/>
      </c>
      <c r="Q37" s="203" t="str">
        <f>IF('GREEN SHEET'!AW36="","",'GREEN SHEET'!AW36)</f>
        <v/>
      </c>
      <c r="R37" s="202" t="str">
        <f>IF('GREEN SHEET'!BQ36="","",'GREEN SHEET'!BQ36)</f>
        <v/>
      </c>
      <c r="S37" s="202" t="str">
        <f>IF('GREEN SHEET'!BR36="","",'GREEN SHEET'!BR36)</f>
        <v/>
      </c>
      <c r="T37" s="203" t="str">
        <f>IF('GREEN SHEET'!CL36="","",'GREEN SHEET'!CL36)</f>
        <v/>
      </c>
      <c r="U37" s="203" t="str">
        <f>IF('GREEN SHEET'!CM36="","",'GREEN SHEET'!CM36)</f>
        <v/>
      </c>
      <c r="V37" s="205" t="str">
        <f>IF('GREEN SHEET'!DG36="","",'GREEN SHEET'!DG36)</f>
        <v/>
      </c>
      <c r="W37" s="205" t="str">
        <f>IF('GREEN SHEET'!DH36="","",'GREEN SHEET'!DH36)</f>
        <v/>
      </c>
      <c r="X37" s="203" t="e">
        <f>IF('GREEN SHEET'!#REF!="","",'GREEN SHEET'!#REF!)</f>
        <v>#REF!</v>
      </c>
      <c r="Y37" s="203" t="e">
        <f>IF('GREEN SHEET'!#REF!="","",'GREEN SHEET'!#REF!)</f>
        <v>#REF!</v>
      </c>
      <c r="Z37" s="206" t="str">
        <f>IF('GREEN SHEET'!ET36="PASS",'GREEN SHEET'!EY36,'GREEN SHEET'!EZ36)</f>
        <v/>
      </c>
      <c r="AA37" s="207" t="e">
        <f t="shared" si="1"/>
        <v>#VALUE!</v>
      </c>
      <c r="AB37" s="235" t="e">
        <f t="shared" si="4"/>
        <v>#VALUE!</v>
      </c>
      <c r="AC37" s="206" t="str">
        <f>IF('GREEN SHEET'!FD36="","",'GREEN SHEET'!FD36)</f>
        <v/>
      </c>
      <c r="AD37" s="211" t="str">
        <f>IF(Z37="","",RANK(Z37,Z$7:$Z$51,0)+COUNTIF($Z$7:Z37,Z37)-1)</f>
        <v/>
      </c>
      <c r="AE37" s="211" t="str">
        <f t="shared" si="2"/>
        <v/>
      </c>
      <c r="AF37" s="211" t="str">
        <f t="shared" si="5"/>
        <v/>
      </c>
      <c r="AG37" s="211" t="str">
        <f t="shared" si="6"/>
        <v/>
      </c>
    </row>
    <row r="38" spans="1:33" ht="16.8" hidden="1" x14ac:dyDescent="0.25">
      <c r="A38" s="242"/>
      <c r="B38" s="131">
        <v>32</v>
      </c>
      <c r="C38" s="209" t="str">
        <f t="shared" si="3"/>
        <v/>
      </c>
      <c r="D38" s="209" t="str">
        <f t="shared" si="0"/>
        <v/>
      </c>
      <c r="E38" s="131" t="str">
        <f>IF('GREEN SHEET'!C37="","",'GREEN SHEET'!C37)</f>
        <v/>
      </c>
      <c r="F38" s="131" t="str">
        <f>IF('GREEN SHEET'!D37="","",'GREEN SHEET'!D37)</f>
        <v/>
      </c>
      <c r="G38" s="131" t="str">
        <f>IF('GREEN SHEET'!E37="","",'GREEN SHEET'!E37)</f>
        <v/>
      </c>
      <c r="H38" s="131" t="str">
        <f>IF('GREEN SHEET'!F37="","",'GREEN SHEET'!F37)</f>
        <v/>
      </c>
      <c r="I38" s="131" t="str">
        <f>IF('GREEN SHEET'!G37="","",'GREEN SHEET'!G37)</f>
        <v/>
      </c>
      <c r="J38" s="131" t="str">
        <f>IF('GREEN SHEET'!H37="","",'GREEN SHEET'!H37)</f>
        <v/>
      </c>
      <c r="K38" s="131" t="str">
        <f>IF('GREEN SHEET'!I37="","",'GREEN SHEET'!I37)</f>
        <v/>
      </c>
      <c r="L38" s="131" t="str">
        <f>IF('GREEN SHEET'!J37="","",'GREEN SHEET'!J37)</f>
        <v/>
      </c>
      <c r="M38" s="131" t="str">
        <f>IF('GREEN SHEET'!K37="","",'GREEN SHEET'!K37)</f>
        <v/>
      </c>
      <c r="N38" s="202" t="str">
        <f>IF('GREEN SHEET'!AA37="","",'GREEN SHEET'!AA37)</f>
        <v/>
      </c>
      <c r="O38" s="202" t="str">
        <f>IF('GREEN SHEET'!AB37="","",'GREEN SHEET'!AB37)</f>
        <v/>
      </c>
      <c r="P38" s="203" t="str">
        <f>IF('GREEN SHEET'!AV37="","",'GREEN SHEET'!AV37)</f>
        <v/>
      </c>
      <c r="Q38" s="203" t="str">
        <f>IF('GREEN SHEET'!AW37="","",'GREEN SHEET'!AW37)</f>
        <v/>
      </c>
      <c r="R38" s="202" t="str">
        <f>IF('GREEN SHEET'!BQ37="","",'GREEN SHEET'!BQ37)</f>
        <v/>
      </c>
      <c r="S38" s="202" t="str">
        <f>IF('GREEN SHEET'!BR37="","",'GREEN SHEET'!BR37)</f>
        <v/>
      </c>
      <c r="T38" s="203" t="str">
        <f>IF('GREEN SHEET'!CL37="","",'GREEN SHEET'!CL37)</f>
        <v/>
      </c>
      <c r="U38" s="203" t="str">
        <f>IF('GREEN SHEET'!CM37="","",'GREEN SHEET'!CM37)</f>
        <v/>
      </c>
      <c r="V38" s="205" t="str">
        <f>IF('GREEN SHEET'!DG37="","",'GREEN SHEET'!DG37)</f>
        <v/>
      </c>
      <c r="W38" s="205" t="str">
        <f>IF('GREEN SHEET'!DH37="","",'GREEN SHEET'!DH37)</f>
        <v/>
      </c>
      <c r="X38" s="203" t="e">
        <f>IF('GREEN SHEET'!#REF!="","",'GREEN SHEET'!#REF!)</f>
        <v>#REF!</v>
      </c>
      <c r="Y38" s="203" t="e">
        <f>IF('GREEN SHEET'!#REF!="","",'GREEN SHEET'!#REF!)</f>
        <v>#REF!</v>
      </c>
      <c r="Z38" s="206" t="str">
        <f>IF('GREEN SHEET'!ET37="PASS",'GREEN SHEET'!EY37,'GREEN SHEET'!EZ37)</f>
        <v/>
      </c>
      <c r="AA38" s="207" t="e">
        <f t="shared" si="1"/>
        <v>#VALUE!</v>
      </c>
      <c r="AB38" s="235" t="e">
        <f t="shared" si="4"/>
        <v>#VALUE!</v>
      </c>
      <c r="AC38" s="206" t="str">
        <f>IF('GREEN SHEET'!FD37="","",'GREEN SHEET'!FD37)</f>
        <v/>
      </c>
      <c r="AD38" s="211" t="str">
        <f>IF(Z38="","",RANK(Z38,Z$7:$Z$51,0)+COUNTIF($Z$7:Z38,Z38)-1)</f>
        <v/>
      </c>
      <c r="AE38" s="211" t="str">
        <f t="shared" si="2"/>
        <v/>
      </c>
      <c r="AF38" s="211" t="str">
        <f t="shared" si="5"/>
        <v/>
      </c>
      <c r="AG38" s="211" t="str">
        <f t="shared" si="6"/>
        <v/>
      </c>
    </row>
    <row r="39" spans="1:33" ht="16.8" hidden="1" x14ac:dyDescent="0.25">
      <c r="A39" s="242"/>
      <c r="B39" s="131">
        <v>33</v>
      </c>
      <c r="C39" s="209" t="str">
        <f t="shared" si="3"/>
        <v/>
      </c>
      <c r="D39" s="209" t="str">
        <f t="shared" si="0"/>
        <v/>
      </c>
      <c r="E39" s="131" t="str">
        <f>IF('GREEN SHEET'!C38="","",'GREEN SHEET'!C38)</f>
        <v/>
      </c>
      <c r="F39" s="131" t="str">
        <f>IF('GREEN SHEET'!D38="","",'GREEN SHEET'!D38)</f>
        <v/>
      </c>
      <c r="G39" s="131" t="str">
        <f>IF('GREEN SHEET'!E38="","",'GREEN SHEET'!E38)</f>
        <v/>
      </c>
      <c r="H39" s="131" t="str">
        <f>IF('GREEN SHEET'!F38="","",'GREEN SHEET'!F38)</f>
        <v/>
      </c>
      <c r="I39" s="131" t="str">
        <f>IF('GREEN SHEET'!G38="","",'GREEN SHEET'!G38)</f>
        <v/>
      </c>
      <c r="J39" s="131" t="str">
        <f>IF('GREEN SHEET'!H38="","",'GREEN SHEET'!H38)</f>
        <v/>
      </c>
      <c r="K39" s="131" t="str">
        <f>IF('GREEN SHEET'!I38="","",'GREEN SHEET'!I38)</f>
        <v/>
      </c>
      <c r="L39" s="131" t="str">
        <f>IF('GREEN SHEET'!J38="","",'GREEN SHEET'!J38)</f>
        <v/>
      </c>
      <c r="M39" s="131" t="str">
        <f>IF('GREEN SHEET'!K38="","",'GREEN SHEET'!K38)</f>
        <v/>
      </c>
      <c r="N39" s="202" t="str">
        <f>IF('GREEN SHEET'!AA38="","",'GREEN SHEET'!AA38)</f>
        <v/>
      </c>
      <c r="O39" s="202" t="str">
        <f>IF('GREEN SHEET'!AB38="","",'GREEN SHEET'!AB38)</f>
        <v/>
      </c>
      <c r="P39" s="203" t="str">
        <f>IF('GREEN SHEET'!AV38="","",'GREEN SHEET'!AV38)</f>
        <v/>
      </c>
      <c r="Q39" s="203" t="str">
        <f>IF('GREEN SHEET'!AW38="","",'GREEN SHEET'!AW38)</f>
        <v/>
      </c>
      <c r="R39" s="202" t="str">
        <f>IF('GREEN SHEET'!BQ38="","",'GREEN SHEET'!BQ38)</f>
        <v/>
      </c>
      <c r="S39" s="202" t="str">
        <f>IF('GREEN SHEET'!BR38="","",'GREEN SHEET'!BR38)</f>
        <v/>
      </c>
      <c r="T39" s="203" t="str">
        <f>IF('GREEN SHEET'!CL38="","",'GREEN SHEET'!CL38)</f>
        <v/>
      </c>
      <c r="U39" s="203" t="str">
        <f>IF('GREEN SHEET'!CM38="","",'GREEN SHEET'!CM38)</f>
        <v/>
      </c>
      <c r="V39" s="205" t="str">
        <f>IF('GREEN SHEET'!DG38="","",'GREEN SHEET'!DG38)</f>
        <v/>
      </c>
      <c r="W39" s="205" t="str">
        <f>IF('GREEN SHEET'!DH38="","",'GREEN SHEET'!DH38)</f>
        <v/>
      </c>
      <c r="X39" s="203" t="e">
        <f>IF('GREEN SHEET'!#REF!="","",'GREEN SHEET'!#REF!)</f>
        <v>#REF!</v>
      </c>
      <c r="Y39" s="203" t="e">
        <f>IF('GREEN SHEET'!#REF!="","",'GREEN SHEET'!#REF!)</f>
        <v>#REF!</v>
      </c>
      <c r="Z39" s="206" t="str">
        <f>IF('GREEN SHEET'!ET38="PASS",'GREEN SHEET'!EY38,'GREEN SHEET'!EZ38)</f>
        <v/>
      </c>
      <c r="AA39" s="207" t="e">
        <f t="shared" si="1"/>
        <v>#VALUE!</v>
      </c>
      <c r="AB39" s="235" t="e">
        <f t="shared" si="4"/>
        <v>#VALUE!</v>
      </c>
      <c r="AC39" s="206" t="str">
        <f>IF('GREEN SHEET'!FD38="","",'GREEN SHEET'!FD38)</f>
        <v/>
      </c>
      <c r="AD39" s="211" t="str">
        <f>IF(Z39="","",RANK(Z39,Z$7:$Z$51,0)+COUNTIF($Z$7:Z39,Z39)-1)</f>
        <v/>
      </c>
      <c r="AE39" s="211" t="str">
        <f t="shared" si="2"/>
        <v/>
      </c>
      <c r="AF39" s="211" t="str">
        <f t="shared" si="5"/>
        <v/>
      </c>
      <c r="AG39" s="211" t="str">
        <f t="shared" si="6"/>
        <v/>
      </c>
    </row>
    <row r="40" spans="1:33" ht="16.8" hidden="1" x14ac:dyDescent="0.25">
      <c r="A40" s="242"/>
      <c r="B40" s="131">
        <v>34</v>
      </c>
      <c r="C40" s="209" t="str">
        <f t="shared" si="3"/>
        <v/>
      </c>
      <c r="D40" s="209" t="str">
        <f t="shared" si="0"/>
        <v/>
      </c>
      <c r="E40" s="131" t="str">
        <f>IF('GREEN SHEET'!C39="","",'GREEN SHEET'!C39)</f>
        <v/>
      </c>
      <c r="F40" s="131" t="str">
        <f>IF('GREEN SHEET'!D39="","",'GREEN SHEET'!D39)</f>
        <v/>
      </c>
      <c r="G40" s="131" t="str">
        <f>IF('GREEN SHEET'!E39="","",'GREEN SHEET'!E39)</f>
        <v/>
      </c>
      <c r="H40" s="131" t="str">
        <f>IF('GREEN SHEET'!F39="","",'GREEN SHEET'!F39)</f>
        <v/>
      </c>
      <c r="I40" s="131" t="str">
        <f>IF('GREEN SHEET'!G39="","",'GREEN SHEET'!G39)</f>
        <v/>
      </c>
      <c r="J40" s="131" t="str">
        <f>IF('GREEN SHEET'!H39="","",'GREEN SHEET'!H39)</f>
        <v/>
      </c>
      <c r="K40" s="131" t="str">
        <f>IF('GREEN SHEET'!I39="","",'GREEN SHEET'!I39)</f>
        <v/>
      </c>
      <c r="L40" s="131" t="str">
        <f>IF('GREEN SHEET'!J39="","",'GREEN SHEET'!J39)</f>
        <v/>
      </c>
      <c r="M40" s="131" t="str">
        <f>IF('GREEN SHEET'!K39="","",'GREEN SHEET'!K39)</f>
        <v/>
      </c>
      <c r="N40" s="202" t="str">
        <f>IF('GREEN SHEET'!AA39="","",'GREEN SHEET'!AA39)</f>
        <v/>
      </c>
      <c r="O40" s="202" t="str">
        <f>IF('GREEN SHEET'!AB39="","",'GREEN SHEET'!AB39)</f>
        <v/>
      </c>
      <c r="P40" s="203" t="str">
        <f>IF('GREEN SHEET'!AV39="","",'GREEN SHEET'!AV39)</f>
        <v/>
      </c>
      <c r="Q40" s="203" t="str">
        <f>IF('GREEN SHEET'!AW39="","",'GREEN SHEET'!AW39)</f>
        <v/>
      </c>
      <c r="R40" s="202" t="str">
        <f>IF('GREEN SHEET'!BQ39="","",'GREEN SHEET'!BQ39)</f>
        <v/>
      </c>
      <c r="S40" s="202" t="str">
        <f>IF('GREEN SHEET'!BR39="","",'GREEN SHEET'!BR39)</f>
        <v/>
      </c>
      <c r="T40" s="203" t="str">
        <f>IF('GREEN SHEET'!CL39="","",'GREEN SHEET'!CL39)</f>
        <v/>
      </c>
      <c r="U40" s="203" t="str">
        <f>IF('GREEN SHEET'!CM39="","",'GREEN SHEET'!CM39)</f>
        <v/>
      </c>
      <c r="V40" s="205" t="str">
        <f>IF('GREEN SHEET'!DG39="","",'GREEN SHEET'!DG39)</f>
        <v/>
      </c>
      <c r="W40" s="205" t="str">
        <f>IF('GREEN SHEET'!DH39="","",'GREEN SHEET'!DH39)</f>
        <v/>
      </c>
      <c r="X40" s="203" t="e">
        <f>IF('GREEN SHEET'!#REF!="","",'GREEN SHEET'!#REF!)</f>
        <v>#REF!</v>
      </c>
      <c r="Y40" s="203" t="e">
        <f>IF('GREEN SHEET'!#REF!="","",'GREEN SHEET'!#REF!)</f>
        <v>#REF!</v>
      </c>
      <c r="Z40" s="206" t="str">
        <f>IF('GREEN SHEET'!ET39="PASS",'GREEN SHEET'!EY39,'GREEN SHEET'!EZ39)</f>
        <v/>
      </c>
      <c r="AA40" s="207" t="e">
        <f t="shared" si="1"/>
        <v>#VALUE!</v>
      </c>
      <c r="AB40" s="235" t="e">
        <f t="shared" si="4"/>
        <v>#VALUE!</v>
      </c>
      <c r="AC40" s="206" t="str">
        <f>IF('GREEN SHEET'!FD39="","",'GREEN SHEET'!FD39)</f>
        <v/>
      </c>
      <c r="AD40" s="211" t="str">
        <f>IF(Z40="","",RANK(Z40,Z$7:$Z$51,0)+COUNTIF($Z$7:Z40,Z40)-1)</f>
        <v/>
      </c>
      <c r="AE40" s="211" t="str">
        <f t="shared" si="2"/>
        <v/>
      </c>
      <c r="AF40" s="211" t="str">
        <f t="shared" si="5"/>
        <v/>
      </c>
      <c r="AG40" s="211" t="str">
        <f t="shared" si="6"/>
        <v/>
      </c>
    </row>
    <row r="41" spans="1:33" ht="16.8" hidden="1" x14ac:dyDescent="0.25">
      <c r="A41" s="242"/>
      <c r="B41" s="131">
        <v>35</v>
      </c>
      <c r="C41" s="209" t="str">
        <f t="shared" si="3"/>
        <v/>
      </c>
      <c r="D41" s="209" t="str">
        <f t="shared" si="0"/>
        <v/>
      </c>
      <c r="E41" s="131" t="str">
        <f>IF('GREEN SHEET'!C40="","",'GREEN SHEET'!C40)</f>
        <v/>
      </c>
      <c r="F41" s="131" t="str">
        <f>IF('GREEN SHEET'!D40="","",'GREEN SHEET'!D40)</f>
        <v/>
      </c>
      <c r="G41" s="131" t="str">
        <f>IF('GREEN SHEET'!E40="","",'GREEN SHEET'!E40)</f>
        <v/>
      </c>
      <c r="H41" s="131" t="str">
        <f>IF('GREEN SHEET'!F40="","",'GREEN SHEET'!F40)</f>
        <v/>
      </c>
      <c r="I41" s="131" t="str">
        <f>IF('GREEN SHEET'!G40="","",'GREEN SHEET'!G40)</f>
        <v/>
      </c>
      <c r="J41" s="131" t="str">
        <f>IF('GREEN SHEET'!H40="","",'GREEN SHEET'!H40)</f>
        <v/>
      </c>
      <c r="K41" s="131" t="str">
        <f>IF('GREEN SHEET'!I40="","",'GREEN SHEET'!I40)</f>
        <v/>
      </c>
      <c r="L41" s="131" t="str">
        <f>IF('GREEN SHEET'!J40="","",'GREEN SHEET'!J40)</f>
        <v/>
      </c>
      <c r="M41" s="131" t="str">
        <f>IF('GREEN SHEET'!K40="","",'GREEN SHEET'!K40)</f>
        <v/>
      </c>
      <c r="N41" s="202" t="str">
        <f>IF('GREEN SHEET'!AA40="","",'GREEN SHEET'!AA40)</f>
        <v/>
      </c>
      <c r="O41" s="202" t="str">
        <f>IF('GREEN SHEET'!AB40="","",'GREEN SHEET'!AB40)</f>
        <v/>
      </c>
      <c r="P41" s="203" t="str">
        <f>IF('GREEN SHEET'!AV40="","",'GREEN SHEET'!AV40)</f>
        <v/>
      </c>
      <c r="Q41" s="203" t="str">
        <f>IF('GREEN SHEET'!AW40="","",'GREEN SHEET'!AW40)</f>
        <v/>
      </c>
      <c r="R41" s="202" t="str">
        <f>IF('GREEN SHEET'!BQ40="","",'GREEN SHEET'!BQ40)</f>
        <v/>
      </c>
      <c r="S41" s="202" t="str">
        <f>IF('GREEN SHEET'!BR40="","",'GREEN SHEET'!BR40)</f>
        <v/>
      </c>
      <c r="T41" s="203" t="str">
        <f>IF('GREEN SHEET'!CL40="","",'GREEN SHEET'!CL40)</f>
        <v/>
      </c>
      <c r="U41" s="203" t="str">
        <f>IF('GREEN SHEET'!CM40="","",'GREEN SHEET'!CM40)</f>
        <v/>
      </c>
      <c r="V41" s="205" t="str">
        <f>IF('GREEN SHEET'!DG40="","",'GREEN SHEET'!DG40)</f>
        <v/>
      </c>
      <c r="W41" s="205" t="str">
        <f>IF('GREEN SHEET'!DH40="","",'GREEN SHEET'!DH40)</f>
        <v/>
      </c>
      <c r="X41" s="203" t="e">
        <f>IF('GREEN SHEET'!#REF!="","",'GREEN SHEET'!#REF!)</f>
        <v>#REF!</v>
      </c>
      <c r="Y41" s="203" t="e">
        <f>IF('GREEN SHEET'!#REF!="","",'GREEN SHEET'!#REF!)</f>
        <v>#REF!</v>
      </c>
      <c r="Z41" s="206" t="str">
        <f>IF('GREEN SHEET'!ET40="PASS",'GREEN SHEET'!EY40,'GREEN SHEET'!EZ40)</f>
        <v/>
      </c>
      <c r="AA41" s="207" t="e">
        <f t="shared" si="1"/>
        <v>#VALUE!</v>
      </c>
      <c r="AB41" s="235" t="e">
        <f t="shared" si="4"/>
        <v>#VALUE!</v>
      </c>
      <c r="AC41" s="206" t="str">
        <f>IF('GREEN SHEET'!FD40="","",'GREEN SHEET'!FD40)</f>
        <v/>
      </c>
      <c r="AD41" s="211" t="str">
        <f>IF(Z41="","",RANK(Z41,Z$7:$Z$51,0)+COUNTIF($Z$7:Z41,Z41)-1)</f>
        <v/>
      </c>
      <c r="AE41" s="211" t="str">
        <f t="shared" si="2"/>
        <v/>
      </c>
      <c r="AF41" s="211" t="str">
        <f t="shared" si="5"/>
        <v/>
      </c>
      <c r="AG41" s="211" t="str">
        <f t="shared" si="6"/>
        <v/>
      </c>
    </row>
    <row r="42" spans="1:33" ht="16.8" hidden="1" x14ac:dyDescent="0.25">
      <c r="A42" s="242"/>
      <c r="B42" s="131">
        <v>36</v>
      </c>
      <c r="C42" s="209" t="str">
        <f t="shared" si="3"/>
        <v/>
      </c>
      <c r="D42" s="209" t="str">
        <f t="shared" si="0"/>
        <v/>
      </c>
      <c r="E42" s="131" t="str">
        <f>IF('GREEN SHEET'!C41="","",'GREEN SHEET'!C41)</f>
        <v/>
      </c>
      <c r="F42" s="131" t="str">
        <f>IF('GREEN SHEET'!D41="","",'GREEN SHEET'!D41)</f>
        <v/>
      </c>
      <c r="G42" s="131" t="str">
        <f>IF('GREEN SHEET'!E41="","",'GREEN SHEET'!E41)</f>
        <v/>
      </c>
      <c r="H42" s="131" t="str">
        <f>IF('GREEN SHEET'!F41="","",'GREEN SHEET'!F41)</f>
        <v/>
      </c>
      <c r="I42" s="131" t="str">
        <f>IF('GREEN SHEET'!G41="","",'GREEN SHEET'!G41)</f>
        <v/>
      </c>
      <c r="J42" s="131" t="str">
        <f>IF('GREEN SHEET'!H41="","",'GREEN SHEET'!H41)</f>
        <v/>
      </c>
      <c r="K42" s="131" t="str">
        <f>IF('GREEN SHEET'!I41="","",'GREEN SHEET'!I41)</f>
        <v/>
      </c>
      <c r="L42" s="131" t="str">
        <f>IF('GREEN SHEET'!J41="","",'GREEN SHEET'!J41)</f>
        <v/>
      </c>
      <c r="M42" s="131" t="str">
        <f>IF('GREEN SHEET'!K41="","",'GREEN SHEET'!K41)</f>
        <v/>
      </c>
      <c r="N42" s="202" t="str">
        <f>IF('GREEN SHEET'!AA41="","",'GREEN SHEET'!AA41)</f>
        <v/>
      </c>
      <c r="O42" s="202" t="str">
        <f>IF('GREEN SHEET'!AB41="","",'GREEN SHEET'!AB41)</f>
        <v/>
      </c>
      <c r="P42" s="203" t="str">
        <f>IF('GREEN SHEET'!AV41="","",'GREEN SHEET'!AV41)</f>
        <v/>
      </c>
      <c r="Q42" s="203" t="str">
        <f>IF('GREEN SHEET'!AW41="","",'GREEN SHEET'!AW41)</f>
        <v/>
      </c>
      <c r="R42" s="202" t="str">
        <f>IF('GREEN SHEET'!BQ41="","",'GREEN SHEET'!BQ41)</f>
        <v/>
      </c>
      <c r="S42" s="202" t="str">
        <f>IF('GREEN SHEET'!BR41="","",'GREEN SHEET'!BR41)</f>
        <v/>
      </c>
      <c r="T42" s="203" t="str">
        <f>IF('GREEN SHEET'!CL41="","",'GREEN SHEET'!CL41)</f>
        <v/>
      </c>
      <c r="U42" s="203" t="str">
        <f>IF('GREEN SHEET'!CM41="","",'GREEN SHEET'!CM41)</f>
        <v/>
      </c>
      <c r="V42" s="205" t="str">
        <f>IF('GREEN SHEET'!DG41="","",'GREEN SHEET'!DG41)</f>
        <v/>
      </c>
      <c r="W42" s="205" t="str">
        <f>IF('GREEN SHEET'!DH41="","",'GREEN SHEET'!DH41)</f>
        <v/>
      </c>
      <c r="X42" s="203" t="e">
        <f>IF('GREEN SHEET'!#REF!="","",'GREEN SHEET'!#REF!)</f>
        <v>#REF!</v>
      </c>
      <c r="Y42" s="203" t="e">
        <f>IF('GREEN SHEET'!#REF!="","",'GREEN SHEET'!#REF!)</f>
        <v>#REF!</v>
      </c>
      <c r="Z42" s="206" t="str">
        <f>IF('GREEN SHEET'!ET41="PASS",'GREEN SHEET'!EY41,'GREEN SHEET'!EZ41)</f>
        <v/>
      </c>
      <c r="AA42" s="207" t="e">
        <f t="shared" si="1"/>
        <v>#VALUE!</v>
      </c>
      <c r="AB42" s="235" t="e">
        <f t="shared" si="4"/>
        <v>#VALUE!</v>
      </c>
      <c r="AC42" s="206" t="str">
        <f>IF('GREEN SHEET'!FD41="","",'GREEN SHEET'!FD41)</f>
        <v/>
      </c>
      <c r="AD42" s="211" t="str">
        <f>IF(Z42="","",RANK(Z42,Z$7:$Z$51,0)+COUNTIF($Z$7:Z42,Z42)-1)</f>
        <v/>
      </c>
      <c r="AE42" s="211" t="str">
        <f t="shared" si="2"/>
        <v/>
      </c>
      <c r="AF42" s="211" t="str">
        <f t="shared" si="5"/>
        <v/>
      </c>
      <c r="AG42" s="211" t="str">
        <f t="shared" si="6"/>
        <v/>
      </c>
    </row>
    <row r="43" spans="1:33" ht="16.8" hidden="1" x14ac:dyDescent="0.25">
      <c r="A43" s="242"/>
      <c r="B43" s="131">
        <v>37</v>
      </c>
      <c r="C43" s="209" t="str">
        <f t="shared" si="3"/>
        <v/>
      </c>
      <c r="D43" s="209" t="str">
        <f t="shared" si="0"/>
        <v/>
      </c>
      <c r="E43" s="131" t="str">
        <f>IF('GREEN SHEET'!C42="","",'GREEN SHEET'!C42)</f>
        <v/>
      </c>
      <c r="F43" s="131" t="str">
        <f>IF('GREEN SHEET'!D42="","",'GREEN SHEET'!D42)</f>
        <v/>
      </c>
      <c r="G43" s="131" t="str">
        <f>IF('GREEN SHEET'!E42="","",'GREEN SHEET'!E42)</f>
        <v/>
      </c>
      <c r="H43" s="131" t="str">
        <f>IF('GREEN SHEET'!F42="","",'GREEN SHEET'!F42)</f>
        <v/>
      </c>
      <c r="I43" s="131" t="str">
        <f>IF('GREEN SHEET'!G42="","",'GREEN SHEET'!G42)</f>
        <v/>
      </c>
      <c r="J43" s="131" t="str">
        <f>IF('GREEN SHEET'!H42="","",'GREEN SHEET'!H42)</f>
        <v/>
      </c>
      <c r="K43" s="131" t="str">
        <f>IF('GREEN SHEET'!I42="","",'GREEN SHEET'!I42)</f>
        <v/>
      </c>
      <c r="L43" s="131" t="str">
        <f>IF('GREEN SHEET'!J42="","",'GREEN SHEET'!J42)</f>
        <v/>
      </c>
      <c r="M43" s="131" t="str">
        <f>IF('GREEN SHEET'!K42="","",'GREEN SHEET'!K42)</f>
        <v/>
      </c>
      <c r="N43" s="202" t="str">
        <f>IF('GREEN SHEET'!AA42="","",'GREEN SHEET'!AA42)</f>
        <v/>
      </c>
      <c r="O43" s="202" t="str">
        <f>IF('GREEN SHEET'!AB42="","",'GREEN SHEET'!AB42)</f>
        <v/>
      </c>
      <c r="P43" s="203" t="str">
        <f>IF('GREEN SHEET'!AV42="","",'GREEN SHEET'!AV42)</f>
        <v/>
      </c>
      <c r="Q43" s="203" t="str">
        <f>IF('GREEN SHEET'!AW42="","",'GREEN SHEET'!AW42)</f>
        <v/>
      </c>
      <c r="R43" s="202" t="str">
        <f>IF('GREEN SHEET'!BQ42="","",'GREEN SHEET'!BQ42)</f>
        <v/>
      </c>
      <c r="S43" s="202" t="str">
        <f>IF('GREEN SHEET'!BR42="","",'GREEN SHEET'!BR42)</f>
        <v/>
      </c>
      <c r="T43" s="203" t="str">
        <f>IF('GREEN SHEET'!CL42="","",'GREEN SHEET'!CL42)</f>
        <v/>
      </c>
      <c r="U43" s="203" t="str">
        <f>IF('GREEN SHEET'!CM42="","",'GREEN SHEET'!CM42)</f>
        <v/>
      </c>
      <c r="V43" s="205" t="str">
        <f>IF('GREEN SHEET'!DG42="","",'GREEN SHEET'!DG42)</f>
        <v/>
      </c>
      <c r="W43" s="205" t="str">
        <f>IF('GREEN SHEET'!DH42="","",'GREEN SHEET'!DH42)</f>
        <v/>
      </c>
      <c r="X43" s="203" t="e">
        <f>IF('GREEN SHEET'!#REF!="","",'GREEN SHEET'!#REF!)</f>
        <v>#REF!</v>
      </c>
      <c r="Y43" s="203" t="e">
        <f>IF('GREEN SHEET'!#REF!="","",'GREEN SHEET'!#REF!)</f>
        <v>#REF!</v>
      </c>
      <c r="Z43" s="206" t="str">
        <f>IF('GREEN SHEET'!ET42="PASS",'GREEN SHEET'!EY42,'GREEN SHEET'!EZ42)</f>
        <v/>
      </c>
      <c r="AA43" s="207" t="e">
        <f t="shared" si="1"/>
        <v>#VALUE!</v>
      </c>
      <c r="AB43" s="235" t="e">
        <f t="shared" si="4"/>
        <v>#VALUE!</v>
      </c>
      <c r="AC43" s="206" t="str">
        <f>IF('GREEN SHEET'!FD42="","",'GREEN SHEET'!FD42)</f>
        <v/>
      </c>
      <c r="AD43" s="211" t="str">
        <f>IF(Z43="","",RANK(Z43,Z$7:$Z$51,0)+COUNTIF($Z$7:Z43,Z43)-1)</f>
        <v/>
      </c>
      <c r="AE43" s="211" t="str">
        <f t="shared" si="2"/>
        <v/>
      </c>
      <c r="AF43" s="211" t="str">
        <f t="shared" si="5"/>
        <v/>
      </c>
      <c r="AG43" s="211" t="str">
        <f t="shared" si="6"/>
        <v/>
      </c>
    </row>
    <row r="44" spans="1:33" ht="16.8" hidden="1" x14ac:dyDescent="0.25">
      <c r="A44" s="242"/>
      <c r="B44" s="131">
        <v>38</v>
      </c>
      <c r="C44" s="209" t="str">
        <f t="shared" si="3"/>
        <v/>
      </c>
      <c r="D44" s="209" t="str">
        <f t="shared" si="0"/>
        <v/>
      </c>
      <c r="E44" s="131" t="str">
        <f>IF('GREEN SHEET'!C43="","",'GREEN SHEET'!C43)</f>
        <v/>
      </c>
      <c r="F44" s="131" t="str">
        <f>IF('GREEN SHEET'!D43="","",'GREEN SHEET'!D43)</f>
        <v/>
      </c>
      <c r="G44" s="131" t="str">
        <f>IF('GREEN SHEET'!E43="","",'GREEN SHEET'!E43)</f>
        <v/>
      </c>
      <c r="H44" s="131" t="str">
        <f>IF('GREEN SHEET'!F43="","",'GREEN SHEET'!F43)</f>
        <v/>
      </c>
      <c r="I44" s="131" t="str">
        <f>IF('GREEN SHEET'!G43="","",'GREEN SHEET'!G43)</f>
        <v/>
      </c>
      <c r="J44" s="131" t="str">
        <f>IF('GREEN SHEET'!H43="","",'GREEN SHEET'!H43)</f>
        <v/>
      </c>
      <c r="K44" s="131" t="str">
        <f>IF('GREEN SHEET'!I43="","",'GREEN SHEET'!I43)</f>
        <v/>
      </c>
      <c r="L44" s="131" t="str">
        <f>IF('GREEN SHEET'!J43="","",'GREEN SHEET'!J43)</f>
        <v/>
      </c>
      <c r="M44" s="131" t="str">
        <f>IF('GREEN SHEET'!K43="","",'GREEN SHEET'!K43)</f>
        <v/>
      </c>
      <c r="N44" s="202" t="str">
        <f>IF('GREEN SHEET'!AA43="","",'GREEN SHEET'!AA43)</f>
        <v/>
      </c>
      <c r="O44" s="202" t="str">
        <f>IF('GREEN SHEET'!AB43="","",'GREEN SHEET'!AB43)</f>
        <v/>
      </c>
      <c r="P44" s="203" t="str">
        <f>IF('GREEN SHEET'!AV43="","",'GREEN SHEET'!AV43)</f>
        <v/>
      </c>
      <c r="Q44" s="203" t="str">
        <f>IF('GREEN SHEET'!AW43="","",'GREEN SHEET'!AW43)</f>
        <v/>
      </c>
      <c r="R44" s="202" t="str">
        <f>IF('GREEN SHEET'!BQ43="","",'GREEN SHEET'!BQ43)</f>
        <v/>
      </c>
      <c r="S44" s="202" t="str">
        <f>IF('GREEN SHEET'!BR43="","",'GREEN SHEET'!BR43)</f>
        <v/>
      </c>
      <c r="T44" s="203" t="str">
        <f>IF('GREEN SHEET'!CL43="","",'GREEN SHEET'!CL43)</f>
        <v/>
      </c>
      <c r="U44" s="203" t="str">
        <f>IF('GREEN SHEET'!CM43="","",'GREEN SHEET'!CM43)</f>
        <v/>
      </c>
      <c r="V44" s="205" t="str">
        <f>IF('GREEN SHEET'!DG43="","",'GREEN SHEET'!DG43)</f>
        <v/>
      </c>
      <c r="W44" s="205" t="str">
        <f>IF('GREEN SHEET'!DH43="","",'GREEN SHEET'!DH43)</f>
        <v/>
      </c>
      <c r="X44" s="203" t="e">
        <f>IF('GREEN SHEET'!#REF!="","",'GREEN SHEET'!#REF!)</f>
        <v>#REF!</v>
      </c>
      <c r="Y44" s="203" t="e">
        <f>IF('GREEN SHEET'!#REF!="","",'GREEN SHEET'!#REF!)</f>
        <v>#REF!</v>
      </c>
      <c r="Z44" s="206" t="str">
        <f>IF('GREEN SHEET'!ET43="PASS",'GREEN SHEET'!EY43,'GREEN SHEET'!EZ43)</f>
        <v/>
      </c>
      <c r="AA44" s="207" t="e">
        <f t="shared" si="1"/>
        <v>#VALUE!</v>
      </c>
      <c r="AB44" s="235" t="e">
        <f t="shared" si="4"/>
        <v>#VALUE!</v>
      </c>
      <c r="AC44" s="206" t="str">
        <f>IF('GREEN SHEET'!FD43="","",'GREEN SHEET'!FD43)</f>
        <v/>
      </c>
      <c r="AD44" s="211" t="str">
        <f>IF(Z44="","",RANK(Z44,Z$7:$Z$51,0)+COUNTIF($Z$7:Z44,Z44)-1)</f>
        <v/>
      </c>
      <c r="AE44" s="211" t="str">
        <f t="shared" si="2"/>
        <v/>
      </c>
      <c r="AF44" s="211" t="str">
        <f t="shared" si="5"/>
        <v/>
      </c>
      <c r="AG44" s="211" t="str">
        <f t="shared" si="6"/>
        <v/>
      </c>
    </row>
    <row r="45" spans="1:33" ht="16.8" hidden="1" x14ac:dyDescent="0.25">
      <c r="A45" s="242"/>
      <c r="B45" s="131">
        <v>39</v>
      </c>
      <c r="C45" s="209" t="str">
        <f t="shared" si="3"/>
        <v/>
      </c>
      <c r="D45" s="209" t="str">
        <f t="shared" si="0"/>
        <v/>
      </c>
      <c r="E45" s="131" t="str">
        <f>IF('GREEN SHEET'!C44="","",'GREEN SHEET'!C44)</f>
        <v/>
      </c>
      <c r="F45" s="131" t="str">
        <f>IF('GREEN SHEET'!D44="","",'GREEN SHEET'!D44)</f>
        <v/>
      </c>
      <c r="G45" s="131" t="str">
        <f>IF('GREEN SHEET'!E44="","",'GREEN SHEET'!E44)</f>
        <v/>
      </c>
      <c r="H45" s="131" t="str">
        <f>IF('GREEN SHEET'!F44="","",'GREEN SHEET'!F44)</f>
        <v/>
      </c>
      <c r="I45" s="131" t="str">
        <f>IF('GREEN SHEET'!G44="","",'GREEN SHEET'!G44)</f>
        <v/>
      </c>
      <c r="J45" s="131" t="str">
        <f>IF('GREEN SHEET'!H44="","",'GREEN SHEET'!H44)</f>
        <v/>
      </c>
      <c r="K45" s="131" t="str">
        <f>IF('GREEN SHEET'!I44="","",'GREEN SHEET'!I44)</f>
        <v/>
      </c>
      <c r="L45" s="131" t="str">
        <f>IF('GREEN SHEET'!J44="","",'GREEN SHEET'!J44)</f>
        <v/>
      </c>
      <c r="M45" s="131" t="str">
        <f>IF('GREEN SHEET'!K44="","",'GREEN SHEET'!K44)</f>
        <v/>
      </c>
      <c r="N45" s="202" t="str">
        <f>IF('GREEN SHEET'!AA44="","",'GREEN SHEET'!AA44)</f>
        <v/>
      </c>
      <c r="O45" s="202" t="str">
        <f>IF('GREEN SHEET'!AB44="","",'GREEN SHEET'!AB44)</f>
        <v/>
      </c>
      <c r="P45" s="203" t="str">
        <f>IF('GREEN SHEET'!AV44="","",'GREEN SHEET'!AV44)</f>
        <v/>
      </c>
      <c r="Q45" s="203" t="str">
        <f>IF('GREEN SHEET'!AW44="","",'GREEN SHEET'!AW44)</f>
        <v/>
      </c>
      <c r="R45" s="202" t="str">
        <f>IF('GREEN SHEET'!BQ44="","",'GREEN SHEET'!BQ44)</f>
        <v/>
      </c>
      <c r="S45" s="202" t="str">
        <f>IF('GREEN SHEET'!BR44="","",'GREEN SHEET'!BR44)</f>
        <v/>
      </c>
      <c r="T45" s="203" t="str">
        <f>IF('GREEN SHEET'!CL44="","",'GREEN SHEET'!CL44)</f>
        <v/>
      </c>
      <c r="U45" s="203" t="str">
        <f>IF('GREEN SHEET'!CM44="","",'GREEN SHEET'!CM44)</f>
        <v/>
      </c>
      <c r="V45" s="205" t="str">
        <f>IF('GREEN SHEET'!DG44="","",'GREEN SHEET'!DG44)</f>
        <v/>
      </c>
      <c r="W45" s="205" t="str">
        <f>IF('GREEN SHEET'!DH44="","",'GREEN SHEET'!DH44)</f>
        <v/>
      </c>
      <c r="X45" s="203" t="e">
        <f>IF('GREEN SHEET'!#REF!="","",'GREEN SHEET'!#REF!)</f>
        <v>#REF!</v>
      </c>
      <c r="Y45" s="203" t="e">
        <f>IF('GREEN SHEET'!#REF!="","",'GREEN SHEET'!#REF!)</f>
        <v>#REF!</v>
      </c>
      <c r="Z45" s="206" t="str">
        <f>IF('GREEN SHEET'!ET44="PASS",'GREEN SHEET'!EY44,'GREEN SHEET'!EZ44)</f>
        <v/>
      </c>
      <c r="AA45" s="207" t="e">
        <f t="shared" si="1"/>
        <v>#VALUE!</v>
      </c>
      <c r="AB45" s="235" t="e">
        <f t="shared" si="4"/>
        <v>#VALUE!</v>
      </c>
      <c r="AC45" s="206" t="str">
        <f>IF('GREEN SHEET'!FD44="","",'GREEN SHEET'!FD44)</f>
        <v/>
      </c>
      <c r="AD45" s="211" t="str">
        <f>IF(Z45="","",RANK(Z45,Z$7:$Z$51,0)+COUNTIF($Z$7:Z45,Z45)-1)</f>
        <v/>
      </c>
      <c r="AE45" s="211" t="str">
        <f t="shared" si="2"/>
        <v/>
      </c>
      <c r="AF45" s="211" t="str">
        <f t="shared" si="5"/>
        <v/>
      </c>
      <c r="AG45" s="211" t="str">
        <f t="shared" si="6"/>
        <v/>
      </c>
    </row>
    <row r="46" spans="1:33" ht="16.8" hidden="1" x14ac:dyDescent="0.25">
      <c r="A46" s="242"/>
      <c r="B46" s="131">
        <v>40</v>
      </c>
      <c r="C46" s="209" t="str">
        <f t="shared" si="3"/>
        <v/>
      </c>
      <c r="D46" s="209" t="str">
        <f t="shared" si="0"/>
        <v/>
      </c>
      <c r="E46" s="131" t="str">
        <f>IF('GREEN SHEET'!C45="","",'GREEN SHEET'!C45)</f>
        <v/>
      </c>
      <c r="F46" s="131" t="str">
        <f>IF('GREEN SHEET'!D45="","",'GREEN SHEET'!D45)</f>
        <v/>
      </c>
      <c r="G46" s="131" t="str">
        <f>IF('GREEN SHEET'!E45="","",'GREEN SHEET'!E45)</f>
        <v/>
      </c>
      <c r="H46" s="131" t="str">
        <f>IF('GREEN SHEET'!F45="","",'GREEN SHEET'!F45)</f>
        <v/>
      </c>
      <c r="I46" s="131" t="str">
        <f>IF('GREEN SHEET'!G45="","",'GREEN SHEET'!G45)</f>
        <v/>
      </c>
      <c r="J46" s="131" t="str">
        <f>IF('GREEN SHEET'!H45="","",'GREEN SHEET'!H45)</f>
        <v/>
      </c>
      <c r="K46" s="131" t="str">
        <f>IF('GREEN SHEET'!I45="","",'GREEN SHEET'!I45)</f>
        <v/>
      </c>
      <c r="L46" s="131" t="str">
        <f>IF('GREEN SHEET'!J45="","",'GREEN SHEET'!J45)</f>
        <v/>
      </c>
      <c r="M46" s="131" t="str">
        <f>IF('GREEN SHEET'!K45="","",'GREEN SHEET'!K45)</f>
        <v/>
      </c>
      <c r="N46" s="202" t="str">
        <f>IF('GREEN SHEET'!AA45="","",'GREEN SHEET'!AA45)</f>
        <v/>
      </c>
      <c r="O46" s="202" t="str">
        <f>IF('GREEN SHEET'!AB45="","",'GREEN SHEET'!AB45)</f>
        <v/>
      </c>
      <c r="P46" s="203" t="str">
        <f>IF('GREEN SHEET'!AV45="","",'GREEN SHEET'!AV45)</f>
        <v/>
      </c>
      <c r="Q46" s="203" t="str">
        <f>IF('GREEN SHEET'!AW45="","",'GREEN SHEET'!AW45)</f>
        <v/>
      </c>
      <c r="R46" s="202" t="str">
        <f>IF('GREEN SHEET'!BQ45="","",'GREEN SHEET'!BQ45)</f>
        <v/>
      </c>
      <c r="S46" s="202" t="str">
        <f>IF('GREEN SHEET'!BR45="","",'GREEN SHEET'!BR45)</f>
        <v/>
      </c>
      <c r="T46" s="203" t="str">
        <f>IF('GREEN SHEET'!CL45="","",'GREEN SHEET'!CL45)</f>
        <v/>
      </c>
      <c r="U46" s="203" t="str">
        <f>IF('GREEN SHEET'!CM45="","",'GREEN SHEET'!CM45)</f>
        <v/>
      </c>
      <c r="V46" s="205" t="str">
        <f>IF('GREEN SHEET'!DG45="","",'GREEN SHEET'!DG45)</f>
        <v/>
      </c>
      <c r="W46" s="205" t="str">
        <f>IF('GREEN SHEET'!DH45="","",'GREEN SHEET'!DH45)</f>
        <v/>
      </c>
      <c r="X46" s="203" t="e">
        <f>IF('GREEN SHEET'!#REF!="","",'GREEN SHEET'!#REF!)</f>
        <v>#REF!</v>
      </c>
      <c r="Y46" s="203" t="e">
        <f>IF('GREEN SHEET'!#REF!="","",'GREEN SHEET'!#REF!)</f>
        <v>#REF!</v>
      </c>
      <c r="Z46" s="206" t="str">
        <f>IF('GREEN SHEET'!ET45="PASS",'GREEN SHEET'!EY45,'GREEN SHEET'!EZ45)</f>
        <v/>
      </c>
      <c r="AA46" s="207" t="e">
        <f t="shared" si="1"/>
        <v>#VALUE!</v>
      </c>
      <c r="AB46" s="235" t="e">
        <f t="shared" si="4"/>
        <v>#VALUE!</v>
      </c>
      <c r="AC46" s="206" t="str">
        <f>IF('GREEN SHEET'!FD45="","",'GREEN SHEET'!FD45)</f>
        <v/>
      </c>
      <c r="AD46" s="211" t="str">
        <f>IF(Z46="","",RANK(Z46,Z$7:$Z$51,0)+COUNTIF($Z$7:Z46,Z46)-1)</f>
        <v/>
      </c>
      <c r="AE46" s="211" t="str">
        <f t="shared" si="2"/>
        <v/>
      </c>
      <c r="AF46" s="211" t="str">
        <f t="shared" si="5"/>
        <v/>
      </c>
      <c r="AG46" s="211" t="str">
        <f t="shared" si="6"/>
        <v/>
      </c>
    </row>
    <row r="47" spans="1:33" ht="16.8" hidden="1" x14ac:dyDescent="0.25">
      <c r="A47" s="242"/>
      <c r="B47" s="131">
        <v>41</v>
      </c>
      <c r="C47" s="209" t="str">
        <f t="shared" si="3"/>
        <v/>
      </c>
      <c r="D47" s="209" t="str">
        <f t="shared" si="0"/>
        <v/>
      </c>
      <c r="E47" s="131" t="str">
        <f>IF('GREEN SHEET'!C46="","",'GREEN SHEET'!C46)</f>
        <v/>
      </c>
      <c r="F47" s="131" t="str">
        <f>IF('GREEN SHEET'!D46="","",'GREEN SHEET'!D46)</f>
        <v/>
      </c>
      <c r="G47" s="131" t="str">
        <f>IF('GREEN SHEET'!E46="","",'GREEN SHEET'!E46)</f>
        <v/>
      </c>
      <c r="H47" s="131" t="str">
        <f>IF('GREEN SHEET'!F46="","",'GREEN SHEET'!F46)</f>
        <v/>
      </c>
      <c r="I47" s="131" t="str">
        <f>IF('GREEN SHEET'!G46="","",'GREEN SHEET'!G46)</f>
        <v/>
      </c>
      <c r="J47" s="131" t="str">
        <f>IF('GREEN SHEET'!H46="","",'GREEN SHEET'!H46)</f>
        <v/>
      </c>
      <c r="K47" s="131" t="str">
        <f>IF('GREEN SHEET'!I46="","",'GREEN SHEET'!I46)</f>
        <v/>
      </c>
      <c r="L47" s="131" t="str">
        <f>IF('GREEN SHEET'!J46="","",'GREEN SHEET'!J46)</f>
        <v/>
      </c>
      <c r="M47" s="131" t="str">
        <f>IF('GREEN SHEET'!K46="","",'GREEN SHEET'!K46)</f>
        <v/>
      </c>
      <c r="N47" s="202" t="str">
        <f>IF('GREEN SHEET'!AA46="","",'GREEN SHEET'!AA46)</f>
        <v/>
      </c>
      <c r="O47" s="202" t="str">
        <f>IF('GREEN SHEET'!AB46="","",'GREEN SHEET'!AB46)</f>
        <v/>
      </c>
      <c r="P47" s="203" t="str">
        <f>IF('GREEN SHEET'!AV46="","",'GREEN SHEET'!AV46)</f>
        <v/>
      </c>
      <c r="Q47" s="203" t="str">
        <f>IF('GREEN SHEET'!AW46="","",'GREEN SHEET'!AW46)</f>
        <v/>
      </c>
      <c r="R47" s="202" t="str">
        <f>IF('GREEN SHEET'!BQ46="","",'GREEN SHEET'!BQ46)</f>
        <v/>
      </c>
      <c r="S47" s="202" t="str">
        <f>IF('GREEN SHEET'!BR46="","",'GREEN SHEET'!BR46)</f>
        <v/>
      </c>
      <c r="T47" s="203" t="str">
        <f>IF('GREEN SHEET'!CL46="","",'GREEN SHEET'!CL46)</f>
        <v/>
      </c>
      <c r="U47" s="203" t="str">
        <f>IF('GREEN SHEET'!CM46="","",'GREEN SHEET'!CM46)</f>
        <v/>
      </c>
      <c r="V47" s="205" t="str">
        <f>IF('GREEN SHEET'!DG46="","",'GREEN SHEET'!DG46)</f>
        <v/>
      </c>
      <c r="W47" s="205" t="str">
        <f>IF('GREEN SHEET'!DH46="","",'GREEN SHEET'!DH46)</f>
        <v/>
      </c>
      <c r="X47" s="203" t="e">
        <f>IF('GREEN SHEET'!#REF!="","",'GREEN SHEET'!#REF!)</f>
        <v>#REF!</v>
      </c>
      <c r="Y47" s="203" t="e">
        <f>IF('GREEN SHEET'!#REF!="","",'GREEN SHEET'!#REF!)</f>
        <v>#REF!</v>
      </c>
      <c r="Z47" s="206" t="str">
        <f>IF('GREEN SHEET'!ET46="PASS",'GREEN SHEET'!EY46,'GREEN SHEET'!EZ46)</f>
        <v/>
      </c>
      <c r="AA47" s="207" t="e">
        <f t="shared" si="1"/>
        <v>#VALUE!</v>
      </c>
      <c r="AB47" s="235" t="e">
        <f t="shared" si="4"/>
        <v>#VALUE!</v>
      </c>
      <c r="AC47" s="206" t="str">
        <f>IF('GREEN SHEET'!FD46="","",'GREEN SHEET'!FD46)</f>
        <v/>
      </c>
      <c r="AD47" s="211" t="str">
        <f>IF(Z47="","",RANK(Z47,Z$7:$Z$51,0)+COUNTIF($Z$7:Z47,Z47)-1)</f>
        <v/>
      </c>
      <c r="AE47" s="211" t="str">
        <f t="shared" si="2"/>
        <v/>
      </c>
      <c r="AF47" s="211" t="str">
        <f t="shared" si="5"/>
        <v/>
      </c>
      <c r="AG47" s="211" t="str">
        <f t="shared" si="6"/>
        <v/>
      </c>
    </row>
    <row r="48" spans="1:33" ht="16.8" hidden="1" x14ac:dyDescent="0.25">
      <c r="A48" s="242"/>
      <c r="B48" s="131">
        <v>42</v>
      </c>
      <c r="C48" s="209" t="str">
        <f t="shared" si="3"/>
        <v/>
      </c>
      <c r="D48" s="209" t="str">
        <f t="shared" si="0"/>
        <v/>
      </c>
      <c r="E48" s="131" t="str">
        <f>IF('GREEN SHEET'!C47="","",'GREEN SHEET'!C47)</f>
        <v/>
      </c>
      <c r="F48" s="131" t="str">
        <f>IF('GREEN SHEET'!D47="","",'GREEN SHEET'!D47)</f>
        <v/>
      </c>
      <c r="G48" s="131" t="str">
        <f>IF('GREEN SHEET'!E47="","",'GREEN SHEET'!E47)</f>
        <v/>
      </c>
      <c r="H48" s="131" t="str">
        <f>IF('GREEN SHEET'!F47="","",'GREEN SHEET'!F47)</f>
        <v/>
      </c>
      <c r="I48" s="131" t="str">
        <f>IF('GREEN SHEET'!G47="","",'GREEN SHEET'!G47)</f>
        <v/>
      </c>
      <c r="J48" s="131" t="str">
        <f>IF('GREEN SHEET'!H47="","",'GREEN SHEET'!H47)</f>
        <v/>
      </c>
      <c r="K48" s="131" t="str">
        <f>IF('GREEN SHEET'!I47="","",'GREEN SHEET'!I47)</f>
        <v/>
      </c>
      <c r="L48" s="131" t="str">
        <f>IF('GREEN SHEET'!J47="","",'GREEN SHEET'!J47)</f>
        <v/>
      </c>
      <c r="M48" s="131" t="str">
        <f>IF('GREEN SHEET'!K47="","",'GREEN SHEET'!K47)</f>
        <v/>
      </c>
      <c r="N48" s="202" t="str">
        <f>IF('GREEN SHEET'!AA47="","",'GREEN SHEET'!AA47)</f>
        <v/>
      </c>
      <c r="O48" s="202" t="str">
        <f>IF('GREEN SHEET'!AB47="","",'GREEN SHEET'!AB47)</f>
        <v/>
      </c>
      <c r="P48" s="203" t="str">
        <f>IF('GREEN SHEET'!AV47="","",'GREEN SHEET'!AV47)</f>
        <v/>
      </c>
      <c r="Q48" s="203" t="str">
        <f>IF('GREEN SHEET'!AW47="","",'GREEN SHEET'!AW47)</f>
        <v/>
      </c>
      <c r="R48" s="202" t="str">
        <f>IF('GREEN SHEET'!BQ47="","",'GREEN SHEET'!BQ47)</f>
        <v/>
      </c>
      <c r="S48" s="202" t="str">
        <f>IF('GREEN SHEET'!BR47="","",'GREEN SHEET'!BR47)</f>
        <v/>
      </c>
      <c r="T48" s="203" t="str">
        <f>IF('GREEN SHEET'!CL47="","",'GREEN SHEET'!CL47)</f>
        <v/>
      </c>
      <c r="U48" s="203" t="str">
        <f>IF('GREEN SHEET'!CM47="","",'GREEN SHEET'!CM47)</f>
        <v/>
      </c>
      <c r="V48" s="205" t="str">
        <f>IF('GREEN SHEET'!DG47="","",'GREEN SHEET'!DG47)</f>
        <v/>
      </c>
      <c r="W48" s="205" t="str">
        <f>IF('GREEN SHEET'!DH47="","",'GREEN SHEET'!DH47)</f>
        <v/>
      </c>
      <c r="X48" s="203" t="e">
        <f>IF('GREEN SHEET'!#REF!="","",'GREEN SHEET'!#REF!)</f>
        <v>#REF!</v>
      </c>
      <c r="Y48" s="203" t="e">
        <f>IF('GREEN SHEET'!#REF!="","",'GREEN SHEET'!#REF!)</f>
        <v>#REF!</v>
      </c>
      <c r="Z48" s="206" t="str">
        <f>IF('GREEN SHEET'!ET47="PASS",'GREEN SHEET'!EY47,'GREEN SHEET'!EZ47)</f>
        <v/>
      </c>
      <c r="AA48" s="207" t="e">
        <f t="shared" si="1"/>
        <v>#VALUE!</v>
      </c>
      <c r="AB48" s="235" t="e">
        <f t="shared" si="4"/>
        <v>#VALUE!</v>
      </c>
      <c r="AC48" s="206" t="str">
        <f>IF('GREEN SHEET'!FD47="","",'GREEN SHEET'!FD47)</f>
        <v/>
      </c>
      <c r="AD48" s="211" t="str">
        <f>IF(Z48="","",RANK(Z48,Z$7:$Z$51,0)+COUNTIF($Z$7:Z48,Z48)-1)</f>
        <v/>
      </c>
      <c r="AE48" s="211" t="str">
        <f t="shared" si="2"/>
        <v/>
      </c>
      <c r="AF48" s="211" t="str">
        <f t="shared" si="5"/>
        <v/>
      </c>
      <c r="AG48" s="211" t="str">
        <f t="shared" si="6"/>
        <v/>
      </c>
    </row>
    <row r="49" spans="1:33" ht="16.8" hidden="1" x14ac:dyDescent="0.25">
      <c r="A49" s="242"/>
      <c r="B49" s="131">
        <v>43</v>
      </c>
      <c r="C49" s="209" t="str">
        <f t="shared" si="3"/>
        <v/>
      </c>
      <c r="D49" s="209" t="str">
        <f t="shared" si="0"/>
        <v/>
      </c>
      <c r="E49" s="131" t="str">
        <f>IF('GREEN SHEET'!C48="","",'GREEN SHEET'!C48)</f>
        <v/>
      </c>
      <c r="F49" s="131" t="str">
        <f>IF('GREEN SHEET'!D48="","",'GREEN SHEET'!D48)</f>
        <v/>
      </c>
      <c r="G49" s="131" t="str">
        <f>IF('GREEN SHEET'!E48="","",'GREEN SHEET'!E48)</f>
        <v/>
      </c>
      <c r="H49" s="131" t="str">
        <f>IF('GREEN SHEET'!F48="","",'GREEN SHEET'!F48)</f>
        <v/>
      </c>
      <c r="I49" s="131" t="str">
        <f>IF('GREEN SHEET'!G48="","",'GREEN SHEET'!G48)</f>
        <v/>
      </c>
      <c r="J49" s="131" t="str">
        <f>IF('GREEN SHEET'!H48="","",'GREEN SHEET'!H48)</f>
        <v/>
      </c>
      <c r="K49" s="131" t="str">
        <f>IF('GREEN SHEET'!I48="","",'GREEN SHEET'!I48)</f>
        <v/>
      </c>
      <c r="L49" s="131" t="str">
        <f>IF('GREEN SHEET'!J48="","",'GREEN SHEET'!J48)</f>
        <v/>
      </c>
      <c r="M49" s="131" t="str">
        <f>IF('GREEN SHEET'!K48="","",'GREEN SHEET'!K48)</f>
        <v/>
      </c>
      <c r="N49" s="202" t="str">
        <f>IF('GREEN SHEET'!AA48="","",'GREEN SHEET'!AA48)</f>
        <v/>
      </c>
      <c r="O49" s="202" t="str">
        <f>IF('GREEN SHEET'!AB48="","",'GREEN SHEET'!AB48)</f>
        <v/>
      </c>
      <c r="P49" s="203" t="str">
        <f>IF('GREEN SHEET'!AV48="","",'GREEN SHEET'!AV48)</f>
        <v/>
      </c>
      <c r="Q49" s="203" t="str">
        <f>IF('GREEN SHEET'!AW48="","",'GREEN SHEET'!AW48)</f>
        <v/>
      </c>
      <c r="R49" s="202" t="str">
        <f>IF('GREEN SHEET'!BQ48="","",'GREEN SHEET'!BQ48)</f>
        <v/>
      </c>
      <c r="S49" s="202" t="str">
        <f>IF('GREEN SHEET'!BR48="","",'GREEN SHEET'!BR48)</f>
        <v/>
      </c>
      <c r="T49" s="203" t="str">
        <f>IF('GREEN SHEET'!CL48="","",'GREEN SHEET'!CL48)</f>
        <v/>
      </c>
      <c r="U49" s="203" t="str">
        <f>IF('GREEN SHEET'!CM48="","",'GREEN SHEET'!CM48)</f>
        <v/>
      </c>
      <c r="V49" s="205" t="str">
        <f>IF('GREEN SHEET'!DG48="","",'GREEN SHEET'!DG48)</f>
        <v/>
      </c>
      <c r="W49" s="205" t="str">
        <f>IF('GREEN SHEET'!DH48="","",'GREEN SHEET'!DH48)</f>
        <v/>
      </c>
      <c r="X49" s="203" t="e">
        <f>IF('GREEN SHEET'!#REF!="","",'GREEN SHEET'!#REF!)</f>
        <v>#REF!</v>
      </c>
      <c r="Y49" s="203" t="e">
        <f>IF('GREEN SHEET'!#REF!="","",'GREEN SHEET'!#REF!)</f>
        <v>#REF!</v>
      </c>
      <c r="Z49" s="206" t="str">
        <f>IF('GREEN SHEET'!ET48="PASS",'GREEN SHEET'!EY48,'GREEN SHEET'!EZ48)</f>
        <v/>
      </c>
      <c r="AA49" s="207" t="e">
        <f t="shared" si="1"/>
        <v>#VALUE!</v>
      </c>
      <c r="AB49" s="235" t="e">
        <f t="shared" si="4"/>
        <v>#VALUE!</v>
      </c>
      <c r="AC49" s="206" t="str">
        <f>IF('GREEN SHEET'!FD48="","",'GREEN SHEET'!FD48)</f>
        <v/>
      </c>
      <c r="AD49" s="211" t="str">
        <f>IF(Z49="","",RANK(Z49,Z$7:$Z$51,0)+COUNTIF($Z$7:Z49,Z49)-1)</f>
        <v/>
      </c>
      <c r="AE49" s="211" t="str">
        <f t="shared" si="2"/>
        <v/>
      </c>
      <c r="AF49" s="211" t="str">
        <f t="shared" si="5"/>
        <v/>
      </c>
      <c r="AG49" s="211" t="str">
        <f t="shared" si="6"/>
        <v/>
      </c>
    </row>
    <row r="50" spans="1:33" ht="16.8" hidden="1" x14ac:dyDescent="0.25">
      <c r="A50" s="242"/>
      <c r="B50" s="131">
        <v>44</v>
      </c>
      <c r="C50" s="209" t="str">
        <f t="shared" si="3"/>
        <v/>
      </c>
      <c r="D50" s="209" t="str">
        <f t="shared" si="0"/>
        <v/>
      </c>
      <c r="E50" s="131" t="str">
        <f>IF('GREEN SHEET'!C49="","",'GREEN SHEET'!C49)</f>
        <v/>
      </c>
      <c r="F50" s="131" t="str">
        <f>IF('GREEN SHEET'!D49="","",'GREEN SHEET'!D49)</f>
        <v/>
      </c>
      <c r="G50" s="131" t="str">
        <f>IF('GREEN SHEET'!E49="","",'GREEN SHEET'!E49)</f>
        <v/>
      </c>
      <c r="H50" s="131" t="str">
        <f>IF('GREEN SHEET'!F49="","",'GREEN SHEET'!F49)</f>
        <v/>
      </c>
      <c r="I50" s="131" t="str">
        <f>IF('GREEN SHEET'!G49="","",'GREEN SHEET'!G49)</f>
        <v/>
      </c>
      <c r="J50" s="131" t="str">
        <f>IF('GREEN SHEET'!H49="","",'GREEN SHEET'!H49)</f>
        <v/>
      </c>
      <c r="K50" s="131" t="str">
        <f>IF('GREEN SHEET'!I49="","",'GREEN SHEET'!I49)</f>
        <v/>
      </c>
      <c r="L50" s="131" t="str">
        <f>IF('GREEN SHEET'!J49="","",'GREEN SHEET'!J49)</f>
        <v/>
      </c>
      <c r="M50" s="131" t="str">
        <f>IF('GREEN SHEET'!K49="","",'GREEN SHEET'!K49)</f>
        <v/>
      </c>
      <c r="N50" s="202" t="str">
        <f>IF('GREEN SHEET'!AA49="","",'GREEN SHEET'!AA49)</f>
        <v/>
      </c>
      <c r="O50" s="202" t="str">
        <f>IF('GREEN SHEET'!AB49="","",'GREEN SHEET'!AB49)</f>
        <v/>
      </c>
      <c r="P50" s="203" t="str">
        <f>IF('GREEN SHEET'!AV49="","",'GREEN SHEET'!AV49)</f>
        <v/>
      </c>
      <c r="Q50" s="203" t="str">
        <f>IF('GREEN SHEET'!AW49="","",'GREEN SHEET'!AW49)</f>
        <v/>
      </c>
      <c r="R50" s="202" t="str">
        <f>IF('GREEN SHEET'!BQ49="","",'GREEN SHEET'!BQ49)</f>
        <v/>
      </c>
      <c r="S50" s="202" t="str">
        <f>IF('GREEN SHEET'!BR49="","",'GREEN SHEET'!BR49)</f>
        <v/>
      </c>
      <c r="T50" s="203" t="str">
        <f>IF('GREEN SHEET'!CL49="","",'GREEN SHEET'!CL49)</f>
        <v/>
      </c>
      <c r="U50" s="203" t="str">
        <f>IF('GREEN SHEET'!CM49="","",'GREEN SHEET'!CM49)</f>
        <v/>
      </c>
      <c r="V50" s="205" t="str">
        <f>IF('GREEN SHEET'!DG49="","",'GREEN SHEET'!DG49)</f>
        <v/>
      </c>
      <c r="W50" s="205" t="str">
        <f>IF('GREEN SHEET'!DH49="","",'GREEN SHEET'!DH49)</f>
        <v/>
      </c>
      <c r="X50" s="203" t="e">
        <f>IF('GREEN SHEET'!#REF!="","",'GREEN SHEET'!#REF!)</f>
        <v>#REF!</v>
      </c>
      <c r="Y50" s="203" t="e">
        <f>IF('GREEN SHEET'!#REF!="","",'GREEN SHEET'!#REF!)</f>
        <v>#REF!</v>
      </c>
      <c r="Z50" s="206" t="str">
        <f>IF('GREEN SHEET'!ET49="PASS",'GREEN SHEET'!EY49,'GREEN SHEET'!EZ49)</f>
        <v/>
      </c>
      <c r="AA50" s="207" t="e">
        <f t="shared" si="1"/>
        <v>#VALUE!</v>
      </c>
      <c r="AB50" s="235" t="e">
        <f t="shared" si="4"/>
        <v>#VALUE!</v>
      </c>
      <c r="AC50" s="206" t="str">
        <f>IF('GREEN SHEET'!FD49="","",'GREEN SHEET'!FD49)</f>
        <v/>
      </c>
      <c r="AD50" s="211" t="str">
        <f>IF(Z50="","",RANK(Z50,Z$7:$Z$51,0)+COUNTIF($Z$7:Z50,Z50)-1)</f>
        <v/>
      </c>
      <c r="AE50" s="211" t="str">
        <f t="shared" si="2"/>
        <v/>
      </c>
      <c r="AF50" s="211" t="str">
        <f t="shared" si="5"/>
        <v/>
      </c>
      <c r="AG50" s="211" t="str">
        <f t="shared" si="6"/>
        <v/>
      </c>
    </row>
    <row r="51" spans="1:33" ht="16.8" hidden="1" x14ac:dyDescent="0.25">
      <c r="A51" s="242"/>
      <c r="B51" s="131">
        <v>45</v>
      </c>
      <c r="C51" s="209" t="str">
        <f t="shared" si="3"/>
        <v/>
      </c>
      <c r="D51" s="209" t="str">
        <f t="shared" si="0"/>
        <v/>
      </c>
      <c r="E51" s="131" t="str">
        <f>IF('GREEN SHEET'!C50="","",'GREEN SHEET'!C50)</f>
        <v/>
      </c>
      <c r="F51" s="131" t="str">
        <f>IF('GREEN SHEET'!D50="","",'GREEN SHEET'!D50)</f>
        <v/>
      </c>
      <c r="G51" s="131" t="str">
        <f>IF('GREEN SHEET'!E50="","",'GREEN SHEET'!E50)</f>
        <v/>
      </c>
      <c r="H51" s="131" t="str">
        <f>IF('GREEN SHEET'!F50="","",'GREEN SHEET'!F50)</f>
        <v/>
      </c>
      <c r="I51" s="131" t="str">
        <f>IF('GREEN SHEET'!G50="","",'GREEN SHEET'!G50)</f>
        <v/>
      </c>
      <c r="J51" s="131" t="str">
        <f>IF('GREEN SHEET'!H50="","",'GREEN SHEET'!H50)</f>
        <v/>
      </c>
      <c r="K51" s="131" t="str">
        <f>IF('GREEN SHEET'!I50="","",'GREEN SHEET'!I50)</f>
        <v/>
      </c>
      <c r="L51" s="131" t="str">
        <f>IF('GREEN SHEET'!J50="","",'GREEN SHEET'!J50)</f>
        <v/>
      </c>
      <c r="M51" s="131" t="str">
        <f>IF('GREEN SHEET'!K50="","",'GREEN SHEET'!K50)</f>
        <v/>
      </c>
      <c r="N51" s="202" t="str">
        <f>IF('GREEN SHEET'!AA50="","",'GREEN SHEET'!AA50)</f>
        <v/>
      </c>
      <c r="O51" s="202" t="str">
        <f>IF('GREEN SHEET'!AB50="","",'GREEN SHEET'!AB50)</f>
        <v/>
      </c>
      <c r="P51" s="203" t="str">
        <f>IF('GREEN SHEET'!AV50="","",'GREEN SHEET'!AV50)</f>
        <v/>
      </c>
      <c r="Q51" s="203" t="str">
        <f>IF('GREEN SHEET'!AW50="","",'GREEN SHEET'!AW50)</f>
        <v/>
      </c>
      <c r="R51" s="202" t="str">
        <f>IF('GREEN SHEET'!BQ50="","",'GREEN SHEET'!BQ50)</f>
        <v/>
      </c>
      <c r="S51" s="202" t="str">
        <f>IF('GREEN SHEET'!BR50="","",'GREEN SHEET'!BR50)</f>
        <v/>
      </c>
      <c r="T51" s="203" t="str">
        <f>IF('GREEN SHEET'!CL50="","",'GREEN SHEET'!CL50)</f>
        <v/>
      </c>
      <c r="U51" s="203" t="str">
        <f>IF('GREEN SHEET'!CM50="","",'GREEN SHEET'!CM50)</f>
        <v/>
      </c>
      <c r="V51" s="205" t="str">
        <f>IF('GREEN SHEET'!DG50="","",'GREEN SHEET'!DG50)</f>
        <v/>
      </c>
      <c r="W51" s="205" t="str">
        <f>IF('GREEN SHEET'!DH50="","",'GREEN SHEET'!DH50)</f>
        <v/>
      </c>
      <c r="X51" s="203" t="e">
        <f>IF('GREEN SHEET'!#REF!="","",'GREEN SHEET'!#REF!)</f>
        <v>#REF!</v>
      </c>
      <c r="Y51" s="203" t="e">
        <f>IF('GREEN SHEET'!#REF!="","",'GREEN SHEET'!#REF!)</f>
        <v>#REF!</v>
      </c>
      <c r="Z51" s="206" t="str">
        <f>IF('GREEN SHEET'!ET50="PASS",'GREEN SHEET'!EY50,'GREEN SHEET'!EZ50)</f>
        <v/>
      </c>
      <c r="AA51" s="207" t="e">
        <f t="shared" si="1"/>
        <v>#VALUE!</v>
      </c>
      <c r="AB51" s="235" t="e">
        <f t="shared" si="4"/>
        <v>#VALUE!</v>
      </c>
      <c r="AC51" s="206" t="str">
        <f>IF('GREEN SHEET'!FD50="","",'GREEN SHEET'!FD50)</f>
        <v/>
      </c>
      <c r="AD51" s="211" t="str">
        <f>IF(Z51="","",RANK(Z51,Z$7:$Z$51,0)+COUNTIF($Z$7:Z51,Z51)-1)</f>
        <v/>
      </c>
      <c r="AE51" s="211" t="str">
        <f t="shared" si="2"/>
        <v/>
      </c>
      <c r="AF51" s="211" t="str">
        <f t="shared" si="5"/>
        <v/>
      </c>
      <c r="AG51" s="211" t="str">
        <f t="shared" si="6"/>
        <v/>
      </c>
    </row>
    <row r="52" spans="1:33" ht="16.8" hidden="1" x14ac:dyDescent="0.25">
      <c r="A52" s="242"/>
      <c r="B52" s="131"/>
      <c r="C52" s="209"/>
      <c r="D52" s="209"/>
      <c r="E52" s="131"/>
      <c r="F52" s="131"/>
      <c r="G52" s="131"/>
      <c r="H52" s="131"/>
      <c r="I52" s="131"/>
      <c r="J52" s="131"/>
      <c r="K52" s="131"/>
      <c r="L52" s="131"/>
      <c r="M52" s="131"/>
      <c r="N52" s="202"/>
      <c r="O52" s="202"/>
      <c r="P52" s="203"/>
      <c r="Q52" s="203"/>
      <c r="R52" s="202"/>
      <c r="S52" s="202"/>
      <c r="T52" s="203"/>
      <c r="U52" s="203"/>
      <c r="V52" s="205"/>
      <c r="W52" s="205"/>
      <c r="X52" s="203"/>
      <c r="Y52" s="203"/>
      <c r="Z52" s="206"/>
      <c r="AA52" s="207"/>
      <c r="AB52" s="235"/>
      <c r="AC52" s="206"/>
      <c r="AD52" s="211"/>
      <c r="AE52" s="211"/>
      <c r="AF52" s="211"/>
      <c r="AG52" s="211"/>
    </row>
    <row r="53" spans="1:33" ht="16.8" hidden="1" x14ac:dyDescent="0.25">
      <c r="A53" s="242"/>
      <c r="B53" s="131"/>
      <c r="C53" s="209"/>
      <c r="D53" s="209"/>
      <c r="E53" s="131"/>
      <c r="F53" s="131"/>
      <c r="G53" s="131"/>
      <c r="H53" s="131"/>
      <c r="I53" s="131"/>
      <c r="J53" s="131"/>
      <c r="K53" s="131"/>
      <c r="L53" s="131"/>
      <c r="M53" s="131"/>
      <c r="N53" s="202"/>
      <c r="O53" s="202"/>
      <c r="P53" s="203"/>
      <c r="Q53" s="203"/>
      <c r="R53" s="202"/>
      <c r="S53" s="202"/>
      <c r="T53" s="203"/>
      <c r="U53" s="203"/>
      <c r="V53" s="205"/>
      <c r="W53" s="205"/>
      <c r="X53" s="203"/>
      <c r="Y53" s="203"/>
      <c r="Z53" s="206"/>
      <c r="AA53" s="207"/>
      <c r="AB53" s="235"/>
      <c r="AC53" s="206"/>
      <c r="AD53" s="211"/>
      <c r="AE53" s="211"/>
      <c r="AF53" s="211"/>
      <c r="AG53" s="211"/>
    </row>
    <row r="54" spans="1:33" ht="17.399999999999999" hidden="1" thickBot="1" x14ac:dyDescent="0.3">
      <c r="A54" s="242"/>
      <c r="B54" s="212"/>
      <c r="C54" s="212"/>
      <c r="D54" s="212"/>
      <c r="E54" s="212"/>
      <c r="F54" s="212"/>
      <c r="G54" s="213"/>
      <c r="H54" s="214"/>
      <c r="I54" s="214"/>
      <c r="J54" s="215"/>
      <c r="K54" s="212"/>
      <c r="L54" s="212"/>
      <c r="M54" s="214"/>
      <c r="N54" s="216"/>
      <c r="O54" s="216"/>
      <c r="P54" s="216"/>
      <c r="Q54" s="217"/>
      <c r="R54" s="216"/>
      <c r="S54" s="216"/>
      <c r="T54" s="216"/>
      <c r="U54" s="216"/>
      <c r="V54" s="218"/>
      <c r="W54" s="218"/>
      <c r="X54" s="216"/>
      <c r="Y54" s="216"/>
      <c r="Z54" s="216"/>
      <c r="AA54" s="219"/>
      <c r="AB54" s="216"/>
      <c r="AC54" s="216"/>
      <c r="AD54" s="220"/>
      <c r="AE54" s="220"/>
      <c r="AF54" s="220"/>
      <c r="AG54" s="220"/>
    </row>
    <row r="55" spans="1:33" ht="39" customHeight="1" thickBot="1" x14ac:dyDescent="0.3">
      <c r="A55" s="242"/>
      <c r="B55" s="878" t="s">
        <v>222</v>
      </c>
      <c r="C55" s="879"/>
      <c r="D55" s="879"/>
      <c r="E55" s="879"/>
      <c r="F55" s="879"/>
      <c r="G55" s="221" t="s">
        <v>273</v>
      </c>
      <c r="H55" s="876" t="s">
        <v>223</v>
      </c>
      <c r="I55" s="877"/>
      <c r="J55" s="877"/>
      <c r="K55" s="877"/>
      <c r="L55" s="877"/>
      <c r="M55" s="222"/>
      <c r="N55" s="874" t="str">
        <f>"RANK WISE RESULT  "&amp;DASHBOARD!B4</f>
        <v>RANK WISE RESULT  SESSION  -  2025-26</v>
      </c>
      <c r="O55" s="875"/>
      <c r="P55" s="875"/>
      <c r="Q55" s="875"/>
      <c r="R55" s="875"/>
      <c r="S55" s="875"/>
      <c r="T55" s="875"/>
      <c r="U55" s="875"/>
      <c r="V55" s="875"/>
      <c r="W55" s="875"/>
      <c r="X55" s="875"/>
      <c r="Y55" s="875"/>
      <c r="Z55" s="875"/>
      <c r="AA55" s="875"/>
      <c r="AB55" s="875"/>
      <c r="AC55" s="875"/>
      <c r="AD55" s="222"/>
      <c r="AE55" s="222"/>
      <c r="AF55" s="222"/>
      <c r="AG55" s="223"/>
    </row>
    <row r="56" spans="1:33" ht="63.75" hidden="1" customHeight="1" x14ac:dyDescent="0.25">
      <c r="A56" s="242"/>
      <c r="B56" s="131" t="str">
        <f>B6</f>
        <v>S.NO.</v>
      </c>
      <c r="C56" s="131" t="str">
        <f t="shared" ref="C56:X56" si="7">C6</f>
        <v>RANK</v>
      </c>
      <c r="D56" s="131" t="str">
        <f t="shared" si="7"/>
        <v>RANK</v>
      </c>
      <c r="E56" s="131" t="str">
        <f t="shared" si="7"/>
        <v>ROLL NO.</v>
      </c>
      <c r="F56" s="131" t="str">
        <f t="shared" si="7"/>
        <v>S.R.NO.</v>
      </c>
      <c r="G56" s="132" t="str">
        <f t="shared" si="7"/>
        <v xml:space="preserve">NAME </v>
      </c>
      <c r="H56" s="132" t="str">
        <f t="shared" si="7"/>
        <v>F'NAME</v>
      </c>
      <c r="I56" s="132" t="str">
        <f t="shared" si="7"/>
        <v>M'NAME</v>
      </c>
      <c r="J56" s="210" t="str">
        <f t="shared" si="7"/>
        <v>DOB</v>
      </c>
      <c r="K56" s="131" t="str">
        <f t="shared" si="7"/>
        <v>BOY/GIRL</v>
      </c>
      <c r="L56" s="131" t="str">
        <f t="shared" si="7"/>
        <v>CATEGORY</v>
      </c>
      <c r="M56" s="132" t="str">
        <f t="shared" si="7"/>
        <v>ADDRESS</v>
      </c>
      <c r="N56" s="202">
        <f t="shared" si="7"/>
        <v>100</v>
      </c>
      <c r="O56" s="202" t="str">
        <f>IF(N56="","",IF(N56&lt;33,"E",IF(AND(N56&gt;=33,N56&lt;41),"D",IF(AND(N56&gt;=41,N56&lt;51),"C2",IF(AND(N56&gt;=51,N56&lt;61),"C1",IF(AND(N56&gt;=61,N56&lt;71),"B2",IF(AND(N56&gt;=71,N56&lt;81),"B1",IF(AND(N56&gt;=81,N56&lt;91),"A2",IF(AND(N56&gt;=91,N56&lt;=100),"A1")))))))))</f>
        <v>A1</v>
      </c>
      <c r="P56" s="203">
        <f t="shared" si="7"/>
        <v>100</v>
      </c>
      <c r="Q56" s="204" t="str">
        <f>IF(P56="","",IF(P56&lt;33,"E",IF(AND(P56&gt;=33,P56&lt;41),"D",IF(AND(P56&gt;=41,P56&lt;51),"C2",IF(AND(P56&gt;=51,P56&lt;61),"C1",IF(AND(P56&gt;=61,P56&lt;71),"B2",IF(AND(P56&gt;=71,P56&lt;81),"B1",IF(AND(P56&gt;=81,P56&lt;91),"A2",IF(AND(P56&gt;=91,P56&lt;=100),"A1")))))))))</f>
        <v>A1</v>
      </c>
      <c r="R56" s="202">
        <f t="shared" si="7"/>
        <v>100</v>
      </c>
      <c r="S56" s="202" t="str">
        <f>IF(R56="","",IF(R56&lt;33,"E",IF(AND(R56&gt;=33,R56&lt;41),"D",IF(AND(R56&gt;=41,R56&lt;51),"C2",IF(AND(R56&gt;=51,R56&lt;61),"C1",IF(AND(R56&gt;=61,R56&lt;71),"B2",IF(AND(R56&gt;=71,R56&lt;81),"B1",IF(AND(R56&gt;=81,R56&lt;91),"A2",IF(AND(R56&gt;=91,R56&lt;=100),"A1")))))))))</f>
        <v>A1</v>
      </c>
      <c r="T56" s="203">
        <f t="shared" si="7"/>
        <v>100</v>
      </c>
      <c r="U56" s="203" t="str">
        <f>IF(T56="","",IF(T56&lt;33,"E",IF(AND(T56&gt;=33,T56&lt;41),"D",IF(AND(T56&gt;=41,T56&lt;51),"C2",IF(AND(T56&gt;=51,T56&lt;61),"C1",IF(AND(T56&gt;=61,T56&lt;71),"B2",IF(AND(T56&gt;=71,T56&lt;81),"B1",IF(AND(T56&gt;=81,T56&lt;91),"A2",IF(AND(T56&gt;=91,T56&lt;=100),"A1")))))))))</f>
        <v>A1</v>
      </c>
      <c r="V56" s="205">
        <f t="shared" si="7"/>
        <v>100</v>
      </c>
      <c r="W56" s="205" t="str">
        <f>IF(V56="","",IF(V56&lt;33,"E",IF(AND(V56&gt;=33,V56&lt;41),"D",IF(AND(V56&gt;=41,V56&lt;51),"C2",IF(AND(V56&gt;=51,V56&lt;61),"C1",IF(AND(V56&gt;=61,V56&lt;71),"B2",IF(AND(V56&gt;=71,V56&lt;81),"B1",IF(AND(V56&gt;=81,V56&lt;91),"A2",IF(AND(V56&gt;=91,V56&lt;=100),"A1")))))))))</f>
        <v>A1</v>
      </c>
      <c r="X56" s="203" t="e">
        <f t="shared" si="7"/>
        <v>#REF!</v>
      </c>
      <c r="Y56" s="203" t="e">
        <f>IF(X56="","",IF(X56&lt;33,"E",IF(AND(X56&gt;=33,X56&lt;41),"D",IF(AND(X56&gt;=41,X56&lt;51),"C2",IF(AND(X56&gt;=51,X56&lt;61),"C1",IF(AND(X56&gt;=61,X56&lt;71),"B2",IF(AND(X56&gt;=71,X56&lt;81),"B1",IF(AND(X56&gt;=81,X56&lt;91),"A2",IF(AND(X56&gt;=91,X56&lt;=100),"A1")))))))))</f>
        <v>#REF!</v>
      </c>
      <c r="Z56" s="224" t="str">
        <f>Z2</f>
        <v xml:space="preserve">GRAND TOTAL MARKS </v>
      </c>
      <c r="AA56" s="224" t="str">
        <f>AA2</f>
        <v>PERCENT</v>
      </c>
      <c r="AB56" s="224" t="str">
        <f>AB2</f>
        <v xml:space="preserve">OVERALL GRADE </v>
      </c>
      <c r="AC56" s="224" t="str">
        <f>AC2</f>
        <v xml:space="preserve">POSITION IN CLASS </v>
      </c>
      <c r="AD56" s="208" t="str">
        <f>AD4</f>
        <v>RANK</v>
      </c>
      <c r="AE56" s="208" t="str">
        <f t="shared" ref="AE56" si="8">AE4</f>
        <v>H1</v>
      </c>
      <c r="AF56" s="208"/>
      <c r="AG56" s="208"/>
    </row>
    <row r="57" spans="1:33" ht="16.8" hidden="1" x14ac:dyDescent="0.25">
      <c r="A57" s="242"/>
      <c r="B57" s="131">
        <v>1</v>
      </c>
      <c r="C57" s="131" t="str">
        <f>IF(AG7="","",AG7)</f>
        <v/>
      </c>
      <c r="D57" s="131" t="str">
        <f>IF(AD57="","",AD57)</f>
        <v/>
      </c>
      <c r="E57" s="131" t="str">
        <f t="shared" ref="E57:E95" si="9">IF(C57="","",VLOOKUP(C57,$C$7:$AC$53,3,FALSE))</f>
        <v/>
      </c>
      <c r="F57" s="131" t="str">
        <f t="shared" ref="F57:F95" si="10">IF(C57="","",VLOOKUP(C57,$C$7:$AC$53,4,FALSE))</f>
        <v/>
      </c>
      <c r="G57" s="132" t="str">
        <f t="shared" ref="G57:G95" si="11">IF(C57="","",VLOOKUP(C57,$C$7:$AC$53,5,FALSE))</f>
        <v/>
      </c>
      <c r="H57" s="132" t="str">
        <f t="shared" ref="H57:H95" si="12">IF(C57="","",VLOOKUP(C57,$C$7:$AC$53,6,FALSE))</f>
        <v/>
      </c>
      <c r="I57" s="132" t="str">
        <f t="shared" ref="I57:I95" si="13">IF(C57="","",VLOOKUP(C57,$C$7:$AC$53,7,FALSE))</f>
        <v/>
      </c>
      <c r="J57" s="210" t="str">
        <f t="shared" ref="J57:J95" si="14">IF(C57="","",VLOOKUP(C57,$C$7:$AC$53,8,FALSE))</f>
        <v/>
      </c>
      <c r="K57" s="131" t="str">
        <f t="shared" ref="K57:K95" si="15">IF(C57="","",VLOOKUP(C57,$C$7:$AC$53,9,FALSE))</f>
        <v/>
      </c>
      <c r="L57" s="131" t="str">
        <f t="shared" ref="L57:L95" si="16">IF(C57="","",VLOOKUP(C57,$C$7:$AC$53,10,FALSE))</f>
        <v/>
      </c>
      <c r="M57" s="132" t="str">
        <f t="shared" ref="M57:M95" si="17">IF(C57="","",VLOOKUP(C57,$C$7:$AC$53,11,FALSE))</f>
        <v/>
      </c>
      <c r="N57" s="202" t="str">
        <f t="shared" ref="N57:N96" si="18">IF(C57="","",VLOOKUP(C57,$C$7:$AC$53,12,FALSE))</f>
        <v/>
      </c>
      <c r="O57" s="202" t="str">
        <f t="shared" ref="O57:O96" si="19">IF(N57="","",IF(N57&lt;33,"E",IF(AND(N57&gt;=33,N57&lt;41),"D",IF(AND(N57&gt;=41,N57&lt;51),"C2",IF(AND(N57&gt;=51,N57&lt;61),"C1",IF(AND(N57&gt;=61,N57&lt;71),"B2",IF(AND(N57&gt;=71,N57&lt;81),"B1",IF(AND(N57&gt;=81,N57&lt;91),"A2",IF(AND(N57&gt;=91,N57&lt;=100),"A1")))))))))</f>
        <v/>
      </c>
      <c r="P57" s="203" t="str">
        <f t="shared" ref="P57:P96" si="20">IF(C57="","",VLOOKUP(C57,$C$7:$AC$53,14,FALSE))</f>
        <v/>
      </c>
      <c r="Q57" s="204" t="str">
        <f t="shared" ref="Q57:Q96" si="21">IF(P57="","",IF(P57&lt;33,"E",IF(AND(P57&gt;=33,P57&lt;41),"D",IF(AND(P57&gt;=41,P57&lt;51),"C2",IF(AND(P57&gt;=51,P57&lt;61),"C1",IF(AND(P57&gt;=61,P57&lt;71),"B2",IF(AND(P57&gt;=71,P57&lt;81),"B1",IF(AND(P57&gt;=81,P57&lt;91),"A2",IF(AND(P57&gt;=91,P57&lt;=100),"A1")))))))))</f>
        <v/>
      </c>
      <c r="R57" s="202" t="str">
        <f t="shared" ref="R57:R96" si="22">IF(C57="","",VLOOKUP(C57,$C$7:$AC$53,16,FALSE))</f>
        <v/>
      </c>
      <c r="S57" s="202" t="str">
        <f t="shared" ref="S57:S96" si="23">IF(R57="","",IF(R57&lt;33,"E",IF(AND(R57&gt;=33,R57&lt;41),"D",IF(AND(R57&gt;=41,R57&lt;51),"C2",IF(AND(R57&gt;=51,R57&lt;61),"C1",IF(AND(R57&gt;=61,R57&lt;71),"B2",IF(AND(R57&gt;=71,R57&lt;81),"B1",IF(AND(R57&gt;=81,R57&lt;91),"A2",IF(AND(R57&gt;=91,R57&lt;=100),"A1")))))))))</f>
        <v/>
      </c>
      <c r="T57" s="203" t="str">
        <f t="shared" ref="T57:T96" si="24">IF(C57="","",VLOOKUP(C57,$C$7:$AC$53,18,FALSE))</f>
        <v/>
      </c>
      <c r="U57" s="203" t="str">
        <f t="shared" ref="U57:U96" si="25">IF(T57="","",IF(T57&lt;33,"E",IF(AND(T57&gt;=33,T57&lt;41),"D",IF(AND(T57&gt;=41,T57&lt;51),"C2",IF(AND(T57&gt;=51,T57&lt;61),"C1",IF(AND(T57&gt;=61,T57&lt;71),"B2",IF(AND(T57&gt;=71,T57&lt;81),"B1",IF(AND(T57&gt;=81,T57&lt;91),"A2",IF(AND(T57&gt;=91,T57&lt;=100),"A1")))))))))</f>
        <v/>
      </c>
      <c r="V57" s="205" t="str">
        <f t="shared" ref="V57:V96" si="26">IF(C57="","",VLOOKUP(C57,$C$7:$AC$53,20,FALSE))</f>
        <v/>
      </c>
      <c r="W57" s="205" t="str">
        <f t="shared" ref="W57:W96" si="27">IF(V57="","",IF(V57&lt;33,"E",IF(AND(V57&gt;=33,V57&lt;41),"D",IF(AND(V57&gt;=41,V57&lt;51),"C2",IF(AND(V57&gt;=51,V57&lt;61),"C1",IF(AND(V57&gt;=61,V57&lt;71),"B2",IF(AND(V57&gt;=71,V57&lt;81),"B1",IF(AND(V57&gt;=81,V57&lt;91),"A2",IF(AND(V57&gt;=91,V57&lt;=100),"A1")))))))))</f>
        <v/>
      </c>
      <c r="X57" s="203" t="str">
        <f t="shared" ref="X57:X96" si="28">IF(C57="","",VLOOKUP(C57,$C$7:$AC$53,22,FALSE))</f>
        <v/>
      </c>
      <c r="Y57" s="203" t="str">
        <f t="shared" ref="Y57:Y96" si="29">IF(X57="","",IF(X57&lt;33,"E",IF(AND(X57&gt;=33,X57&lt;41),"D",IF(AND(X57&gt;=41,X57&lt;51),"C2",IF(AND(X57&gt;=51,X57&lt;61),"C1",IF(AND(X57&gt;=61,X57&lt;71),"B2",IF(AND(X57&gt;=71,X57&lt;81),"B1",IF(AND(X57&gt;=81,X57&lt;91),"A2",IF(AND(X57&gt;=91,X57&lt;=100),"A1")))))))))</f>
        <v/>
      </c>
      <c r="Z57" s="206" t="str">
        <f t="shared" ref="Z57:Z96" si="30">IF(C57="","",VLOOKUP(C57,$C$7:$AC$53,24,FALSE))</f>
        <v/>
      </c>
      <c r="AA57" s="207" t="str">
        <f t="shared" ref="AA57:AA96" si="31">IF(C57="","",VLOOKUP(C57,$C$7:$AC$53,25,FALSE))</f>
        <v/>
      </c>
      <c r="AB57" s="206" t="str">
        <f t="shared" ref="AB57:AB96" si="32">IF(C57="","",VLOOKUP(C57,$C$7:$AC$53,26,FALSE))</f>
        <v/>
      </c>
      <c r="AC57" s="206" t="str">
        <f t="shared" ref="AC57:AC96" si="33">IF(C57="","",VLOOKUP(C57,$C$7:$AC$53,27,FALSE))</f>
        <v/>
      </c>
      <c r="AD57" s="211" t="str">
        <f>IF(C57="","",VLOOKUP(C57,$C$7:$AD$53,28,FALSE))</f>
        <v/>
      </c>
      <c r="AE57" s="211" t="str">
        <f t="shared" ref="AE57:AE96" si="34">IF(AD57="","",SMALL($AD$57:$AD$96,B7))</f>
        <v/>
      </c>
      <c r="AF57" s="211"/>
      <c r="AG57" s="211"/>
    </row>
    <row r="58" spans="1:33" ht="16.8" hidden="1" x14ac:dyDescent="0.25">
      <c r="A58" s="242"/>
      <c r="B58" s="131">
        <v>2</v>
      </c>
      <c r="C58" s="131" t="str">
        <f t="shared" ref="C58:C96" si="35">IF(AG8="","",AG8)</f>
        <v/>
      </c>
      <c r="D58" s="131" t="str">
        <f t="shared" ref="D58:D95" si="36">IF(AD58="","",AD58)</f>
        <v/>
      </c>
      <c r="E58" s="131" t="str">
        <f t="shared" si="9"/>
        <v/>
      </c>
      <c r="F58" s="131" t="str">
        <f t="shared" si="10"/>
        <v/>
      </c>
      <c r="G58" s="132" t="str">
        <f t="shared" si="11"/>
        <v/>
      </c>
      <c r="H58" s="132" t="str">
        <f t="shared" si="12"/>
        <v/>
      </c>
      <c r="I58" s="132" t="str">
        <f t="shared" si="13"/>
        <v/>
      </c>
      <c r="J58" s="210" t="str">
        <f t="shared" si="14"/>
        <v/>
      </c>
      <c r="K58" s="131" t="str">
        <f t="shared" si="15"/>
        <v/>
      </c>
      <c r="L58" s="131" t="str">
        <f t="shared" si="16"/>
        <v/>
      </c>
      <c r="M58" s="132" t="str">
        <f t="shared" si="17"/>
        <v/>
      </c>
      <c r="N58" s="202" t="str">
        <f t="shared" si="18"/>
        <v/>
      </c>
      <c r="O58" s="202" t="str">
        <f t="shared" si="19"/>
        <v/>
      </c>
      <c r="P58" s="203" t="str">
        <f t="shared" si="20"/>
        <v/>
      </c>
      <c r="Q58" s="204" t="str">
        <f t="shared" si="21"/>
        <v/>
      </c>
      <c r="R58" s="202" t="str">
        <f t="shared" si="22"/>
        <v/>
      </c>
      <c r="S58" s="202" t="str">
        <f t="shared" si="23"/>
        <v/>
      </c>
      <c r="T58" s="203" t="str">
        <f t="shared" si="24"/>
        <v/>
      </c>
      <c r="U58" s="203" t="str">
        <f t="shared" si="25"/>
        <v/>
      </c>
      <c r="V58" s="205" t="str">
        <f t="shared" si="26"/>
        <v/>
      </c>
      <c r="W58" s="205" t="str">
        <f t="shared" si="27"/>
        <v/>
      </c>
      <c r="X58" s="203" t="str">
        <f t="shared" si="28"/>
        <v/>
      </c>
      <c r="Y58" s="203" t="str">
        <f t="shared" si="29"/>
        <v/>
      </c>
      <c r="Z58" s="206" t="str">
        <f t="shared" si="30"/>
        <v/>
      </c>
      <c r="AA58" s="207" t="str">
        <f t="shared" si="31"/>
        <v/>
      </c>
      <c r="AB58" s="206" t="str">
        <f t="shared" si="32"/>
        <v/>
      </c>
      <c r="AC58" s="206" t="str">
        <f t="shared" si="33"/>
        <v/>
      </c>
      <c r="AD58" s="211" t="str">
        <f>IF(C58="","",VLOOKUP(C58,$C$7:$AD$53,28,FALSE))</f>
        <v/>
      </c>
      <c r="AE58" s="211" t="str">
        <f t="shared" si="34"/>
        <v/>
      </c>
      <c r="AF58" s="211"/>
      <c r="AG58" s="211"/>
    </row>
    <row r="59" spans="1:33" ht="16.8" hidden="1" x14ac:dyDescent="0.25">
      <c r="A59" s="242"/>
      <c r="B59" s="131">
        <v>3</v>
      </c>
      <c r="C59" s="131" t="str">
        <f t="shared" si="35"/>
        <v/>
      </c>
      <c r="D59" s="131" t="str">
        <f t="shared" si="36"/>
        <v/>
      </c>
      <c r="E59" s="131" t="str">
        <f t="shared" si="9"/>
        <v/>
      </c>
      <c r="F59" s="131" t="str">
        <f t="shared" si="10"/>
        <v/>
      </c>
      <c r="G59" s="132" t="str">
        <f t="shared" si="11"/>
        <v/>
      </c>
      <c r="H59" s="132" t="str">
        <f t="shared" si="12"/>
        <v/>
      </c>
      <c r="I59" s="132" t="str">
        <f t="shared" si="13"/>
        <v/>
      </c>
      <c r="J59" s="210" t="str">
        <f t="shared" si="14"/>
        <v/>
      </c>
      <c r="K59" s="131" t="str">
        <f t="shared" si="15"/>
        <v/>
      </c>
      <c r="L59" s="131" t="str">
        <f t="shared" si="16"/>
        <v/>
      </c>
      <c r="M59" s="132" t="str">
        <f t="shared" si="17"/>
        <v/>
      </c>
      <c r="N59" s="202" t="str">
        <f t="shared" si="18"/>
        <v/>
      </c>
      <c r="O59" s="202" t="str">
        <f t="shared" si="19"/>
        <v/>
      </c>
      <c r="P59" s="203" t="str">
        <f t="shared" si="20"/>
        <v/>
      </c>
      <c r="Q59" s="204" t="str">
        <f t="shared" si="21"/>
        <v/>
      </c>
      <c r="R59" s="202" t="str">
        <f t="shared" si="22"/>
        <v/>
      </c>
      <c r="S59" s="202" t="str">
        <f t="shared" si="23"/>
        <v/>
      </c>
      <c r="T59" s="203" t="str">
        <f t="shared" si="24"/>
        <v/>
      </c>
      <c r="U59" s="203" t="str">
        <f t="shared" si="25"/>
        <v/>
      </c>
      <c r="V59" s="205" t="str">
        <f t="shared" si="26"/>
        <v/>
      </c>
      <c r="W59" s="205" t="str">
        <f t="shared" si="27"/>
        <v/>
      </c>
      <c r="X59" s="203" t="str">
        <f t="shared" si="28"/>
        <v/>
      </c>
      <c r="Y59" s="203" t="str">
        <f t="shared" si="29"/>
        <v/>
      </c>
      <c r="Z59" s="206" t="str">
        <f t="shared" si="30"/>
        <v/>
      </c>
      <c r="AA59" s="207" t="str">
        <f t="shared" si="31"/>
        <v/>
      </c>
      <c r="AB59" s="206" t="str">
        <f t="shared" si="32"/>
        <v/>
      </c>
      <c r="AC59" s="206" t="str">
        <f t="shared" si="33"/>
        <v/>
      </c>
      <c r="AD59" s="211" t="str">
        <f>IF(C59="","",VLOOKUP(C59,$C$7:$AD$53,28,FALSE))</f>
        <v/>
      </c>
      <c r="AE59" s="211" t="str">
        <f t="shared" si="34"/>
        <v/>
      </c>
      <c r="AF59" s="211"/>
      <c r="AG59" s="211"/>
    </row>
    <row r="60" spans="1:33" ht="16.8" hidden="1" x14ac:dyDescent="0.25">
      <c r="A60" s="242"/>
      <c r="B60" s="131">
        <v>4</v>
      </c>
      <c r="C60" s="131" t="str">
        <f t="shared" si="35"/>
        <v/>
      </c>
      <c r="D60" s="131" t="str">
        <f t="shared" si="36"/>
        <v/>
      </c>
      <c r="E60" s="131" t="str">
        <f t="shared" si="9"/>
        <v/>
      </c>
      <c r="F60" s="131" t="str">
        <f t="shared" si="10"/>
        <v/>
      </c>
      <c r="G60" s="132" t="str">
        <f t="shared" si="11"/>
        <v/>
      </c>
      <c r="H60" s="132" t="str">
        <f t="shared" si="12"/>
        <v/>
      </c>
      <c r="I60" s="132" t="str">
        <f t="shared" si="13"/>
        <v/>
      </c>
      <c r="J60" s="210" t="str">
        <f t="shared" si="14"/>
        <v/>
      </c>
      <c r="K60" s="131" t="str">
        <f t="shared" si="15"/>
        <v/>
      </c>
      <c r="L60" s="131" t="str">
        <f t="shared" si="16"/>
        <v/>
      </c>
      <c r="M60" s="132" t="str">
        <f t="shared" si="17"/>
        <v/>
      </c>
      <c r="N60" s="202" t="str">
        <f t="shared" si="18"/>
        <v/>
      </c>
      <c r="O60" s="202" t="str">
        <f t="shared" si="19"/>
        <v/>
      </c>
      <c r="P60" s="203" t="str">
        <f t="shared" si="20"/>
        <v/>
      </c>
      <c r="Q60" s="204" t="str">
        <f t="shared" si="21"/>
        <v/>
      </c>
      <c r="R60" s="202" t="str">
        <f t="shared" si="22"/>
        <v/>
      </c>
      <c r="S60" s="202" t="str">
        <f t="shared" si="23"/>
        <v/>
      </c>
      <c r="T60" s="203" t="str">
        <f t="shared" si="24"/>
        <v/>
      </c>
      <c r="U60" s="203" t="str">
        <f t="shared" si="25"/>
        <v/>
      </c>
      <c r="V60" s="205" t="str">
        <f t="shared" si="26"/>
        <v/>
      </c>
      <c r="W60" s="205" t="str">
        <f t="shared" si="27"/>
        <v/>
      </c>
      <c r="X60" s="203" t="str">
        <f t="shared" si="28"/>
        <v/>
      </c>
      <c r="Y60" s="203" t="str">
        <f t="shared" si="29"/>
        <v/>
      </c>
      <c r="Z60" s="206" t="str">
        <f t="shared" si="30"/>
        <v/>
      </c>
      <c r="AA60" s="207" t="str">
        <f t="shared" si="31"/>
        <v/>
      </c>
      <c r="AB60" s="206" t="str">
        <f t="shared" si="32"/>
        <v/>
      </c>
      <c r="AC60" s="206" t="str">
        <f t="shared" si="33"/>
        <v/>
      </c>
      <c r="AD60" s="211" t="str">
        <f>IF(C60="","",VLOOKUP(C60,$C$7:$AD$53,28,FALSE))</f>
        <v/>
      </c>
      <c r="AE60" s="211" t="str">
        <f t="shared" si="34"/>
        <v/>
      </c>
      <c r="AF60" s="211"/>
      <c r="AG60" s="211"/>
    </row>
    <row r="61" spans="1:33" ht="16.8" hidden="1" x14ac:dyDescent="0.25">
      <c r="A61" s="242"/>
      <c r="B61" s="131">
        <v>5</v>
      </c>
      <c r="C61" s="131" t="str">
        <f t="shared" si="35"/>
        <v/>
      </c>
      <c r="D61" s="131" t="str">
        <f t="shared" si="36"/>
        <v/>
      </c>
      <c r="E61" s="131" t="str">
        <f t="shared" si="9"/>
        <v/>
      </c>
      <c r="F61" s="131" t="str">
        <f t="shared" si="10"/>
        <v/>
      </c>
      <c r="G61" s="132" t="str">
        <f t="shared" si="11"/>
        <v/>
      </c>
      <c r="H61" s="132" t="str">
        <f t="shared" si="12"/>
        <v/>
      </c>
      <c r="I61" s="132" t="str">
        <f t="shared" si="13"/>
        <v/>
      </c>
      <c r="J61" s="210" t="str">
        <f t="shared" si="14"/>
        <v/>
      </c>
      <c r="K61" s="131" t="str">
        <f t="shared" si="15"/>
        <v/>
      </c>
      <c r="L61" s="131" t="str">
        <f t="shared" si="16"/>
        <v/>
      </c>
      <c r="M61" s="132" t="str">
        <f t="shared" si="17"/>
        <v/>
      </c>
      <c r="N61" s="202" t="str">
        <f t="shared" si="18"/>
        <v/>
      </c>
      <c r="O61" s="202" t="str">
        <f t="shared" si="19"/>
        <v/>
      </c>
      <c r="P61" s="203" t="str">
        <f t="shared" si="20"/>
        <v/>
      </c>
      <c r="Q61" s="204" t="str">
        <f t="shared" si="21"/>
        <v/>
      </c>
      <c r="R61" s="202" t="str">
        <f t="shared" si="22"/>
        <v/>
      </c>
      <c r="S61" s="202" t="str">
        <f t="shared" si="23"/>
        <v/>
      </c>
      <c r="T61" s="203" t="str">
        <f t="shared" si="24"/>
        <v/>
      </c>
      <c r="U61" s="203" t="str">
        <f t="shared" si="25"/>
        <v/>
      </c>
      <c r="V61" s="205" t="str">
        <f t="shared" si="26"/>
        <v/>
      </c>
      <c r="W61" s="205" t="str">
        <f t="shared" si="27"/>
        <v/>
      </c>
      <c r="X61" s="203" t="str">
        <f t="shared" si="28"/>
        <v/>
      </c>
      <c r="Y61" s="203" t="str">
        <f t="shared" si="29"/>
        <v/>
      </c>
      <c r="Z61" s="206" t="str">
        <f t="shared" si="30"/>
        <v/>
      </c>
      <c r="AA61" s="207" t="str">
        <f t="shared" si="31"/>
        <v/>
      </c>
      <c r="AB61" s="206" t="str">
        <f t="shared" si="32"/>
        <v/>
      </c>
      <c r="AC61" s="206" t="str">
        <f t="shared" si="33"/>
        <v/>
      </c>
      <c r="AD61" s="211" t="str">
        <f>IF(C61="","",VLOOKUP(C61,$C$7:$AD$53,28,FALSE))</f>
        <v/>
      </c>
      <c r="AE61" s="211" t="str">
        <f t="shared" si="34"/>
        <v/>
      </c>
      <c r="AF61" s="211"/>
      <c r="AG61" s="211"/>
    </row>
    <row r="62" spans="1:33" ht="16.8" hidden="1" x14ac:dyDescent="0.25">
      <c r="A62" s="242"/>
      <c r="B62" s="131">
        <v>6</v>
      </c>
      <c r="C62" s="131" t="str">
        <f t="shared" si="35"/>
        <v/>
      </c>
      <c r="D62" s="131" t="str">
        <f t="shared" si="36"/>
        <v/>
      </c>
      <c r="E62" s="131" t="str">
        <f t="shared" si="9"/>
        <v/>
      </c>
      <c r="F62" s="131" t="str">
        <f t="shared" si="10"/>
        <v/>
      </c>
      <c r="G62" s="132" t="str">
        <f t="shared" si="11"/>
        <v/>
      </c>
      <c r="H62" s="132" t="str">
        <f t="shared" si="12"/>
        <v/>
      </c>
      <c r="I62" s="132" t="str">
        <f t="shared" si="13"/>
        <v/>
      </c>
      <c r="J62" s="210" t="str">
        <f t="shared" si="14"/>
        <v/>
      </c>
      <c r="K62" s="131" t="str">
        <f t="shared" si="15"/>
        <v/>
      </c>
      <c r="L62" s="131" t="str">
        <f t="shared" si="16"/>
        <v/>
      </c>
      <c r="M62" s="132" t="str">
        <f t="shared" si="17"/>
        <v/>
      </c>
      <c r="N62" s="202" t="str">
        <f t="shared" si="18"/>
        <v/>
      </c>
      <c r="O62" s="202" t="str">
        <f t="shared" si="19"/>
        <v/>
      </c>
      <c r="P62" s="203" t="str">
        <f t="shared" si="20"/>
        <v/>
      </c>
      <c r="Q62" s="204" t="str">
        <f t="shared" si="21"/>
        <v/>
      </c>
      <c r="R62" s="202" t="str">
        <f t="shared" si="22"/>
        <v/>
      </c>
      <c r="S62" s="202" t="str">
        <f t="shared" si="23"/>
        <v/>
      </c>
      <c r="T62" s="203" t="str">
        <f t="shared" si="24"/>
        <v/>
      </c>
      <c r="U62" s="203" t="str">
        <f t="shared" si="25"/>
        <v/>
      </c>
      <c r="V62" s="205" t="str">
        <f t="shared" si="26"/>
        <v/>
      </c>
      <c r="W62" s="205" t="str">
        <f t="shared" si="27"/>
        <v/>
      </c>
      <c r="X62" s="203" t="str">
        <f t="shared" si="28"/>
        <v/>
      </c>
      <c r="Y62" s="203" t="str">
        <f t="shared" si="29"/>
        <v/>
      </c>
      <c r="Z62" s="206" t="str">
        <f t="shared" si="30"/>
        <v/>
      </c>
      <c r="AA62" s="207" t="str">
        <f t="shared" si="31"/>
        <v/>
      </c>
      <c r="AB62" s="206" t="str">
        <f t="shared" si="32"/>
        <v/>
      </c>
      <c r="AC62" s="206" t="str">
        <f t="shared" si="33"/>
        <v/>
      </c>
      <c r="AD62" s="211" t="str">
        <f t="shared" ref="AD62:AD96" si="37">IF(C62="","",VLOOKUP(C62,$C$7:$AD$53,28,FALSE))</f>
        <v/>
      </c>
      <c r="AE62" s="211" t="str">
        <f t="shared" si="34"/>
        <v/>
      </c>
      <c r="AF62" s="211"/>
      <c r="AG62" s="211"/>
    </row>
    <row r="63" spans="1:33" ht="16.8" hidden="1" x14ac:dyDescent="0.25">
      <c r="A63" s="242"/>
      <c r="B63" s="131">
        <v>7</v>
      </c>
      <c r="C63" s="131" t="str">
        <f t="shared" si="35"/>
        <v/>
      </c>
      <c r="D63" s="131" t="str">
        <f t="shared" si="36"/>
        <v/>
      </c>
      <c r="E63" s="131" t="str">
        <f t="shared" si="9"/>
        <v/>
      </c>
      <c r="F63" s="131" t="str">
        <f t="shared" si="10"/>
        <v/>
      </c>
      <c r="G63" s="132" t="str">
        <f t="shared" si="11"/>
        <v/>
      </c>
      <c r="H63" s="132" t="str">
        <f t="shared" si="12"/>
        <v/>
      </c>
      <c r="I63" s="132" t="str">
        <f t="shared" si="13"/>
        <v/>
      </c>
      <c r="J63" s="210" t="str">
        <f t="shared" si="14"/>
        <v/>
      </c>
      <c r="K63" s="131" t="str">
        <f t="shared" si="15"/>
        <v/>
      </c>
      <c r="L63" s="131" t="str">
        <f t="shared" si="16"/>
        <v/>
      </c>
      <c r="M63" s="132" t="str">
        <f t="shared" si="17"/>
        <v/>
      </c>
      <c r="N63" s="202" t="str">
        <f t="shared" si="18"/>
        <v/>
      </c>
      <c r="O63" s="202" t="str">
        <f t="shared" si="19"/>
        <v/>
      </c>
      <c r="P63" s="203" t="str">
        <f t="shared" si="20"/>
        <v/>
      </c>
      <c r="Q63" s="204" t="str">
        <f t="shared" si="21"/>
        <v/>
      </c>
      <c r="R63" s="202" t="str">
        <f t="shared" si="22"/>
        <v/>
      </c>
      <c r="S63" s="202" t="str">
        <f t="shared" si="23"/>
        <v/>
      </c>
      <c r="T63" s="203" t="str">
        <f t="shared" si="24"/>
        <v/>
      </c>
      <c r="U63" s="203" t="str">
        <f t="shared" si="25"/>
        <v/>
      </c>
      <c r="V63" s="205" t="str">
        <f t="shared" si="26"/>
        <v/>
      </c>
      <c r="W63" s="205" t="str">
        <f t="shared" si="27"/>
        <v/>
      </c>
      <c r="X63" s="203" t="str">
        <f t="shared" si="28"/>
        <v/>
      </c>
      <c r="Y63" s="203" t="str">
        <f t="shared" si="29"/>
        <v/>
      </c>
      <c r="Z63" s="206" t="str">
        <f t="shared" si="30"/>
        <v/>
      </c>
      <c r="AA63" s="207" t="str">
        <f t="shared" si="31"/>
        <v/>
      </c>
      <c r="AB63" s="206" t="str">
        <f t="shared" si="32"/>
        <v/>
      </c>
      <c r="AC63" s="206" t="str">
        <f t="shared" si="33"/>
        <v/>
      </c>
      <c r="AD63" s="211" t="str">
        <f t="shared" si="37"/>
        <v/>
      </c>
      <c r="AE63" s="211" t="str">
        <f t="shared" si="34"/>
        <v/>
      </c>
      <c r="AF63" s="211"/>
      <c r="AG63" s="211"/>
    </row>
    <row r="64" spans="1:33" ht="16.8" hidden="1" x14ac:dyDescent="0.25">
      <c r="A64" s="242"/>
      <c r="B64" s="131">
        <v>8</v>
      </c>
      <c r="C64" s="131" t="str">
        <f t="shared" si="35"/>
        <v/>
      </c>
      <c r="D64" s="131" t="str">
        <f t="shared" si="36"/>
        <v/>
      </c>
      <c r="E64" s="131" t="str">
        <f t="shared" si="9"/>
        <v/>
      </c>
      <c r="F64" s="131" t="str">
        <f t="shared" si="10"/>
        <v/>
      </c>
      <c r="G64" s="132" t="str">
        <f t="shared" si="11"/>
        <v/>
      </c>
      <c r="H64" s="132" t="str">
        <f t="shared" si="12"/>
        <v/>
      </c>
      <c r="I64" s="132" t="str">
        <f t="shared" si="13"/>
        <v/>
      </c>
      <c r="J64" s="210" t="str">
        <f t="shared" si="14"/>
        <v/>
      </c>
      <c r="K64" s="131" t="str">
        <f t="shared" si="15"/>
        <v/>
      </c>
      <c r="L64" s="131" t="str">
        <f t="shared" si="16"/>
        <v/>
      </c>
      <c r="M64" s="132" t="str">
        <f t="shared" si="17"/>
        <v/>
      </c>
      <c r="N64" s="202" t="str">
        <f t="shared" si="18"/>
        <v/>
      </c>
      <c r="O64" s="202" t="str">
        <f t="shared" si="19"/>
        <v/>
      </c>
      <c r="P64" s="203" t="str">
        <f t="shared" si="20"/>
        <v/>
      </c>
      <c r="Q64" s="204" t="str">
        <f t="shared" si="21"/>
        <v/>
      </c>
      <c r="R64" s="202" t="str">
        <f t="shared" si="22"/>
        <v/>
      </c>
      <c r="S64" s="202" t="str">
        <f t="shared" si="23"/>
        <v/>
      </c>
      <c r="T64" s="203" t="str">
        <f t="shared" si="24"/>
        <v/>
      </c>
      <c r="U64" s="203" t="str">
        <f t="shared" si="25"/>
        <v/>
      </c>
      <c r="V64" s="205" t="str">
        <f t="shared" si="26"/>
        <v/>
      </c>
      <c r="W64" s="205" t="str">
        <f t="shared" si="27"/>
        <v/>
      </c>
      <c r="X64" s="203" t="str">
        <f t="shared" si="28"/>
        <v/>
      </c>
      <c r="Y64" s="203" t="str">
        <f t="shared" si="29"/>
        <v/>
      </c>
      <c r="Z64" s="206" t="str">
        <f t="shared" si="30"/>
        <v/>
      </c>
      <c r="AA64" s="207" t="str">
        <f t="shared" si="31"/>
        <v/>
      </c>
      <c r="AB64" s="206" t="str">
        <f t="shared" si="32"/>
        <v/>
      </c>
      <c r="AC64" s="206" t="str">
        <f t="shared" si="33"/>
        <v/>
      </c>
      <c r="AD64" s="211" t="str">
        <f t="shared" si="37"/>
        <v/>
      </c>
      <c r="AE64" s="211" t="str">
        <f t="shared" si="34"/>
        <v/>
      </c>
      <c r="AF64" s="211"/>
      <c r="AG64" s="211"/>
    </row>
    <row r="65" spans="1:33" ht="16.8" hidden="1" x14ac:dyDescent="0.25">
      <c r="A65" s="242"/>
      <c r="B65" s="131">
        <v>9</v>
      </c>
      <c r="C65" s="131" t="str">
        <f t="shared" si="35"/>
        <v/>
      </c>
      <c r="D65" s="131" t="str">
        <f t="shared" si="36"/>
        <v/>
      </c>
      <c r="E65" s="131" t="str">
        <f t="shared" si="9"/>
        <v/>
      </c>
      <c r="F65" s="131" t="str">
        <f t="shared" si="10"/>
        <v/>
      </c>
      <c r="G65" s="132" t="str">
        <f t="shared" si="11"/>
        <v/>
      </c>
      <c r="H65" s="132" t="str">
        <f t="shared" si="12"/>
        <v/>
      </c>
      <c r="I65" s="132" t="str">
        <f t="shared" si="13"/>
        <v/>
      </c>
      <c r="J65" s="210" t="str">
        <f t="shared" si="14"/>
        <v/>
      </c>
      <c r="K65" s="131" t="str">
        <f t="shared" si="15"/>
        <v/>
      </c>
      <c r="L65" s="131" t="str">
        <f t="shared" si="16"/>
        <v/>
      </c>
      <c r="M65" s="132" t="str">
        <f t="shared" si="17"/>
        <v/>
      </c>
      <c r="N65" s="202" t="str">
        <f t="shared" si="18"/>
        <v/>
      </c>
      <c r="O65" s="202" t="str">
        <f t="shared" si="19"/>
        <v/>
      </c>
      <c r="P65" s="203" t="str">
        <f t="shared" si="20"/>
        <v/>
      </c>
      <c r="Q65" s="204" t="str">
        <f t="shared" si="21"/>
        <v/>
      </c>
      <c r="R65" s="202" t="str">
        <f t="shared" si="22"/>
        <v/>
      </c>
      <c r="S65" s="202" t="str">
        <f t="shared" si="23"/>
        <v/>
      </c>
      <c r="T65" s="203" t="str">
        <f t="shared" si="24"/>
        <v/>
      </c>
      <c r="U65" s="203" t="str">
        <f t="shared" si="25"/>
        <v/>
      </c>
      <c r="V65" s="205" t="str">
        <f t="shared" si="26"/>
        <v/>
      </c>
      <c r="W65" s="205" t="str">
        <f t="shared" si="27"/>
        <v/>
      </c>
      <c r="X65" s="203" t="str">
        <f t="shared" si="28"/>
        <v/>
      </c>
      <c r="Y65" s="203" t="str">
        <f t="shared" si="29"/>
        <v/>
      </c>
      <c r="Z65" s="206" t="str">
        <f t="shared" si="30"/>
        <v/>
      </c>
      <c r="AA65" s="207" t="str">
        <f t="shared" si="31"/>
        <v/>
      </c>
      <c r="AB65" s="206" t="str">
        <f t="shared" si="32"/>
        <v/>
      </c>
      <c r="AC65" s="206" t="str">
        <f t="shared" si="33"/>
        <v/>
      </c>
      <c r="AD65" s="211" t="str">
        <f t="shared" si="37"/>
        <v/>
      </c>
      <c r="AE65" s="211" t="str">
        <f t="shared" si="34"/>
        <v/>
      </c>
      <c r="AF65" s="211"/>
      <c r="AG65" s="211"/>
    </row>
    <row r="66" spans="1:33" ht="16.8" hidden="1" x14ac:dyDescent="0.25">
      <c r="A66" s="242"/>
      <c r="B66" s="131">
        <v>10</v>
      </c>
      <c r="C66" s="131" t="str">
        <f t="shared" si="35"/>
        <v/>
      </c>
      <c r="D66" s="131" t="str">
        <f t="shared" si="36"/>
        <v/>
      </c>
      <c r="E66" s="131" t="str">
        <f t="shared" si="9"/>
        <v/>
      </c>
      <c r="F66" s="131" t="str">
        <f t="shared" si="10"/>
        <v/>
      </c>
      <c r="G66" s="132" t="str">
        <f t="shared" si="11"/>
        <v/>
      </c>
      <c r="H66" s="132" t="str">
        <f t="shared" si="12"/>
        <v/>
      </c>
      <c r="I66" s="132" t="str">
        <f t="shared" si="13"/>
        <v/>
      </c>
      <c r="J66" s="210" t="str">
        <f t="shared" si="14"/>
        <v/>
      </c>
      <c r="K66" s="131" t="str">
        <f t="shared" si="15"/>
        <v/>
      </c>
      <c r="L66" s="131" t="str">
        <f t="shared" si="16"/>
        <v/>
      </c>
      <c r="M66" s="132" t="str">
        <f t="shared" si="17"/>
        <v/>
      </c>
      <c r="N66" s="202" t="str">
        <f t="shared" si="18"/>
        <v/>
      </c>
      <c r="O66" s="202" t="str">
        <f t="shared" si="19"/>
        <v/>
      </c>
      <c r="P66" s="203" t="str">
        <f t="shared" si="20"/>
        <v/>
      </c>
      <c r="Q66" s="204" t="str">
        <f t="shared" si="21"/>
        <v/>
      </c>
      <c r="R66" s="202" t="str">
        <f t="shared" si="22"/>
        <v/>
      </c>
      <c r="S66" s="202" t="str">
        <f t="shared" si="23"/>
        <v/>
      </c>
      <c r="T66" s="203" t="str">
        <f t="shared" si="24"/>
        <v/>
      </c>
      <c r="U66" s="203" t="str">
        <f t="shared" si="25"/>
        <v/>
      </c>
      <c r="V66" s="205" t="str">
        <f t="shared" si="26"/>
        <v/>
      </c>
      <c r="W66" s="205" t="str">
        <f t="shared" si="27"/>
        <v/>
      </c>
      <c r="X66" s="203" t="str">
        <f t="shared" si="28"/>
        <v/>
      </c>
      <c r="Y66" s="203" t="str">
        <f t="shared" si="29"/>
        <v/>
      </c>
      <c r="Z66" s="206" t="str">
        <f t="shared" si="30"/>
        <v/>
      </c>
      <c r="AA66" s="207" t="str">
        <f t="shared" si="31"/>
        <v/>
      </c>
      <c r="AB66" s="206" t="str">
        <f t="shared" si="32"/>
        <v/>
      </c>
      <c r="AC66" s="206" t="str">
        <f t="shared" si="33"/>
        <v/>
      </c>
      <c r="AD66" s="211" t="str">
        <f t="shared" si="37"/>
        <v/>
      </c>
      <c r="AE66" s="211" t="str">
        <f t="shared" si="34"/>
        <v/>
      </c>
      <c r="AF66" s="211"/>
      <c r="AG66" s="211"/>
    </row>
    <row r="67" spans="1:33" ht="16.8" hidden="1" x14ac:dyDescent="0.25">
      <c r="A67" s="242"/>
      <c r="B67" s="131">
        <v>11</v>
      </c>
      <c r="C67" s="131" t="str">
        <f t="shared" si="35"/>
        <v/>
      </c>
      <c r="D67" s="131" t="str">
        <f t="shared" si="36"/>
        <v/>
      </c>
      <c r="E67" s="131" t="str">
        <f t="shared" si="9"/>
        <v/>
      </c>
      <c r="F67" s="131" t="str">
        <f t="shared" si="10"/>
        <v/>
      </c>
      <c r="G67" s="132" t="str">
        <f t="shared" si="11"/>
        <v/>
      </c>
      <c r="H67" s="132" t="str">
        <f t="shared" si="12"/>
        <v/>
      </c>
      <c r="I67" s="132" t="str">
        <f t="shared" si="13"/>
        <v/>
      </c>
      <c r="J67" s="210" t="str">
        <f t="shared" si="14"/>
        <v/>
      </c>
      <c r="K67" s="131" t="str">
        <f t="shared" si="15"/>
        <v/>
      </c>
      <c r="L67" s="131" t="str">
        <f t="shared" si="16"/>
        <v/>
      </c>
      <c r="M67" s="132" t="str">
        <f t="shared" si="17"/>
        <v/>
      </c>
      <c r="N67" s="202" t="str">
        <f t="shared" si="18"/>
        <v/>
      </c>
      <c r="O67" s="202" t="str">
        <f t="shared" si="19"/>
        <v/>
      </c>
      <c r="P67" s="203" t="str">
        <f t="shared" si="20"/>
        <v/>
      </c>
      <c r="Q67" s="204" t="str">
        <f t="shared" si="21"/>
        <v/>
      </c>
      <c r="R67" s="202" t="str">
        <f t="shared" si="22"/>
        <v/>
      </c>
      <c r="S67" s="202" t="str">
        <f t="shared" si="23"/>
        <v/>
      </c>
      <c r="T67" s="203" t="str">
        <f t="shared" si="24"/>
        <v/>
      </c>
      <c r="U67" s="203" t="str">
        <f t="shared" si="25"/>
        <v/>
      </c>
      <c r="V67" s="205" t="str">
        <f t="shared" si="26"/>
        <v/>
      </c>
      <c r="W67" s="205" t="str">
        <f t="shared" si="27"/>
        <v/>
      </c>
      <c r="X67" s="203" t="str">
        <f t="shared" si="28"/>
        <v/>
      </c>
      <c r="Y67" s="203" t="str">
        <f t="shared" si="29"/>
        <v/>
      </c>
      <c r="Z67" s="206" t="str">
        <f t="shared" si="30"/>
        <v/>
      </c>
      <c r="AA67" s="207" t="str">
        <f t="shared" si="31"/>
        <v/>
      </c>
      <c r="AB67" s="206" t="str">
        <f t="shared" si="32"/>
        <v/>
      </c>
      <c r="AC67" s="206" t="str">
        <f t="shared" si="33"/>
        <v/>
      </c>
      <c r="AD67" s="211" t="str">
        <f t="shared" si="37"/>
        <v/>
      </c>
      <c r="AE67" s="211" t="str">
        <f t="shared" si="34"/>
        <v/>
      </c>
      <c r="AF67" s="211"/>
      <c r="AG67" s="211"/>
    </row>
    <row r="68" spans="1:33" ht="16.8" hidden="1" x14ac:dyDescent="0.25">
      <c r="A68" s="242"/>
      <c r="B68" s="131">
        <v>12</v>
      </c>
      <c r="C68" s="131" t="str">
        <f t="shared" si="35"/>
        <v/>
      </c>
      <c r="D68" s="131" t="str">
        <f t="shared" si="36"/>
        <v/>
      </c>
      <c r="E68" s="131" t="str">
        <f t="shared" si="9"/>
        <v/>
      </c>
      <c r="F68" s="131" t="str">
        <f t="shared" si="10"/>
        <v/>
      </c>
      <c r="G68" s="132" t="str">
        <f t="shared" si="11"/>
        <v/>
      </c>
      <c r="H68" s="132" t="str">
        <f t="shared" si="12"/>
        <v/>
      </c>
      <c r="I68" s="132" t="str">
        <f t="shared" si="13"/>
        <v/>
      </c>
      <c r="J68" s="210" t="str">
        <f t="shared" si="14"/>
        <v/>
      </c>
      <c r="K68" s="131" t="str">
        <f t="shared" si="15"/>
        <v/>
      </c>
      <c r="L68" s="131" t="str">
        <f t="shared" si="16"/>
        <v/>
      </c>
      <c r="M68" s="132" t="str">
        <f t="shared" si="17"/>
        <v/>
      </c>
      <c r="N68" s="202" t="str">
        <f t="shared" si="18"/>
        <v/>
      </c>
      <c r="O68" s="202" t="str">
        <f t="shared" si="19"/>
        <v/>
      </c>
      <c r="P68" s="203" t="str">
        <f t="shared" si="20"/>
        <v/>
      </c>
      <c r="Q68" s="204" t="str">
        <f t="shared" si="21"/>
        <v/>
      </c>
      <c r="R68" s="202" t="str">
        <f t="shared" si="22"/>
        <v/>
      </c>
      <c r="S68" s="202" t="str">
        <f t="shared" si="23"/>
        <v/>
      </c>
      <c r="T68" s="203" t="str">
        <f t="shared" si="24"/>
        <v/>
      </c>
      <c r="U68" s="203" t="str">
        <f t="shared" si="25"/>
        <v/>
      </c>
      <c r="V68" s="205" t="str">
        <f t="shared" si="26"/>
        <v/>
      </c>
      <c r="W68" s="205" t="str">
        <f t="shared" si="27"/>
        <v/>
      </c>
      <c r="X68" s="203" t="str">
        <f t="shared" si="28"/>
        <v/>
      </c>
      <c r="Y68" s="203" t="str">
        <f t="shared" si="29"/>
        <v/>
      </c>
      <c r="Z68" s="206" t="str">
        <f t="shared" si="30"/>
        <v/>
      </c>
      <c r="AA68" s="207" t="str">
        <f t="shared" si="31"/>
        <v/>
      </c>
      <c r="AB68" s="206" t="str">
        <f t="shared" si="32"/>
        <v/>
      </c>
      <c r="AC68" s="206" t="str">
        <f t="shared" si="33"/>
        <v/>
      </c>
      <c r="AD68" s="211" t="str">
        <f t="shared" si="37"/>
        <v/>
      </c>
      <c r="AE68" s="211" t="str">
        <f t="shared" si="34"/>
        <v/>
      </c>
      <c r="AF68" s="211"/>
      <c r="AG68" s="211"/>
    </row>
    <row r="69" spans="1:33" ht="16.8" hidden="1" x14ac:dyDescent="0.25">
      <c r="A69" s="242"/>
      <c r="B69" s="131">
        <v>13</v>
      </c>
      <c r="C69" s="131" t="str">
        <f t="shared" si="35"/>
        <v/>
      </c>
      <c r="D69" s="131" t="str">
        <f t="shared" si="36"/>
        <v/>
      </c>
      <c r="E69" s="131" t="str">
        <f t="shared" si="9"/>
        <v/>
      </c>
      <c r="F69" s="131" t="str">
        <f t="shared" si="10"/>
        <v/>
      </c>
      <c r="G69" s="132" t="str">
        <f t="shared" si="11"/>
        <v/>
      </c>
      <c r="H69" s="132" t="str">
        <f t="shared" si="12"/>
        <v/>
      </c>
      <c r="I69" s="132" t="str">
        <f t="shared" si="13"/>
        <v/>
      </c>
      <c r="J69" s="210" t="str">
        <f t="shared" si="14"/>
        <v/>
      </c>
      <c r="K69" s="131" t="str">
        <f t="shared" si="15"/>
        <v/>
      </c>
      <c r="L69" s="131" t="str">
        <f t="shared" si="16"/>
        <v/>
      </c>
      <c r="M69" s="132" t="str">
        <f t="shared" si="17"/>
        <v/>
      </c>
      <c r="N69" s="202" t="str">
        <f t="shared" si="18"/>
        <v/>
      </c>
      <c r="O69" s="202" t="str">
        <f t="shared" si="19"/>
        <v/>
      </c>
      <c r="P69" s="203" t="str">
        <f t="shared" si="20"/>
        <v/>
      </c>
      <c r="Q69" s="204" t="str">
        <f t="shared" si="21"/>
        <v/>
      </c>
      <c r="R69" s="202" t="str">
        <f t="shared" si="22"/>
        <v/>
      </c>
      <c r="S69" s="202" t="str">
        <f t="shared" si="23"/>
        <v/>
      </c>
      <c r="T69" s="203" t="str">
        <f t="shared" si="24"/>
        <v/>
      </c>
      <c r="U69" s="203" t="str">
        <f t="shared" si="25"/>
        <v/>
      </c>
      <c r="V69" s="205" t="str">
        <f t="shared" si="26"/>
        <v/>
      </c>
      <c r="W69" s="205" t="str">
        <f t="shared" si="27"/>
        <v/>
      </c>
      <c r="X69" s="203" t="str">
        <f t="shared" si="28"/>
        <v/>
      </c>
      <c r="Y69" s="203" t="str">
        <f t="shared" si="29"/>
        <v/>
      </c>
      <c r="Z69" s="206" t="str">
        <f t="shared" si="30"/>
        <v/>
      </c>
      <c r="AA69" s="207" t="str">
        <f t="shared" si="31"/>
        <v/>
      </c>
      <c r="AB69" s="206" t="str">
        <f t="shared" si="32"/>
        <v/>
      </c>
      <c r="AC69" s="206" t="str">
        <f t="shared" si="33"/>
        <v/>
      </c>
      <c r="AD69" s="211" t="str">
        <f t="shared" si="37"/>
        <v/>
      </c>
      <c r="AE69" s="211" t="str">
        <f t="shared" si="34"/>
        <v/>
      </c>
      <c r="AF69" s="211"/>
      <c r="AG69" s="211"/>
    </row>
    <row r="70" spans="1:33" ht="16.8" hidden="1" x14ac:dyDescent="0.25">
      <c r="A70" s="242"/>
      <c r="B70" s="131">
        <v>14</v>
      </c>
      <c r="C70" s="131" t="str">
        <f t="shared" si="35"/>
        <v/>
      </c>
      <c r="D70" s="131" t="str">
        <f t="shared" si="36"/>
        <v/>
      </c>
      <c r="E70" s="131" t="str">
        <f t="shared" si="9"/>
        <v/>
      </c>
      <c r="F70" s="131" t="str">
        <f t="shared" si="10"/>
        <v/>
      </c>
      <c r="G70" s="132" t="str">
        <f t="shared" si="11"/>
        <v/>
      </c>
      <c r="H70" s="132" t="str">
        <f t="shared" si="12"/>
        <v/>
      </c>
      <c r="I70" s="132" t="str">
        <f t="shared" si="13"/>
        <v/>
      </c>
      <c r="J70" s="210" t="str">
        <f t="shared" si="14"/>
        <v/>
      </c>
      <c r="K70" s="131" t="str">
        <f t="shared" si="15"/>
        <v/>
      </c>
      <c r="L70" s="131" t="str">
        <f t="shared" si="16"/>
        <v/>
      </c>
      <c r="M70" s="132" t="str">
        <f t="shared" si="17"/>
        <v/>
      </c>
      <c r="N70" s="202" t="str">
        <f t="shared" si="18"/>
        <v/>
      </c>
      <c r="O70" s="202" t="str">
        <f t="shared" si="19"/>
        <v/>
      </c>
      <c r="P70" s="203" t="str">
        <f t="shared" si="20"/>
        <v/>
      </c>
      <c r="Q70" s="204" t="str">
        <f t="shared" si="21"/>
        <v/>
      </c>
      <c r="R70" s="202" t="str">
        <f t="shared" si="22"/>
        <v/>
      </c>
      <c r="S70" s="202" t="str">
        <f t="shared" si="23"/>
        <v/>
      </c>
      <c r="T70" s="203" t="str">
        <f t="shared" si="24"/>
        <v/>
      </c>
      <c r="U70" s="203" t="str">
        <f t="shared" si="25"/>
        <v/>
      </c>
      <c r="V70" s="205" t="str">
        <f t="shared" si="26"/>
        <v/>
      </c>
      <c r="W70" s="205" t="str">
        <f t="shared" si="27"/>
        <v/>
      </c>
      <c r="X70" s="203" t="str">
        <f t="shared" si="28"/>
        <v/>
      </c>
      <c r="Y70" s="203" t="str">
        <f t="shared" si="29"/>
        <v/>
      </c>
      <c r="Z70" s="206" t="str">
        <f t="shared" si="30"/>
        <v/>
      </c>
      <c r="AA70" s="207" t="str">
        <f t="shared" si="31"/>
        <v/>
      </c>
      <c r="AB70" s="206" t="str">
        <f t="shared" si="32"/>
        <v/>
      </c>
      <c r="AC70" s="206" t="str">
        <f t="shared" si="33"/>
        <v/>
      </c>
      <c r="AD70" s="211" t="str">
        <f t="shared" si="37"/>
        <v/>
      </c>
      <c r="AE70" s="211" t="str">
        <f t="shared" si="34"/>
        <v/>
      </c>
      <c r="AF70" s="211"/>
      <c r="AG70" s="211"/>
    </row>
    <row r="71" spans="1:33" ht="16.8" hidden="1" x14ac:dyDescent="0.25">
      <c r="A71" s="242"/>
      <c r="B71" s="131">
        <v>15</v>
      </c>
      <c r="C71" s="131" t="str">
        <f t="shared" si="35"/>
        <v/>
      </c>
      <c r="D71" s="131" t="str">
        <f t="shared" si="36"/>
        <v/>
      </c>
      <c r="E71" s="131" t="str">
        <f t="shared" si="9"/>
        <v/>
      </c>
      <c r="F71" s="131" t="str">
        <f t="shared" si="10"/>
        <v/>
      </c>
      <c r="G71" s="132" t="str">
        <f t="shared" si="11"/>
        <v/>
      </c>
      <c r="H71" s="132" t="str">
        <f t="shared" si="12"/>
        <v/>
      </c>
      <c r="I71" s="132" t="str">
        <f t="shared" si="13"/>
        <v/>
      </c>
      <c r="J71" s="210" t="str">
        <f t="shared" si="14"/>
        <v/>
      </c>
      <c r="K71" s="131" t="str">
        <f t="shared" si="15"/>
        <v/>
      </c>
      <c r="L71" s="131" t="str">
        <f t="shared" si="16"/>
        <v/>
      </c>
      <c r="M71" s="132" t="str">
        <f t="shared" si="17"/>
        <v/>
      </c>
      <c r="N71" s="202" t="str">
        <f t="shared" si="18"/>
        <v/>
      </c>
      <c r="O71" s="202" t="str">
        <f t="shared" si="19"/>
        <v/>
      </c>
      <c r="P71" s="203" t="str">
        <f t="shared" si="20"/>
        <v/>
      </c>
      <c r="Q71" s="204" t="str">
        <f t="shared" si="21"/>
        <v/>
      </c>
      <c r="R71" s="202" t="str">
        <f t="shared" si="22"/>
        <v/>
      </c>
      <c r="S71" s="202" t="str">
        <f t="shared" si="23"/>
        <v/>
      </c>
      <c r="T71" s="203" t="str">
        <f t="shared" si="24"/>
        <v/>
      </c>
      <c r="U71" s="203" t="str">
        <f t="shared" si="25"/>
        <v/>
      </c>
      <c r="V71" s="205" t="str">
        <f t="shared" si="26"/>
        <v/>
      </c>
      <c r="W71" s="205" t="str">
        <f t="shared" si="27"/>
        <v/>
      </c>
      <c r="X71" s="203" t="str">
        <f t="shared" si="28"/>
        <v/>
      </c>
      <c r="Y71" s="203" t="str">
        <f t="shared" si="29"/>
        <v/>
      </c>
      <c r="Z71" s="206" t="str">
        <f t="shared" si="30"/>
        <v/>
      </c>
      <c r="AA71" s="207" t="str">
        <f t="shared" si="31"/>
        <v/>
      </c>
      <c r="AB71" s="206" t="str">
        <f t="shared" si="32"/>
        <v/>
      </c>
      <c r="AC71" s="206" t="str">
        <f t="shared" si="33"/>
        <v/>
      </c>
      <c r="AD71" s="211" t="str">
        <f t="shared" si="37"/>
        <v/>
      </c>
      <c r="AE71" s="211" t="str">
        <f t="shared" si="34"/>
        <v/>
      </c>
      <c r="AF71" s="211"/>
      <c r="AG71" s="211"/>
    </row>
    <row r="72" spans="1:33" ht="16.8" hidden="1" x14ac:dyDescent="0.25">
      <c r="A72" s="242"/>
      <c r="B72" s="131">
        <v>16</v>
      </c>
      <c r="C72" s="131" t="str">
        <f t="shared" si="35"/>
        <v/>
      </c>
      <c r="D72" s="131" t="str">
        <f t="shared" si="36"/>
        <v/>
      </c>
      <c r="E72" s="131" t="str">
        <f t="shared" si="9"/>
        <v/>
      </c>
      <c r="F72" s="131" t="str">
        <f t="shared" si="10"/>
        <v/>
      </c>
      <c r="G72" s="132" t="str">
        <f t="shared" si="11"/>
        <v/>
      </c>
      <c r="H72" s="132" t="str">
        <f t="shared" si="12"/>
        <v/>
      </c>
      <c r="I72" s="132" t="str">
        <f t="shared" si="13"/>
        <v/>
      </c>
      <c r="J72" s="210" t="str">
        <f t="shared" si="14"/>
        <v/>
      </c>
      <c r="K72" s="131" t="str">
        <f t="shared" si="15"/>
        <v/>
      </c>
      <c r="L72" s="131" t="str">
        <f t="shared" si="16"/>
        <v/>
      </c>
      <c r="M72" s="132" t="str">
        <f t="shared" si="17"/>
        <v/>
      </c>
      <c r="N72" s="202" t="str">
        <f t="shared" si="18"/>
        <v/>
      </c>
      <c r="O72" s="202" t="str">
        <f t="shared" si="19"/>
        <v/>
      </c>
      <c r="P72" s="203" t="str">
        <f t="shared" si="20"/>
        <v/>
      </c>
      <c r="Q72" s="204" t="str">
        <f t="shared" si="21"/>
        <v/>
      </c>
      <c r="R72" s="202" t="str">
        <f t="shared" si="22"/>
        <v/>
      </c>
      <c r="S72" s="202" t="str">
        <f t="shared" si="23"/>
        <v/>
      </c>
      <c r="T72" s="203" t="str">
        <f t="shared" si="24"/>
        <v/>
      </c>
      <c r="U72" s="203" t="str">
        <f t="shared" si="25"/>
        <v/>
      </c>
      <c r="V72" s="205" t="str">
        <f t="shared" si="26"/>
        <v/>
      </c>
      <c r="W72" s="205" t="str">
        <f t="shared" si="27"/>
        <v/>
      </c>
      <c r="X72" s="203" t="str">
        <f t="shared" si="28"/>
        <v/>
      </c>
      <c r="Y72" s="203" t="str">
        <f t="shared" si="29"/>
        <v/>
      </c>
      <c r="Z72" s="206" t="str">
        <f t="shared" si="30"/>
        <v/>
      </c>
      <c r="AA72" s="207" t="str">
        <f t="shared" si="31"/>
        <v/>
      </c>
      <c r="AB72" s="206" t="str">
        <f t="shared" si="32"/>
        <v/>
      </c>
      <c r="AC72" s="206" t="str">
        <f t="shared" si="33"/>
        <v/>
      </c>
      <c r="AD72" s="211" t="str">
        <f t="shared" si="37"/>
        <v/>
      </c>
      <c r="AE72" s="211" t="str">
        <f t="shared" si="34"/>
        <v/>
      </c>
      <c r="AF72" s="211"/>
      <c r="AG72" s="211"/>
    </row>
    <row r="73" spans="1:33" ht="16.8" hidden="1" x14ac:dyDescent="0.25">
      <c r="A73" s="242"/>
      <c r="B73" s="131">
        <v>17</v>
      </c>
      <c r="C73" s="131" t="str">
        <f t="shared" si="35"/>
        <v/>
      </c>
      <c r="D73" s="131" t="str">
        <f t="shared" si="36"/>
        <v/>
      </c>
      <c r="E73" s="131" t="str">
        <f t="shared" si="9"/>
        <v/>
      </c>
      <c r="F73" s="131" t="str">
        <f t="shared" si="10"/>
        <v/>
      </c>
      <c r="G73" s="132" t="str">
        <f t="shared" si="11"/>
        <v/>
      </c>
      <c r="H73" s="132" t="str">
        <f t="shared" si="12"/>
        <v/>
      </c>
      <c r="I73" s="132" t="str">
        <f t="shared" si="13"/>
        <v/>
      </c>
      <c r="J73" s="210" t="str">
        <f t="shared" si="14"/>
        <v/>
      </c>
      <c r="K73" s="131" t="str">
        <f t="shared" si="15"/>
        <v/>
      </c>
      <c r="L73" s="131" t="str">
        <f t="shared" si="16"/>
        <v/>
      </c>
      <c r="M73" s="132" t="str">
        <f t="shared" si="17"/>
        <v/>
      </c>
      <c r="N73" s="202" t="str">
        <f t="shared" si="18"/>
        <v/>
      </c>
      <c r="O73" s="202" t="str">
        <f t="shared" si="19"/>
        <v/>
      </c>
      <c r="P73" s="203" t="str">
        <f t="shared" si="20"/>
        <v/>
      </c>
      <c r="Q73" s="204" t="str">
        <f t="shared" si="21"/>
        <v/>
      </c>
      <c r="R73" s="202" t="str">
        <f t="shared" si="22"/>
        <v/>
      </c>
      <c r="S73" s="202" t="str">
        <f t="shared" si="23"/>
        <v/>
      </c>
      <c r="T73" s="203" t="str">
        <f t="shared" si="24"/>
        <v/>
      </c>
      <c r="U73" s="203" t="str">
        <f t="shared" si="25"/>
        <v/>
      </c>
      <c r="V73" s="205" t="str">
        <f t="shared" si="26"/>
        <v/>
      </c>
      <c r="W73" s="205" t="str">
        <f t="shared" si="27"/>
        <v/>
      </c>
      <c r="X73" s="203" t="str">
        <f t="shared" si="28"/>
        <v/>
      </c>
      <c r="Y73" s="203" t="str">
        <f t="shared" si="29"/>
        <v/>
      </c>
      <c r="Z73" s="206" t="str">
        <f t="shared" si="30"/>
        <v/>
      </c>
      <c r="AA73" s="207" t="str">
        <f t="shared" si="31"/>
        <v/>
      </c>
      <c r="AB73" s="206" t="str">
        <f t="shared" si="32"/>
        <v/>
      </c>
      <c r="AC73" s="206" t="str">
        <f t="shared" si="33"/>
        <v/>
      </c>
      <c r="AD73" s="211" t="str">
        <f t="shared" si="37"/>
        <v/>
      </c>
      <c r="AE73" s="211" t="str">
        <f t="shared" si="34"/>
        <v/>
      </c>
      <c r="AF73" s="211"/>
      <c r="AG73" s="211"/>
    </row>
    <row r="74" spans="1:33" ht="16.8" hidden="1" x14ac:dyDescent="0.25">
      <c r="A74" s="242"/>
      <c r="B74" s="131">
        <v>18</v>
      </c>
      <c r="C74" s="131" t="str">
        <f t="shared" si="35"/>
        <v/>
      </c>
      <c r="D74" s="131" t="str">
        <f t="shared" si="36"/>
        <v/>
      </c>
      <c r="E74" s="131" t="str">
        <f t="shared" si="9"/>
        <v/>
      </c>
      <c r="F74" s="131" t="str">
        <f t="shared" si="10"/>
        <v/>
      </c>
      <c r="G74" s="132" t="str">
        <f t="shared" si="11"/>
        <v/>
      </c>
      <c r="H74" s="132" t="str">
        <f t="shared" si="12"/>
        <v/>
      </c>
      <c r="I74" s="132" t="str">
        <f t="shared" si="13"/>
        <v/>
      </c>
      <c r="J74" s="210" t="str">
        <f t="shared" si="14"/>
        <v/>
      </c>
      <c r="K74" s="131" t="str">
        <f t="shared" si="15"/>
        <v/>
      </c>
      <c r="L74" s="131" t="str">
        <f t="shared" si="16"/>
        <v/>
      </c>
      <c r="M74" s="132" t="str">
        <f t="shared" si="17"/>
        <v/>
      </c>
      <c r="N74" s="202" t="str">
        <f t="shared" si="18"/>
        <v/>
      </c>
      <c r="O74" s="202" t="str">
        <f t="shared" si="19"/>
        <v/>
      </c>
      <c r="P74" s="203" t="str">
        <f t="shared" si="20"/>
        <v/>
      </c>
      <c r="Q74" s="204" t="str">
        <f t="shared" si="21"/>
        <v/>
      </c>
      <c r="R74" s="202" t="str">
        <f t="shared" si="22"/>
        <v/>
      </c>
      <c r="S74" s="202" t="str">
        <f t="shared" si="23"/>
        <v/>
      </c>
      <c r="T74" s="203" t="str">
        <f t="shared" si="24"/>
        <v/>
      </c>
      <c r="U74" s="203" t="str">
        <f t="shared" si="25"/>
        <v/>
      </c>
      <c r="V74" s="205" t="str">
        <f t="shared" si="26"/>
        <v/>
      </c>
      <c r="W74" s="205" t="str">
        <f t="shared" si="27"/>
        <v/>
      </c>
      <c r="X74" s="203" t="str">
        <f t="shared" si="28"/>
        <v/>
      </c>
      <c r="Y74" s="203" t="str">
        <f t="shared" si="29"/>
        <v/>
      </c>
      <c r="Z74" s="206" t="str">
        <f t="shared" si="30"/>
        <v/>
      </c>
      <c r="AA74" s="207" t="str">
        <f t="shared" si="31"/>
        <v/>
      </c>
      <c r="AB74" s="206" t="str">
        <f t="shared" si="32"/>
        <v/>
      </c>
      <c r="AC74" s="206" t="str">
        <f t="shared" si="33"/>
        <v/>
      </c>
      <c r="AD74" s="211" t="str">
        <f t="shared" si="37"/>
        <v/>
      </c>
      <c r="AE74" s="211" t="str">
        <f t="shared" si="34"/>
        <v/>
      </c>
      <c r="AF74" s="211"/>
      <c r="AG74" s="211"/>
    </row>
    <row r="75" spans="1:33" ht="16.8" hidden="1" x14ac:dyDescent="0.25">
      <c r="A75" s="242"/>
      <c r="B75" s="131">
        <v>19</v>
      </c>
      <c r="C75" s="131" t="str">
        <f t="shared" si="35"/>
        <v/>
      </c>
      <c r="D75" s="131" t="str">
        <f t="shared" si="36"/>
        <v/>
      </c>
      <c r="E75" s="131" t="str">
        <f t="shared" si="9"/>
        <v/>
      </c>
      <c r="F75" s="131" t="str">
        <f t="shared" si="10"/>
        <v/>
      </c>
      <c r="G75" s="132" t="str">
        <f t="shared" si="11"/>
        <v/>
      </c>
      <c r="H75" s="132" t="str">
        <f t="shared" si="12"/>
        <v/>
      </c>
      <c r="I75" s="132" t="str">
        <f t="shared" si="13"/>
        <v/>
      </c>
      <c r="J75" s="210" t="str">
        <f t="shared" si="14"/>
        <v/>
      </c>
      <c r="K75" s="131" t="str">
        <f t="shared" si="15"/>
        <v/>
      </c>
      <c r="L75" s="131" t="str">
        <f t="shared" si="16"/>
        <v/>
      </c>
      <c r="M75" s="132" t="str">
        <f t="shared" si="17"/>
        <v/>
      </c>
      <c r="N75" s="202" t="str">
        <f t="shared" si="18"/>
        <v/>
      </c>
      <c r="O75" s="202" t="str">
        <f t="shared" si="19"/>
        <v/>
      </c>
      <c r="P75" s="203" t="str">
        <f t="shared" si="20"/>
        <v/>
      </c>
      <c r="Q75" s="204" t="str">
        <f t="shared" si="21"/>
        <v/>
      </c>
      <c r="R75" s="202" t="str">
        <f t="shared" si="22"/>
        <v/>
      </c>
      <c r="S75" s="202" t="str">
        <f t="shared" si="23"/>
        <v/>
      </c>
      <c r="T75" s="203" t="str">
        <f t="shared" si="24"/>
        <v/>
      </c>
      <c r="U75" s="203" t="str">
        <f t="shared" si="25"/>
        <v/>
      </c>
      <c r="V75" s="205" t="str">
        <f t="shared" si="26"/>
        <v/>
      </c>
      <c r="W75" s="205" t="str">
        <f t="shared" si="27"/>
        <v/>
      </c>
      <c r="X75" s="203" t="str">
        <f t="shared" si="28"/>
        <v/>
      </c>
      <c r="Y75" s="203" t="str">
        <f t="shared" si="29"/>
        <v/>
      </c>
      <c r="Z75" s="206" t="str">
        <f t="shared" si="30"/>
        <v/>
      </c>
      <c r="AA75" s="207" t="str">
        <f t="shared" si="31"/>
        <v/>
      </c>
      <c r="AB75" s="206" t="str">
        <f t="shared" si="32"/>
        <v/>
      </c>
      <c r="AC75" s="206" t="str">
        <f t="shared" si="33"/>
        <v/>
      </c>
      <c r="AD75" s="211" t="str">
        <f t="shared" si="37"/>
        <v/>
      </c>
      <c r="AE75" s="211" t="str">
        <f t="shared" si="34"/>
        <v/>
      </c>
      <c r="AF75" s="211"/>
      <c r="AG75" s="211"/>
    </row>
    <row r="76" spans="1:33" ht="16.8" hidden="1" x14ac:dyDescent="0.25">
      <c r="A76" s="242"/>
      <c r="B76" s="131">
        <v>20</v>
      </c>
      <c r="C76" s="131" t="str">
        <f t="shared" si="35"/>
        <v/>
      </c>
      <c r="D76" s="131" t="str">
        <f t="shared" si="36"/>
        <v/>
      </c>
      <c r="E76" s="131" t="str">
        <f t="shared" si="9"/>
        <v/>
      </c>
      <c r="F76" s="131" t="str">
        <f t="shared" si="10"/>
        <v/>
      </c>
      <c r="G76" s="132" t="str">
        <f t="shared" si="11"/>
        <v/>
      </c>
      <c r="H76" s="132" t="str">
        <f t="shared" si="12"/>
        <v/>
      </c>
      <c r="I76" s="132" t="str">
        <f t="shared" si="13"/>
        <v/>
      </c>
      <c r="J76" s="210" t="str">
        <f t="shared" si="14"/>
        <v/>
      </c>
      <c r="K76" s="131" t="str">
        <f t="shared" si="15"/>
        <v/>
      </c>
      <c r="L76" s="131" t="str">
        <f t="shared" si="16"/>
        <v/>
      </c>
      <c r="M76" s="132" t="str">
        <f t="shared" si="17"/>
        <v/>
      </c>
      <c r="N76" s="202" t="str">
        <f t="shared" si="18"/>
        <v/>
      </c>
      <c r="O76" s="202" t="str">
        <f t="shared" si="19"/>
        <v/>
      </c>
      <c r="P76" s="203" t="str">
        <f t="shared" si="20"/>
        <v/>
      </c>
      <c r="Q76" s="204" t="str">
        <f t="shared" si="21"/>
        <v/>
      </c>
      <c r="R76" s="202" t="str">
        <f t="shared" si="22"/>
        <v/>
      </c>
      <c r="S76" s="202" t="str">
        <f t="shared" si="23"/>
        <v/>
      </c>
      <c r="T76" s="203" t="str">
        <f t="shared" si="24"/>
        <v/>
      </c>
      <c r="U76" s="203" t="str">
        <f t="shared" si="25"/>
        <v/>
      </c>
      <c r="V76" s="205" t="str">
        <f t="shared" si="26"/>
        <v/>
      </c>
      <c r="W76" s="205" t="str">
        <f t="shared" si="27"/>
        <v/>
      </c>
      <c r="X76" s="203" t="str">
        <f t="shared" si="28"/>
        <v/>
      </c>
      <c r="Y76" s="203" t="str">
        <f t="shared" si="29"/>
        <v/>
      </c>
      <c r="Z76" s="206" t="str">
        <f t="shared" si="30"/>
        <v/>
      </c>
      <c r="AA76" s="207" t="str">
        <f t="shared" si="31"/>
        <v/>
      </c>
      <c r="AB76" s="206" t="str">
        <f t="shared" si="32"/>
        <v/>
      </c>
      <c r="AC76" s="206" t="str">
        <f t="shared" si="33"/>
        <v/>
      </c>
      <c r="AD76" s="211" t="str">
        <f t="shared" si="37"/>
        <v/>
      </c>
      <c r="AE76" s="211" t="str">
        <f t="shared" si="34"/>
        <v/>
      </c>
      <c r="AF76" s="211"/>
      <c r="AG76" s="211"/>
    </row>
    <row r="77" spans="1:33" ht="16.8" hidden="1" x14ac:dyDescent="0.25">
      <c r="A77" s="242"/>
      <c r="B77" s="131">
        <v>21</v>
      </c>
      <c r="C77" s="131" t="str">
        <f t="shared" si="35"/>
        <v/>
      </c>
      <c r="D77" s="131" t="str">
        <f t="shared" si="36"/>
        <v/>
      </c>
      <c r="E77" s="131" t="str">
        <f t="shared" si="9"/>
        <v/>
      </c>
      <c r="F77" s="131" t="str">
        <f t="shared" si="10"/>
        <v/>
      </c>
      <c r="G77" s="132" t="str">
        <f t="shared" si="11"/>
        <v/>
      </c>
      <c r="H77" s="132" t="str">
        <f t="shared" si="12"/>
        <v/>
      </c>
      <c r="I77" s="132" t="str">
        <f t="shared" si="13"/>
        <v/>
      </c>
      <c r="J77" s="210" t="str">
        <f t="shared" si="14"/>
        <v/>
      </c>
      <c r="K77" s="131" t="str">
        <f t="shared" si="15"/>
        <v/>
      </c>
      <c r="L77" s="131" t="str">
        <f t="shared" si="16"/>
        <v/>
      </c>
      <c r="M77" s="132" t="str">
        <f t="shared" si="17"/>
        <v/>
      </c>
      <c r="N77" s="202" t="str">
        <f t="shared" si="18"/>
        <v/>
      </c>
      <c r="O77" s="202" t="str">
        <f t="shared" si="19"/>
        <v/>
      </c>
      <c r="P77" s="203" t="str">
        <f t="shared" si="20"/>
        <v/>
      </c>
      <c r="Q77" s="204" t="str">
        <f t="shared" si="21"/>
        <v/>
      </c>
      <c r="R77" s="202" t="str">
        <f t="shared" si="22"/>
        <v/>
      </c>
      <c r="S77" s="202" t="str">
        <f t="shared" si="23"/>
        <v/>
      </c>
      <c r="T77" s="203" t="str">
        <f t="shared" si="24"/>
        <v/>
      </c>
      <c r="U77" s="203" t="str">
        <f t="shared" si="25"/>
        <v/>
      </c>
      <c r="V77" s="205" t="str">
        <f t="shared" si="26"/>
        <v/>
      </c>
      <c r="W77" s="205" t="str">
        <f t="shared" si="27"/>
        <v/>
      </c>
      <c r="X77" s="203" t="str">
        <f t="shared" si="28"/>
        <v/>
      </c>
      <c r="Y77" s="203" t="str">
        <f t="shared" si="29"/>
        <v/>
      </c>
      <c r="Z77" s="206" t="str">
        <f t="shared" si="30"/>
        <v/>
      </c>
      <c r="AA77" s="207" t="str">
        <f t="shared" si="31"/>
        <v/>
      </c>
      <c r="AB77" s="206" t="str">
        <f t="shared" si="32"/>
        <v/>
      </c>
      <c r="AC77" s="206" t="str">
        <f t="shared" si="33"/>
        <v/>
      </c>
      <c r="AD77" s="211" t="str">
        <f t="shared" si="37"/>
        <v/>
      </c>
      <c r="AE77" s="211" t="str">
        <f t="shared" si="34"/>
        <v/>
      </c>
      <c r="AF77" s="211"/>
      <c r="AG77" s="211"/>
    </row>
    <row r="78" spans="1:33" ht="16.8" hidden="1" x14ac:dyDescent="0.25">
      <c r="A78" s="242"/>
      <c r="B78" s="131">
        <v>22</v>
      </c>
      <c r="C78" s="131" t="str">
        <f t="shared" si="35"/>
        <v/>
      </c>
      <c r="D78" s="131" t="str">
        <f t="shared" si="36"/>
        <v/>
      </c>
      <c r="E78" s="131" t="str">
        <f t="shared" si="9"/>
        <v/>
      </c>
      <c r="F78" s="131" t="str">
        <f t="shared" si="10"/>
        <v/>
      </c>
      <c r="G78" s="132" t="str">
        <f t="shared" si="11"/>
        <v/>
      </c>
      <c r="H78" s="132" t="str">
        <f t="shared" si="12"/>
        <v/>
      </c>
      <c r="I78" s="132" t="str">
        <f t="shared" si="13"/>
        <v/>
      </c>
      <c r="J78" s="210" t="str">
        <f t="shared" si="14"/>
        <v/>
      </c>
      <c r="K78" s="131" t="str">
        <f t="shared" si="15"/>
        <v/>
      </c>
      <c r="L78" s="131" t="str">
        <f t="shared" si="16"/>
        <v/>
      </c>
      <c r="M78" s="132" t="str">
        <f t="shared" si="17"/>
        <v/>
      </c>
      <c r="N78" s="202" t="str">
        <f t="shared" si="18"/>
        <v/>
      </c>
      <c r="O78" s="202" t="str">
        <f t="shared" si="19"/>
        <v/>
      </c>
      <c r="P78" s="203" t="str">
        <f t="shared" si="20"/>
        <v/>
      </c>
      <c r="Q78" s="204" t="str">
        <f t="shared" si="21"/>
        <v/>
      </c>
      <c r="R78" s="202" t="str">
        <f t="shared" si="22"/>
        <v/>
      </c>
      <c r="S78" s="202" t="str">
        <f t="shared" si="23"/>
        <v/>
      </c>
      <c r="T78" s="203" t="str">
        <f t="shared" si="24"/>
        <v/>
      </c>
      <c r="U78" s="203" t="str">
        <f t="shared" si="25"/>
        <v/>
      </c>
      <c r="V78" s="205" t="str">
        <f t="shared" si="26"/>
        <v/>
      </c>
      <c r="W78" s="205" t="str">
        <f t="shared" si="27"/>
        <v/>
      </c>
      <c r="X78" s="203" t="str">
        <f t="shared" si="28"/>
        <v/>
      </c>
      <c r="Y78" s="203" t="str">
        <f t="shared" si="29"/>
        <v/>
      </c>
      <c r="Z78" s="206" t="str">
        <f t="shared" si="30"/>
        <v/>
      </c>
      <c r="AA78" s="207" t="str">
        <f t="shared" si="31"/>
        <v/>
      </c>
      <c r="AB78" s="206" t="str">
        <f t="shared" si="32"/>
        <v/>
      </c>
      <c r="AC78" s="206" t="str">
        <f t="shared" si="33"/>
        <v/>
      </c>
      <c r="AD78" s="211" t="str">
        <f t="shared" si="37"/>
        <v/>
      </c>
      <c r="AE78" s="211" t="str">
        <f t="shared" si="34"/>
        <v/>
      </c>
      <c r="AF78" s="211"/>
      <c r="AG78" s="211"/>
    </row>
    <row r="79" spans="1:33" ht="16.8" hidden="1" x14ac:dyDescent="0.25">
      <c r="A79" s="242"/>
      <c r="B79" s="131">
        <v>23</v>
      </c>
      <c r="C79" s="131" t="str">
        <f t="shared" si="35"/>
        <v/>
      </c>
      <c r="D79" s="131" t="str">
        <f t="shared" si="36"/>
        <v/>
      </c>
      <c r="E79" s="131" t="str">
        <f t="shared" si="9"/>
        <v/>
      </c>
      <c r="F79" s="131" t="str">
        <f t="shared" si="10"/>
        <v/>
      </c>
      <c r="G79" s="132" t="str">
        <f t="shared" si="11"/>
        <v/>
      </c>
      <c r="H79" s="132" t="str">
        <f t="shared" si="12"/>
        <v/>
      </c>
      <c r="I79" s="132" t="str">
        <f t="shared" si="13"/>
        <v/>
      </c>
      <c r="J79" s="210" t="str">
        <f t="shared" si="14"/>
        <v/>
      </c>
      <c r="K79" s="131" t="str">
        <f t="shared" si="15"/>
        <v/>
      </c>
      <c r="L79" s="131" t="str">
        <f t="shared" si="16"/>
        <v/>
      </c>
      <c r="M79" s="132" t="str">
        <f t="shared" si="17"/>
        <v/>
      </c>
      <c r="N79" s="202" t="str">
        <f t="shared" si="18"/>
        <v/>
      </c>
      <c r="O79" s="202" t="str">
        <f t="shared" si="19"/>
        <v/>
      </c>
      <c r="P79" s="203" t="str">
        <f t="shared" si="20"/>
        <v/>
      </c>
      <c r="Q79" s="204" t="str">
        <f t="shared" si="21"/>
        <v/>
      </c>
      <c r="R79" s="202" t="str">
        <f t="shared" si="22"/>
        <v/>
      </c>
      <c r="S79" s="202" t="str">
        <f t="shared" si="23"/>
        <v/>
      </c>
      <c r="T79" s="203" t="str">
        <f t="shared" si="24"/>
        <v/>
      </c>
      <c r="U79" s="203" t="str">
        <f t="shared" si="25"/>
        <v/>
      </c>
      <c r="V79" s="205" t="str">
        <f t="shared" si="26"/>
        <v/>
      </c>
      <c r="W79" s="205" t="str">
        <f t="shared" si="27"/>
        <v/>
      </c>
      <c r="X79" s="203" t="str">
        <f t="shared" si="28"/>
        <v/>
      </c>
      <c r="Y79" s="203" t="str">
        <f t="shared" si="29"/>
        <v/>
      </c>
      <c r="Z79" s="206" t="str">
        <f t="shared" si="30"/>
        <v/>
      </c>
      <c r="AA79" s="207" t="str">
        <f t="shared" si="31"/>
        <v/>
      </c>
      <c r="AB79" s="206" t="str">
        <f t="shared" si="32"/>
        <v/>
      </c>
      <c r="AC79" s="206" t="str">
        <f t="shared" si="33"/>
        <v/>
      </c>
      <c r="AD79" s="211" t="str">
        <f t="shared" si="37"/>
        <v/>
      </c>
      <c r="AE79" s="211" t="str">
        <f t="shared" si="34"/>
        <v/>
      </c>
      <c r="AF79" s="211"/>
      <c r="AG79" s="211"/>
    </row>
    <row r="80" spans="1:33" ht="16.8" hidden="1" x14ac:dyDescent="0.25">
      <c r="A80" s="242"/>
      <c r="B80" s="131">
        <v>24</v>
      </c>
      <c r="C80" s="131" t="str">
        <f t="shared" si="35"/>
        <v/>
      </c>
      <c r="D80" s="131" t="str">
        <f t="shared" si="36"/>
        <v/>
      </c>
      <c r="E80" s="131" t="str">
        <f t="shared" si="9"/>
        <v/>
      </c>
      <c r="F80" s="131" t="str">
        <f t="shared" si="10"/>
        <v/>
      </c>
      <c r="G80" s="132" t="str">
        <f t="shared" si="11"/>
        <v/>
      </c>
      <c r="H80" s="132" t="str">
        <f t="shared" si="12"/>
        <v/>
      </c>
      <c r="I80" s="132" t="str">
        <f t="shared" si="13"/>
        <v/>
      </c>
      <c r="J80" s="210" t="str">
        <f t="shared" si="14"/>
        <v/>
      </c>
      <c r="K80" s="131" t="str">
        <f t="shared" si="15"/>
        <v/>
      </c>
      <c r="L80" s="131" t="str">
        <f t="shared" si="16"/>
        <v/>
      </c>
      <c r="M80" s="132" t="str">
        <f t="shared" si="17"/>
        <v/>
      </c>
      <c r="N80" s="202" t="str">
        <f t="shared" si="18"/>
        <v/>
      </c>
      <c r="O80" s="202" t="str">
        <f t="shared" si="19"/>
        <v/>
      </c>
      <c r="P80" s="203" t="str">
        <f t="shared" si="20"/>
        <v/>
      </c>
      <c r="Q80" s="204" t="str">
        <f t="shared" si="21"/>
        <v/>
      </c>
      <c r="R80" s="202" t="str">
        <f t="shared" si="22"/>
        <v/>
      </c>
      <c r="S80" s="202" t="str">
        <f t="shared" si="23"/>
        <v/>
      </c>
      <c r="T80" s="203" t="str">
        <f t="shared" si="24"/>
        <v/>
      </c>
      <c r="U80" s="203" t="str">
        <f t="shared" si="25"/>
        <v/>
      </c>
      <c r="V80" s="205" t="str">
        <f t="shared" si="26"/>
        <v/>
      </c>
      <c r="W80" s="205" t="str">
        <f t="shared" si="27"/>
        <v/>
      </c>
      <c r="X80" s="203" t="str">
        <f t="shared" si="28"/>
        <v/>
      </c>
      <c r="Y80" s="203" t="str">
        <f t="shared" si="29"/>
        <v/>
      </c>
      <c r="Z80" s="206" t="str">
        <f t="shared" si="30"/>
        <v/>
      </c>
      <c r="AA80" s="207" t="str">
        <f t="shared" si="31"/>
        <v/>
      </c>
      <c r="AB80" s="206" t="str">
        <f t="shared" si="32"/>
        <v/>
      </c>
      <c r="AC80" s="206" t="str">
        <f t="shared" si="33"/>
        <v/>
      </c>
      <c r="AD80" s="211" t="str">
        <f t="shared" si="37"/>
        <v/>
      </c>
      <c r="AE80" s="211" t="str">
        <f t="shared" si="34"/>
        <v/>
      </c>
      <c r="AF80" s="211"/>
      <c r="AG80" s="211"/>
    </row>
    <row r="81" spans="1:33" ht="16.8" hidden="1" x14ac:dyDescent="0.25">
      <c r="A81" s="242"/>
      <c r="B81" s="131">
        <v>25</v>
      </c>
      <c r="C81" s="131" t="str">
        <f t="shared" si="35"/>
        <v/>
      </c>
      <c r="D81" s="131" t="str">
        <f t="shared" si="36"/>
        <v/>
      </c>
      <c r="E81" s="131" t="str">
        <f t="shared" si="9"/>
        <v/>
      </c>
      <c r="F81" s="131" t="str">
        <f t="shared" si="10"/>
        <v/>
      </c>
      <c r="G81" s="132" t="str">
        <f t="shared" si="11"/>
        <v/>
      </c>
      <c r="H81" s="132" t="str">
        <f t="shared" si="12"/>
        <v/>
      </c>
      <c r="I81" s="132" t="str">
        <f t="shared" si="13"/>
        <v/>
      </c>
      <c r="J81" s="210" t="str">
        <f t="shared" si="14"/>
        <v/>
      </c>
      <c r="K81" s="131" t="str">
        <f t="shared" si="15"/>
        <v/>
      </c>
      <c r="L81" s="131" t="str">
        <f t="shared" si="16"/>
        <v/>
      </c>
      <c r="M81" s="132" t="str">
        <f t="shared" si="17"/>
        <v/>
      </c>
      <c r="N81" s="202" t="str">
        <f t="shared" si="18"/>
        <v/>
      </c>
      <c r="O81" s="202" t="str">
        <f t="shared" si="19"/>
        <v/>
      </c>
      <c r="P81" s="203" t="str">
        <f t="shared" si="20"/>
        <v/>
      </c>
      <c r="Q81" s="204" t="str">
        <f t="shared" si="21"/>
        <v/>
      </c>
      <c r="R81" s="202" t="str">
        <f t="shared" si="22"/>
        <v/>
      </c>
      <c r="S81" s="202" t="str">
        <f t="shared" si="23"/>
        <v/>
      </c>
      <c r="T81" s="203" t="str">
        <f t="shared" si="24"/>
        <v/>
      </c>
      <c r="U81" s="203" t="str">
        <f t="shared" si="25"/>
        <v/>
      </c>
      <c r="V81" s="205" t="str">
        <f t="shared" si="26"/>
        <v/>
      </c>
      <c r="W81" s="205" t="str">
        <f t="shared" si="27"/>
        <v/>
      </c>
      <c r="X81" s="203" t="str">
        <f t="shared" si="28"/>
        <v/>
      </c>
      <c r="Y81" s="203" t="str">
        <f t="shared" si="29"/>
        <v/>
      </c>
      <c r="Z81" s="206" t="str">
        <f t="shared" si="30"/>
        <v/>
      </c>
      <c r="AA81" s="207" t="str">
        <f t="shared" si="31"/>
        <v/>
      </c>
      <c r="AB81" s="206" t="str">
        <f t="shared" si="32"/>
        <v/>
      </c>
      <c r="AC81" s="206" t="str">
        <f t="shared" si="33"/>
        <v/>
      </c>
      <c r="AD81" s="211" t="str">
        <f t="shared" si="37"/>
        <v/>
      </c>
      <c r="AE81" s="211" t="str">
        <f t="shared" si="34"/>
        <v/>
      </c>
      <c r="AF81" s="211"/>
      <c r="AG81" s="211"/>
    </row>
    <row r="82" spans="1:33" ht="16.8" hidden="1" x14ac:dyDescent="0.25">
      <c r="A82" s="242"/>
      <c r="B82" s="131">
        <v>26</v>
      </c>
      <c r="C82" s="131" t="str">
        <f t="shared" si="35"/>
        <v/>
      </c>
      <c r="D82" s="131" t="str">
        <f t="shared" si="36"/>
        <v/>
      </c>
      <c r="E82" s="131" t="str">
        <f t="shared" si="9"/>
        <v/>
      </c>
      <c r="F82" s="131" t="str">
        <f t="shared" si="10"/>
        <v/>
      </c>
      <c r="G82" s="132" t="str">
        <f t="shared" si="11"/>
        <v/>
      </c>
      <c r="H82" s="132" t="str">
        <f t="shared" si="12"/>
        <v/>
      </c>
      <c r="I82" s="132" t="str">
        <f t="shared" si="13"/>
        <v/>
      </c>
      <c r="J82" s="210" t="str">
        <f t="shared" si="14"/>
        <v/>
      </c>
      <c r="K82" s="131" t="str">
        <f t="shared" si="15"/>
        <v/>
      </c>
      <c r="L82" s="131" t="str">
        <f t="shared" si="16"/>
        <v/>
      </c>
      <c r="M82" s="132" t="str">
        <f t="shared" si="17"/>
        <v/>
      </c>
      <c r="N82" s="202" t="str">
        <f t="shared" si="18"/>
        <v/>
      </c>
      <c r="O82" s="202" t="str">
        <f t="shared" si="19"/>
        <v/>
      </c>
      <c r="P82" s="203" t="str">
        <f t="shared" si="20"/>
        <v/>
      </c>
      <c r="Q82" s="204" t="str">
        <f t="shared" si="21"/>
        <v/>
      </c>
      <c r="R82" s="202" t="str">
        <f t="shared" si="22"/>
        <v/>
      </c>
      <c r="S82" s="202" t="str">
        <f t="shared" si="23"/>
        <v/>
      </c>
      <c r="T82" s="203" t="str">
        <f t="shared" si="24"/>
        <v/>
      </c>
      <c r="U82" s="203" t="str">
        <f t="shared" si="25"/>
        <v/>
      </c>
      <c r="V82" s="205" t="str">
        <f t="shared" si="26"/>
        <v/>
      </c>
      <c r="W82" s="205" t="str">
        <f t="shared" si="27"/>
        <v/>
      </c>
      <c r="X82" s="203" t="str">
        <f t="shared" si="28"/>
        <v/>
      </c>
      <c r="Y82" s="203" t="str">
        <f t="shared" si="29"/>
        <v/>
      </c>
      <c r="Z82" s="206" t="str">
        <f t="shared" si="30"/>
        <v/>
      </c>
      <c r="AA82" s="207" t="str">
        <f t="shared" si="31"/>
        <v/>
      </c>
      <c r="AB82" s="206" t="str">
        <f t="shared" si="32"/>
        <v/>
      </c>
      <c r="AC82" s="206" t="str">
        <f t="shared" si="33"/>
        <v/>
      </c>
      <c r="AD82" s="211" t="str">
        <f t="shared" si="37"/>
        <v/>
      </c>
      <c r="AE82" s="211" t="str">
        <f t="shared" si="34"/>
        <v/>
      </c>
      <c r="AF82" s="211"/>
      <c r="AG82" s="211"/>
    </row>
    <row r="83" spans="1:33" ht="16.8" hidden="1" x14ac:dyDescent="0.25">
      <c r="A83" s="242"/>
      <c r="B83" s="131">
        <v>27</v>
      </c>
      <c r="C83" s="131" t="str">
        <f t="shared" si="35"/>
        <v/>
      </c>
      <c r="D83" s="131" t="str">
        <f t="shared" si="36"/>
        <v/>
      </c>
      <c r="E83" s="131" t="str">
        <f t="shared" si="9"/>
        <v/>
      </c>
      <c r="F83" s="131" t="str">
        <f t="shared" si="10"/>
        <v/>
      </c>
      <c r="G83" s="132" t="str">
        <f t="shared" si="11"/>
        <v/>
      </c>
      <c r="H83" s="132" t="str">
        <f t="shared" si="12"/>
        <v/>
      </c>
      <c r="I83" s="132" t="str">
        <f t="shared" si="13"/>
        <v/>
      </c>
      <c r="J83" s="210" t="str">
        <f t="shared" si="14"/>
        <v/>
      </c>
      <c r="K83" s="131" t="str">
        <f t="shared" si="15"/>
        <v/>
      </c>
      <c r="L83" s="131" t="str">
        <f t="shared" si="16"/>
        <v/>
      </c>
      <c r="M83" s="132" t="str">
        <f t="shared" si="17"/>
        <v/>
      </c>
      <c r="N83" s="202" t="str">
        <f t="shared" si="18"/>
        <v/>
      </c>
      <c r="O83" s="202" t="str">
        <f t="shared" si="19"/>
        <v/>
      </c>
      <c r="P83" s="203" t="str">
        <f t="shared" si="20"/>
        <v/>
      </c>
      <c r="Q83" s="204" t="str">
        <f t="shared" si="21"/>
        <v/>
      </c>
      <c r="R83" s="202" t="str">
        <f t="shared" si="22"/>
        <v/>
      </c>
      <c r="S83" s="202" t="str">
        <f t="shared" si="23"/>
        <v/>
      </c>
      <c r="T83" s="203" t="str">
        <f t="shared" si="24"/>
        <v/>
      </c>
      <c r="U83" s="203" t="str">
        <f t="shared" si="25"/>
        <v/>
      </c>
      <c r="V83" s="205" t="str">
        <f t="shared" si="26"/>
        <v/>
      </c>
      <c r="W83" s="205" t="str">
        <f t="shared" si="27"/>
        <v/>
      </c>
      <c r="X83" s="203" t="str">
        <f t="shared" si="28"/>
        <v/>
      </c>
      <c r="Y83" s="203" t="str">
        <f t="shared" si="29"/>
        <v/>
      </c>
      <c r="Z83" s="206" t="str">
        <f t="shared" si="30"/>
        <v/>
      </c>
      <c r="AA83" s="207" t="str">
        <f t="shared" si="31"/>
        <v/>
      </c>
      <c r="AB83" s="206" t="str">
        <f t="shared" si="32"/>
        <v/>
      </c>
      <c r="AC83" s="206" t="str">
        <f t="shared" si="33"/>
        <v/>
      </c>
      <c r="AD83" s="211" t="str">
        <f t="shared" si="37"/>
        <v/>
      </c>
      <c r="AE83" s="211" t="str">
        <f t="shared" si="34"/>
        <v/>
      </c>
      <c r="AF83" s="211"/>
      <c r="AG83" s="211"/>
    </row>
    <row r="84" spans="1:33" ht="16.8" hidden="1" x14ac:dyDescent="0.25">
      <c r="A84" s="242"/>
      <c r="B84" s="131">
        <v>28</v>
      </c>
      <c r="C84" s="131" t="str">
        <f t="shared" si="35"/>
        <v/>
      </c>
      <c r="D84" s="131" t="str">
        <f t="shared" si="36"/>
        <v/>
      </c>
      <c r="E84" s="131" t="str">
        <f t="shared" si="9"/>
        <v/>
      </c>
      <c r="F84" s="131" t="str">
        <f t="shared" si="10"/>
        <v/>
      </c>
      <c r="G84" s="132" t="str">
        <f t="shared" si="11"/>
        <v/>
      </c>
      <c r="H84" s="132" t="str">
        <f t="shared" si="12"/>
        <v/>
      </c>
      <c r="I84" s="132" t="str">
        <f t="shared" si="13"/>
        <v/>
      </c>
      <c r="J84" s="210" t="str">
        <f t="shared" si="14"/>
        <v/>
      </c>
      <c r="K84" s="131" t="str">
        <f t="shared" si="15"/>
        <v/>
      </c>
      <c r="L84" s="131" t="str">
        <f t="shared" si="16"/>
        <v/>
      </c>
      <c r="M84" s="132" t="str">
        <f t="shared" si="17"/>
        <v/>
      </c>
      <c r="N84" s="202" t="str">
        <f t="shared" si="18"/>
        <v/>
      </c>
      <c r="O84" s="202" t="str">
        <f t="shared" si="19"/>
        <v/>
      </c>
      <c r="P84" s="203" t="str">
        <f t="shared" si="20"/>
        <v/>
      </c>
      <c r="Q84" s="204" t="str">
        <f t="shared" si="21"/>
        <v/>
      </c>
      <c r="R84" s="202" t="str">
        <f t="shared" si="22"/>
        <v/>
      </c>
      <c r="S84" s="202" t="str">
        <f t="shared" si="23"/>
        <v/>
      </c>
      <c r="T84" s="203" t="str">
        <f t="shared" si="24"/>
        <v/>
      </c>
      <c r="U84" s="203" t="str">
        <f t="shared" si="25"/>
        <v/>
      </c>
      <c r="V84" s="205" t="str">
        <f t="shared" si="26"/>
        <v/>
      </c>
      <c r="W84" s="205" t="str">
        <f t="shared" si="27"/>
        <v/>
      </c>
      <c r="X84" s="203" t="str">
        <f t="shared" si="28"/>
        <v/>
      </c>
      <c r="Y84" s="203" t="str">
        <f t="shared" si="29"/>
        <v/>
      </c>
      <c r="Z84" s="206" t="str">
        <f t="shared" si="30"/>
        <v/>
      </c>
      <c r="AA84" s="207" t="str">
        <f t="shared" si="31"/>
        <v/>
      </c>
      <c r="AB84" s="206" t="str">
        <f t="shared" si="32"/>
        <v/>
      </c>
      <c r="AC84" s="206" t="str">
        <f t="shared" si="33"/>
        <v/>
      </c>
      <c r="AD84" s="211" t="str">
        <f t="shared" si="37"/>
        <v/>
      </c>
      <c r="AE84" s="211" t="str">
        <f t="shared" si="34"/>
        <v/>
      </c>
      <c r="AF84" s="211"/>
      <c r="AG84" s="211"/>
    </row>
    <row r="85" spans="1:33" ht="16.8" hidden="1" x14ac:dyDescent="0.25">
      <c r="A85" s="242"/>
      <c r="B85" s="131">
        <v>29</v>
      </c>
      <c r="C85" s="131" t="str">
        <f t="shared" si="35"/>
        <v/>
      </c>
      <c r="D85" s="131" t="str">
        <f t="shared" si="36"/>
        <v/>
      </c>
      <c r="E85" s="131" t="str">
        <f t="shared" si="9"/>
        <v/>
      </c>
      <c r="F85" s="131" t="str">
        <f t="shared" si="10"/>
        <v/>
      </c>
      <c r="G85" s="132" t="str">
        <f t="shared" si="11"/>
        <v/>
      </c>
      <c r="H85" s="132" t="str">
        <f t="shared" si="12"/>
        <v/>
      </c>
      <c r="I85" s="132" t="str">
        <f t="shared" si="13"/>
        <v/>
      </c>
      <c r="J85" s="210" t="str">
        <f t="shared" si="14"/>
        <v/>
      </c>
      <c r="K85" s="131" t="str">
        <f t="shared" si="15"/>
        <v/>
      </c>
      <c r="L85" s="131" t="str">
        <f t="shared" si="16"/>
        <v/>
      </c>
      <c r="M85" s="132" t="str">
        <f t="shared" si="17"/>
        <v/>
      </c>
      <c r="N85" s="202" t="str">
        <f t="shared" si="18"/>
        <v/>
      </c>
      <c r="O85" s="202" t="str">
        <f t="shared" si="19"/>
        <v/>
      </c>
      <c r="P85" s="203" t="str">
        <f t="shared" si="20"/>
        <v/>
      </c>
      <c r="Q85" s="204" t="str">
        <f t="shared" si="21"/>
        <v/>
      </c>
      <c r="R85" s="202" t="str">
        <f t="shared" si="22"/>
        <v/>
      </c>
      <c r="S85" s="202" t="str">
        <f t="shared" si="23"/>
        <v/>
      </c>
      <c r="T85" s="203" t="str">
        <f t="shared" si="24"/>
        <v/>
      </c>
      <c r="U85" s="203" t="str">
        <f t="shared" si="25"/>
        <v/>
      </c>
      <c r="V85" s="205" t="str">
        <f t="shared" si="26"/>
        <v/>
      </c>
      <c r="W85" s="205" t="str">
        <f t="shared" si="27"/>
        <v/>
      </c>
      <c r="X85" s="203" t="str">
        <f t="shared" si="28"/>
        <v/>
      </c>
      <c r="Y85" s="203" t="str">
        <f t="shared" si="29"/>
        <v/>
      </c>
      <c r="Z85" s="206" t="str">
        <f t="shared" si="30"/>
        <v/>
      </c>
      <c r="AA85" s="207" t="str">
        <f t="shared" si="31"/>
        <v/>
      </c>
      <c r="AB85" s="206" t="str">
        <f t="shared" si="32"/>
        <v/>
      </c>
      <c r="AC85" s="206" t="str">
        <f t="shared" si="33"/>
        <v/>
      </c>
      <c r="AD85" s="211" t="str">
        <f t="shared" si="37"/>
        <v/>
      </c>
      <c r="AE85" s="211" t="str">
        <f t="shared" si="34"/>
        <v/>
      </c>
      <c r="AF85" s="211"/>
      <c r="AG85" s="211"/>
    </row>
    <row r="86" spans="1:33" ht="16.8" hidden="1" x14ac:dyDescent="0.25">
      <c r="A86" s="242"/>
      <c r="B86" s="131">
        <v>30</v>
      </c>
      <c r="C86" s="131" t="str">
        <f t="shared" si="35"/>
        <v/>
      </c>
      <c r="D86" s="131" t="str">
        <f t="shared" si="36"/>
        <v/>
      </c>
      <c r="E86" s="131" t="str">
        <f t="shared" si="9"/>
        <v/>
      </c>
      <c r="F86" s="131" t="str">
        <f t="shared" si="10"/>
        <v/>
      </c>
      <c r="G86" s="132" t="str">
        <f t="shared" si="11"/>
        <v/>
      </c>
      <c r="H86" s="132" t="str">
        <f t="shared" si="12"/>
        <v/>
      </c>
      <c r="I86" s="132" t="str">
        <f t="shared" si="13"/>
        <v/>
      </c>
      <c r="J86" s="210" t="str">
        <f t="shared" si="14"/>
        <v/>
      </c>
      <c r="K86" s="131" t="str">
        <f t="shared" si="15"/>
        <v/>
      </c>
      <c r="L86" s="131" t="str">
        <f t="shared" si="16"/>
        <v/>
      </c>
      <c r="M86" s="132" t="str">
        <f t="shared" si="17"/>
        <v/>
      </c>
      <c r="N86" s="202" t="str">
        <f t="shared" si="18"/>
        <v/>
      </c>
      <c r="O86" s="202" t="str">
        <f t="shared" si="19"/>
        <v/>
      </c>
      <c r="P86" s="203" t="str">
        <f t="shared" si="20"/>
        <v/>
      </c>
      <c r="Q86" s="204" t="str">
        <f t="shared" si="21"/>
        <v/>
      </c>
      <c r="R86" s="202" t="str">
        <f t="shared" si="22"/>
        <v/>
      </c>
      <c r="S86" s="202" t="str">
        <f t="shared" si="23"/>
        <v/>
      </c>
      <c r="T86" s="203" t="str">
        <f t="shared" si="24"/>
        <v/>
      </c>
      <c r="U86" s="203" t="str">
        <f t="shared" si="25"/>
        <v/>
      </c>
      <c r="V86" s="205" t="str">
        <f t="shared" si="26"/>
        <v/>
      </c>
      <c r="W86" s="205" t="str">
        <f t="shared" si="27"/>
        <v/>
      </c>
      <c r="X86" s="203" t="str">
        <f t="shared" si="28"/>
        <v/>
      </c>
      <c r="Y86" s="203" t="str">
        <f t="shared" si="29"/>
        <v/>
      </c>
      <c r="Z86" s="206" t="str">
        <f t="shared" si="30"/>
        <v/>
      </c>
      <c r="AA86" s="207" t="str">
        <f t="shared" si="31"/>
        <v/>
      </c>
      <c r="AB86" s="206" t="str">
        <f t="shared" si="32"/>
        <v/>
      </c>
      <c r="AC86" s="206" t="str">
        <f t="shared" si="33"/>
        <v/>
      </c>
      <c r="AD86" s="211" t="str">
        <f t="shared" si="37"/>
        <v/>
      </c>
      <c r="AE86" s="211" t="str">
        <f t="shared" si="34"/>
        <v/>
      </c>
      <c r="AF86" s="211"/>
      <c r="AG86" s="211"/>
    </row>
    <row r="87" spans="1:33" ht="16.8" hidden="1" x14ac:dyDescent="0.25">
      <c r="A87" s="242"/>
      <c r="B87" s="131">
        <v>31</v>
      </c>
      <c r="C87" s="131" t="str">
        <f t="shared" si="35"/>
        <v/>
      </c>
      <c r="D87" s="131" t="str">
        <f t="shared" si="36"/>
        <v/>
      </c>
      <c r="E87" s="131" t="str">
        <f t="shared" si="9"/>
        <v/>
      </c>
      <c r="F87" s="131" t="str">
        <f t="shared" si="10"/>
        <v/>
      </c>
      <c r="G87" s="132" t="str">
        <f t="shared" si="11"/>
        <v/>
      </c>
      <c r="H87" s="132" t="str">
        <f t="shared" si="12"/>
        <v/>
      </c>
      <c r="I87" s="132" t="str">
        <f t="shared" si="13"/>
        <v/>
      </c>
      <c r="J87" s="210" t="str">
        <f t="shared" si="14"/>
        <v/>
      </c>
      <c r="K87" s="131" t="str">
        <f t="shared" si="15"/>
        <v/>
      </c>
      <c r="L87" s="131" t="str">
        <f t="shared" si="16"/>
        <v/>
      </c>
      <c r="M87" s="132" t="str">
        <f t="shared" si="17"/>
        <v/>
      </c>
      <c r="N87" s="202" t="str">
        <f t="shared" si="18"/>
        <v/>
      </c>
      <c r="O87" s="202" t="str">
        <f t="shared" si="19"/>
        <v/>
      </c>
      <c r="P87" s="203" t="str">
        <f t="shared" si="20"/>
        <v/>
      </c>
      <c r="Q87" s="204" t="str">
        <f t="shared" si="21"/>
        <v/>
      </c>
      <c r="R87" s="202" t="str">
        <f t="shared" si="22"/>
        <v/>
      </c>
      <c r="S87" s="202" t="str">
        <f t="shared" si="23"/>
        <v/>
      </c>
      <c r="T87" s="203" t="str">
        <f t="shared" si="24"/>
        <v/>
      </c>
      <c r="U87" s="203" t="str">
        <f t="shared" si="25"/>
        <v/>
      </c>
      <c r="V87" s="205" t="str">
        <f t="shared" si="26"/>
        <v/>
      </c>
      <c r="W87" s="205" t="str">
        <f t="shared" si="27"/>
        <v/>
      </c>
      <c r="X87" s="203" t="str">
        <f t="shared" si="28"/>
        <v/>
      </c>
      <c r="Y87" s="203" t="str">
        <f t="shared" si="29"/>
        <v/>
      </c>
      <c r="Z87" s="206" t="str">
        <f t="shared" si="30"/>
        <v/>
      </c>
      <c r="AA87" s="207" t="str">
        <f t="shared" si="31"/>
        <v/>
      </c>
      <c r="AB87" s="206" t="str">
        <f t="shared" si="32"/>
        <v/>
      </c>
      <c r="AC87" s="206" t="str">
        <f t="shared" si="33"/>
        <v/>
      </c>
      <c r="AD87" s="211" t="str">
        <f t="shared" si="37"/>
        <v/>
      </c>
      <c r="AE87" s="211" t="str">
        <f t="shared" si="34"/>
        <v/>
      </c>
      <c r="AF87" s="211"/>
      <c r="AG87" s="211"/>
    </row>
    <row r="88" spans="1:33" ht="16.8" hidden="1" x14ac:dyDescent="0.25">
      <c r="A88" s="242"/>
      <c r="B88" s="131">
        <v>32</v>
      </c>
      <c r="C88" s="131" t="str">
        <f t="shared" si="35"/>
        <v/>
      </c>
      <c r="D88" s="131" t="str">
        <f t="shared" si="36"/>
        <v/>
      </c>
      <c r="E88" s="131" t="str">
        <f t="shared" si="9"/>
        <v/>
      </c>
      <c r="F88" s="131" t="str">
        <f t="shared" si="10"/>
        <v/>
      </c>
      <c r="G88" s="132" t="str">
        <f t="shared" si="11"/>
        <v/>
      </c>
      <c r="H88" s="132" t="str">
        <f t="shared" si="12"/>
        <v/>
      </c>
      <c r="I88" s="132" t="str">
        <f t="shared" si="13"/>
        <v/>
      </c>
      <c r="J88" s="210" t="str">
        <f t="shared" si="14"/>
        <v/>
      </c>
      <c r="K88" s="131" t="str">
        <f t="shared" si="15"/>
        <v/>
      </c>
      <c r="L88" s="131" t="str">
        <f t="shared" si="16"/>
        <v/>
      </c>
      <c r="M88" s="132" t="str">
        <f t="shared" si="17"/>
        <v/>
      </c>
      <c r="N88" s="202" t="str">
        <f t="shared" si="18"/>
        <v/>
      </c>
      <c r="O88" s="202" t="str">
        <f t="shared" si="19"/>
        <v/>
      </c>
      <c r="P88" s="203" t="str">
        <f t="shared" si="20"/>
        <v/>
      </c>
      <c r="Q88" s="204" t="str">
        <f t="shared" si="21"/>
        <v/>
      </c>
      <c r="R88" s="202" t="str">
        <f t="shared" si="22"/>
        <v/>
      </c>
      <c r="S88" s="202" t="str">
        <f t="shared" si="23"/>
        <v/>
      </c>
      <c r="T88" s="203" t="str">
        <f t="shared" si="24"/>
        <v/>
      </c>
      <c r="U88" s="203" t="str">
        <f t="shared" si="25"/>
        <v/>
      </c>
      <c r="V88" s="205" t="str">
        <f t="shared" si="26"/>
        <v/>
      </c>
      <c r="W88" s="205" t="str">
        <f t="shared" si="27"/>
        <v/>
      </c>
      <c r="X88" s="203" t="str">
        <f t="shared" si="28"/>
        <v/>
      </c>
      <c r="Y88" s="203" t="str">
        <f t="shared" si="29"/>
        <v/>
      </c>
      <c r="Z88" s="206" t="str">
        <f t="shared" si="30"/>
        <v/>
      </c>
      <c r="AA88" s="207" t="str">
        <f t="shared" si="31"/>
        <v/>
      </c>
      <c r="AB88" s="206" t="str">
        <f t="shared" si="32"/>
        <v/>
      </c>
      <c r="AC88" s="206" t="str">
        <f t="shared" si="33"/>
        <v/>
      </c>
      <c r="AD88" s="211" t="str">
        <f t="shared" si="37"/>
        <v/>
      </c>
      <c r="AE88" s="211" t="str">
        <f t="shared" si="34"/>
        <v/>
      </c>
      <c r="AF88" s="211"/>
      <c r="AG88" s="211"/>
    </row>
    <row r="89" spans="1:33" ht="16.8" hidden="1" x14ac:dyDescent="0.25">
      <c r="A89" s="242"/>
      <c r="B89" s="131">
        <v>33</v>
      </c>
      <c r="C89" s="131" t="str">
        <f t="shared" si="35"/>
        <v/>
      </c>
      <c r="D89" s="131" t="str">
        <f t="shared" si="36"/>
        <v/>
      </c>
      <c r="E89" s="131" t="str">
        <f t="shared" si="9"/>
        <v/>
      </c>
      <c r="F89" s="131" t="str">
        <f t="shared" si="10"/>
        <v/>
      </c>
      <c r="G89" s="132" t="str">
        <f t="shared" si="11"/>
        <v/>
      </c>
      <c r="H89" s="132" t="str">
        <f t="shared" si="12"/>
        <v/>
      </c>
      <c r="I89" s="132" t="str">
        <f t="shared" si="13"/>
        <v/>
      </c>
      <c r="J89" s="210" t="str">
        <f t="shared" si="14"/>
        <v/>
      </c>
      <c r="K89" s="131" t="str">
        <f t="shared" si="15"/>
        <v/>
      </c>
      <c r="L89" s="131" t="str">
        <f t="shared" si="16"/>
        <v/>
      </c>
      <c r="M89" s="132" t="str">
        <f t="shared" si="17"/>
        <v/>
      </c>
      <c r="N89" s="202" t="str">
        <f t="shared" si="18"/>
        <v/>
      </c>
      <c r="O89" s="202" t="str">
        <f t="shared" si="19"/>
        <v/>
      </c>
      <c r="P89" s="203" t="str">
        <f t="shared" si="20"/>
        <v/>
      </c>
      <c r="Q89" s="204" t="str">
        <f t="shared" si="21"/>
        <v/>
      </c>
      <c r="R89" s="202" t="str">
        <f t="shared" si="22"/>
        <v/>
      </c>
      <c r="S89" s="202" t="str">
        <f t="shared" si="23"/>
        <v/>
      </c>
      <c r="T89" s="203" t="str">
        <f t="shared" si="24"/>
        <v/>
      </c>
      <c r="U89" s="203" t="str">
        <f t="shared" si="25"/>
        <v/>
      </c>
      <c r="V89" s="205" t="str">
        <f t="shared" si="26"/>
        <v/>
      </c>
      <c r="W89" s="205" t="str">
        <f t="shared" si="27"/>
        <v/>
      </c>
      <c r="X89" s="203" t="str">
        <f t="shared" si="28"/>
        <v/>
      </c>
      <c r="Y89" s="203" t="str">
        <f t="shared" si="29"/>
        <v/>
      </c>
      <c r="Z89" s="206" t="str">
        <f t="shared" si="30"/>
        <v/>
      </c>
      <c r="AA89" s="207" t="str">
        <f t="shared" si="31"/>
        <v/>
      </c>
      <c r="AB89" s="206" t="str">
        <f t="shared" si="32"/>
        <v/>
      </c>
      <c r="AC89" s="206" t="str">
        <f t="shared" si="33"/>
        <v/>
      </c>
      <c r="AD89" s="211" t="str">
        <f t="shared" si="37"/>
        <v/>
      </c>
      <c r="AE89" s="211" t="str">
        <f t="shared" si="34"/>
        <v/>
      </c>
      <c r="AF89" s="211"/>
      <c r="AG89" s="211"/>
    </row>
    <row r="90" spans="1:33" ht="16.8" hidden="1" x14ac:dyDescent="0.25">
      <c r="A90" s="242"/>
      <c r="B90" s="131">
        <v>34</v>
      </c>
      <c r="C90" s="131" t="str">
        <f t="shared" si="35"/>
        <v/>
      </c>
      <c r="D90" s="131" t="str">
        <f t="shared" si="36"/>
        <v/>
      </c>
      <c r="E90" s="131" t="str">
        <f t="shared" si="9"/>
        <v/>
      </c>
      <c r="F90" s="131" t="str">
        <f t="shared" si="10"/>
        <v/>
      </c>
      <c r="G90" s="132" t="str">
        <f t="shared" si="11"/>
        <v/>
      </c>
      <c r="H90" s="132" t="str">
        <f t="shared" si="12"/>
        <v/>
      </c>
      <c r="I90" s="132" t="str">
        <f t="shared" si="13"/>
        <v/>
      </c>
      <c r="J90" s="210" t="str">
        <f t="shared" si="14"/>
        <v/>
      </c>
      <c r="K90" s="131" t="str">
        <f t="shared" si="15"/>
        <v/>
      </c>
      <c r="L90" s="131" t="str">
        <f t="shared" si="16"/>
        <v/>
      </c>
      <c r="M90" s="132" t="str">
        <f t="shared" si="17"/>
        <v/>
      </c>
      <c r="N90" s="202" t="str">
        <f t="shared" si="18"/>
        <v/>
      </c>
      <c r="O90" s="202" t="str">
        <f t="shared" si="19"/>
        <v/>
      </c>
      <c r="P90" s="203" t="str">
        <f t="shared" si="20"/>
        <v/>
      </c>
      <c r="Q90" s="204" t="str">
        <f t="shared" si="21"/>
        <v/>
      </c>
      <c r="R90" s="202" t="str">
        <f t="shared" si="22"/>
        <v/>
      </c>
      <c r="S90" s="202" t="str">
        <f t="shared" si="23"/>
        <v/>
      </c>
      <c r="T90" s="203" t="str">
        <f t="shared" si="24"/>
        <v/>
      </c>
      <c r="U90" s="203" t="str">
        <f t="shared" si="25"/>
        <v/>
      </c>
      <c r="V90" s="205" t="str">
        <f t="shared" si="26"/>
        <v/>
      </c>
      <c r="W90" s="205" t="str">
        <f t="shared" si="27"/>
        <v/>
      </c>
      <c r="X90" s="203" t="str">
        <f t="shared" si="28"/>
        <v/>
      </c>
      <c r="Y90" s="203" t="str">
        <f t="shared" si="29"/>
        <v/>
      </c>
      <c r="Z90" s="206" t="str">
        <f t="shared" si="30"/>
        <v/>
      </c>
      <c r="AA90" s="207" t="str">
        <f t="shared" si="31"/>
        <v/>
      </c>
      <c r="AB90" s="206" t="str">
        <f t="shared" si="32"/>
        <v/>
      </c>
      <c r="AC90" s="206" t="str">
        <f t="shared" si="33"/>
        <v/>
      </c>
      <c r="AD90" s="211" t="str">
        <f t="shared" si="37"/>
        <v/>
      </c>
      <c r="AE90" s="211" t="str">
        <f t="shared" si="34"/>
        <v/>
      </c>
      <c r="AF90" s="211"/>
      <c r="AG90" s="211"/>
    </row>
    <row r="91" spans="1:33" ht="16.8" hidden="1" x14ac:dyDescent="0.25">
      <c r="A91" s="242"/>
      <c r="B91" s="131">
        <v>35</v>
      </c>
      <c r="C91" s="131" t="str">
        <f t="shared" si="35"/>
        <v/>
      </c>
      <c r="D91" s="131" t="str">
        <f t="shared" si="36"/>
        <v/>
      </c>
      <c r="E91" s="131" t="str">
        <f t="shared" si="9"/>
        <v/>
      </c>
      <c r="F91" s="131" t="str">
        <f t="shared" si="10"/>
        <v/>
      </c>
      <c r="G91" s="132" t="str">
        <f t="shared" si="11"/>
        <v/>
      </c>
      <c r="H91" s="132" t="str">
        <f t="shared" si="12"/>
        <v/>
      </c>
      <c r="I91" s="132" t="str">
        <f t="shared" si="13"/>
        <v/>
      </c>
      <c r="J91" s="210" t="str">
        <f t="shared" si="14"/>
        <v/>
      </c>
      <c r="K91" s="131" t="str">
        <f t="shared" si="15"/>
        <v/>
      </c>
      <c r="L91" s="131" t="str">
        <f t="shared" si="16"/>
        <v/>
      </c>
      <c r="M91" s="132" t="str">
        <f t="shared" si="17"/>
        <v/>
      </c>
      <c r="N91" s="202" t="str">
        <f t="shared" si="18"/>
        <v/>
      </c>
      <c r="O91" s="202" t="str">
        <f t="shared" si="19"/>
        <v/>
      </c>
      <c r="P91" s="203" t="str">
        <f t="shared" si="20"/>
        <v/>
      </c>
      <c r="Q91" s="204" t="str">
        <f t="shared" si="21"/>
        <v/>
      </c>
      <c r="R91" s="202" t="str">
        <f t="shared" si="22"/>
        <v/>
      </c>
      <c r="S91" s="202" t="str">
        <f t="shared" si="23"/>
        <v/>
      </c>
      <c r="T91" s="203" t="str">
        <f t="shared" si="24"/>
        <v/>
      </c>
      <c r="U91" s="203" t="str">
        <f t="shared" si="25"/>
        <v/>
      </c>
      <c r="V91" s="205" t="str">
        <f t="shared" si="26"/>
        <v/>
      </c>
      <c r="W91" s="205" t="str">
        <f t="shared" si="27"/>
        <v/>
      </c>
      <c r="X91" s="203" t="str">
        <f t="shared" si="28"/>
        <v/>
      </c>
      <c r="Y91" s="203" t="str">
        <f t="shared" si="29"/>
        <v/>
      </c>
      <c r="Z91" s="206" t="str">
        <f t="shared" si="30"/>
        <v/>
      </c>
      <c r="AA91" s="207" t="str">
        <f t="shared" si="31"/>
        <v/>
      </c>
      <c r="AB91" s="206" t="str">
        <f t="shared" si="32"/>
        <v/>
      </c>
      <c r="AC91" s="206" t="str">
        <f t="shared" si="33"/>
        <v/>
      </c>
      <c r="AD91" s="211" t="str">
        <f t="shared" si="37"/>
        <v/>
      </c>
      <c r="AE91" s="211" t="str">
        <f t="shared" si="34"/>
        <v/>
      </c>
      <c r="AF91" s="211"/>
      <c r="AG91" s="211"/>
    </row>
    <row r="92" spans="1:33" ht="16.8" hidden="1" x14ac:dyDescent="0.25">
      <c r="A92" s="242"/>
      <c r="B92" s="131">
        <v>36</v>
      </c>
      <c r="C92" s="131" t="str">
        <f t="shared" si="35"/>
        <v/>
      </c>
      <c r="D92" s="131" t="str">
        <f t="shared" si="36"/>
        <v/>
      </c>
      <c r="E92" s="131" t="str">
        <f t="shared" si="9"/>
        <v/>
      </c>
      <c r="F92" s="131" t="str">
        <f t="shared" si="10"/>
        <v/>
      </c>
      <c r="G92" s="132" t="str">
        <f t="shared" si="11"/>
        <v/>
      </c>
      <c r="H92" s="132" t="str">
        <f t="shared" si="12"/>
        <v/>
      </c>
      <c r="I92" s="132" t="str">
        <f t="shared" si="13"/>
        <v/>
      </c>
      <c r="J92" s="210" t="str">
        <f t="shared" si="14"/>
        <v/>
      </c>
      <c r="K92" s="131" t="str">
        <f t="shared" si="15"/>
        <v/>
      </c>
      <c r="L92" s="131" t="str">
        <f t="shared" si="16"/>
        <v/>
      </c>
      <c r="M92" s="132" t="str">
        <f t="shared" si="17"/>
        <v/>
      </c>
      <c r="N92" s="202" t="str">
        <f t="shared" si="18"/>
        <v/>
      </c>
      <c r="O92" s="202" t="str">
        <f t="shared" si="19"/>
        <v/>
      </c>
      <c r="P92" s="203" t="str">
        <f t="shared" si="20"/>
        <v/>
      </c>
      <c r="Q92" s="204" t="str">
        <f t="shared" si="21"/>
        <v/>
      </c>
      <c r="R92" s="202" t="str">
        <f t="shared" si="22"/>
        <v/>
      </c>
      <c r="S92" s="202" t="str">
        <f t="shared" si="23"/>
        <v/>
      </c>
      <c r="T92" s="203" t="str">
        <f t="shared" si="24"/>
        <v/>
      </c>
      <c r="U92" s="203" t="str">
        <f t="shared" si="25"/>
        <v/>
      </c>
      <c r="V92" s="205" t="str">
        <f t="shared" si="26"/>
        <v/>
      </c>
      <c r="W92" s="205" t="str">
        <f t="shared" si="27"/>
        <v/>
      </c>
      <c r="X92" s="203" t="str">
        <f t="shared" si="28"/>
        <v/>
      </c>
      <c r="Y92" s="203" t="str">
        <f t="shared" si="29"/>
        <v/>
      </c>
      <c r="Z92" s="206" t="str">
        <f t="shared" si="30"/>
        <v/>
      </c>
      <c r="AA92" s="207" t="str">
        <f t="shared" si="31"/>
        <v/>
      </c>
      <c r="AB92" s="206" t="str">
        <f t="shared" si="32"/>
        <v/>
      </c>
      <c r="AC92" s="206" t="str">
        <f t="shared" si="33"/>
        <v/>
      </c>
      <c r="AD92" s="211" t="str">
        <f t="shared" si="37"/>
        <v/>
      </c>
      <c r="AE92" s="211" t="str">
        <f t="shared" si="34"/>
        <v/>
      </c>
      <c r="AF92" s="211"/>
      <c r="AG92" s="211"/>
    </row>
    <row r="93" spans="1:33" ht="16.8" hidden="1" x14ac:dyDescent="0.25">
      <c r="A93" s="242"/>
      <c r="B93" s="131">
        <v>37</v>
      </c>
      <c r="C93" s="131" t="str">
        <f t="shared" si="35"/>
        <v/>
      </c>
      <c r="D93" s="131" t="str">
        <f t="shared" si="36"/>
        <v/>
      </c>
      <c r="E93" s="131" t="str">
        <f t="shared" si="9"/>
        <v/>
      </c>
      <c r="F93" s="131" t="str">
        <f t="shared" si="10"/>
        <v/>
      </c>
      <c r="G93" s="132" t="str">
        <f t="shared" si="11"/>
        <v/>
      </c>
      <c r="H93" s="132" t="str">
        <f t="shared" si="12"/>
        <v/>
      </c>
      <c r="I93" s="132" t="str">
        <f t="shared" si="13"/>
        <v/>
      </c>
      <c r="J93" s="210" t="str">
        <f t="shared" si="14"/>
        <v/>
      </c>
      <c r="K93" s="131" t="str">
        <f t="shared" si="15"/>
        <v/>
      </c>
      <c r="L93" s="131" t="str">
        <f t="shared" si="16"/>
        <v/>
      </c>
      <c r="M93" s="132" t="str">
        <f t="shared" si="17"/>
        <v/>
      </c>
      <c r="N93" s="202" t="str">
        <f t="shared" si="18"/>
        <v/>
      </c>
      <c r="O93" s="202" t="str">
        <f t="shared" si="19"/>
        <v/>
      </c>
      <c r="P93" s="203" t="str">
        <f t="shared" si="20"/>
        <v/>
      </c>
      <c r="Q93" s="204" t="str">
        <f t="shared" si="21"/>
        <v/>
      </c>
      <c r="R93" s="202" t="str">
        <f t="shared" si="22"/>
        <v/>
      </c>
      <c r="S93" s="202" t="str">
        <f t="shared" si="23"/>
        <v/>
      </c>
      <c r="T93" s="203" t="str">
        <f t="shared" si="24"/>
        <v/>
      </c>
      <c r="U93" s="203" t="str">
        <f t="shared" si="25"/>
        <v/>
      </c>
      <c r="V93" s="205" t="str">
        <f t="shared" si="26"/>
        <v/>
      </c>
      <c r="W93" s="205" t="str">
        <f t="shared" si="27"/>
        <v/>
      </c>
      <c r="X93" s="203" t="str">
        <f t="shared" si="28"/>
        <v/>
      </c>
      <c r="Y93" s="203" t="str">
        <f t="shared" si="29"/>
        <v/>
      </c>
      <c r="Z93" s="206" t="str">
        <f t="shared" si="30"/>
        <v/>
      </c>
      <c r="AA93" s="207" t="str">
        <f t="shared" si="31"/>
        <v/>
      </c>
      <c r="AB93" s="206" t="str">
        <f t="shared" si="32"/>
        <v/>
      </c>
      <c r="AC93" s="206" t="str">
        <f t="shared" si="33"/>
        <v/>
      </c>
      <c r="AD93" s="211" t="str">
        <f t="shared" si="37"/>
        <v/>
      </c>
      <c r="AE93" s="211" t="str">
        <f t="shared" si="34"/>
        <v/>
      </c>
      <c r="AF93" s="211"/>
      <c r="AG93" s="211"/>
    </row>
    <row r="94" spans="1:33" ht="16.8" hidden="1" x14ac:dyDescent="0.25">
      <c r="A94" s="242"/>
      <c r="B94" s="131">
        <v>38</v>
      </c>
      <c r="C94" s="131" t="str">
        <f t="shared" si="35"/>
        <v/>
      </c>
      <c r="D94" s="131" t="str">
        <f t="shared" si="36"/>
        <v/>
      </c>
      <c r="E94" s="131" t="str">
        <f t="shared" si="9"/>
        <v/>
      </c>
      <c r="F94" s="131" t="str">
        <f t="shared" si="10"/>
        <v/>
      </c>
      <c r="G94" s="132" t="str">
        <f t="shared" si="11"/>
        <v/>
      </c>
      <c r="H94" s="132" t="str">
        <f t="shared" si="12"/>
        <v/>
      </c>
      <c r="I94" s="132" t="str">
        <f t="shared" si="13"/>
        <v/>
      </c>
      <c r="J94" s="210" t="str">
        <f t="shared" si="14"/>
        <v/>
      </c>
      <c r="K94" s="131" t="str">
        <f t="shared" si="15"/>
        <v/>
      </c>
      <c r="L94" s="131" t="str">
        <f t="shared" si="16"/>
        <v/>
      </c>
      <c r="M94" s="132" t="str">
        <f t="shared" si="17"/>
        <v/>
      </c>
      <c r="N94" s="202" t="str">
        <f t="shared" si="18"/>
        <v/>
      </c>
      <c r="O94" s="202" t="str">
        <f t="shared" si="19"/>
        <v/>
      </c>
      <c r="P94" s="203" t="str">
        <f t="shared" si="20"/>
        <v/>
      </c>
      <c r="Q94" s="204" t="str">
        <f t="shared" si="21"/>
        <v/>
      </c>
      <c r="R94" s="202" t="str">
        <f t="shared" si="22"/>
        <v/>
      </c>
      <c r="S94" s="202" t="str">
        <f t="shared" si="23"/>
        <v/>
      </c>
      <c r="T94" s="203" t="str">
        <f t="shared" si="24"/>
        <v/>
      </c>
      <c r="U94" s="203" t="str">
        <f t="shared" si="25"/>
        <v/>
      </c>
      <c r="V94" s="205" t="str">
        <f t="shared" si="26"/>
        <v/>
      </c>
      <c r="W94" s="205" t="str">
        <f t="shared" si="27"/>
        <v/>
      </c>
      <c r="X94" s="203" t="str">
        <f t="shared" si="28"/>
        <v/>
      </c>
      <c r="Y94" s="203" t="str">
        <f t="shared" si="29"/>
        <v/>
      </c>
      <c r="Z94" s="206" t="str">
        <f t="shared" si="30"/>
        <v/>
      </c>
      <c r="AA94" s="207" t="str">
        <f t="shared" si="31"/>
        <v/>
      </c>
      <c r="AB94" s="206" t="str">
        <f t="shared" si="32"/>
        <v/>
      </c>
      <c r="AC94" s="206" t="str">
        <f t="shared" si="33"/>
        <v/>
      </c>
      <c r="AD94" s="211" t="str">
        <f t="shared" si="37"/>
        <v/>
      </c>
      <c r="AE94" s="211" t="str">
        <f t="shared" si="34"/>
        <v/>
      </c>
      <c r="AF94" s="211"/>
      <c r="AG94" s="211"/>
    </row>
    <row r="95" spans="1:33" ht="16.8" hidden="1" x14ac:dyDescent="0.25">
      <c r="A95" s="242"/>
      <c r="B95" s="131">
        <v>39</v>
      </c>
      <c r="C95" s="131" t="str">
        <f t="shared" si="35"/>
        <v/>
      </c>
      <c r="D95" s="131" t="str">
        <f t="shared" si="36"/>
        <v/>
      </c>
      <c r="E95" s="131" t="str">
        <f t="shared" si="9"/>
        <v/>
      </c>
      <c r="F95" s="131" t="str">
        <f t="shared" si="10"/>
        <v/>
      </c>
      <c r="G95" s="132" t="str">
        <f t="shared" si="11"/>
        <v/>
      </c>
      <c r="H95" s="132" t="str">
        <f t="shared" si="12"/>
        <v/>
      </c>
      <c r="I95" s="132" t="str">
        <f t="shared" si="13"/>
        <v/>
      </c>
      <c r="J95" s="210" t="str">
        <f t="shared" si="14"/>
        <v/>
      </c>
      <c r="K95" s="131" t="str">
        <f t="shared" si="15"/>
        <v/>
      </c>
      <c r="L95" s="131" t="str">
        <f t="shared" si="16"/>
        <v/>
      </c>
      <c r="M95" s="132" t="str">
        <f t="shared" si="17"/>
        <v/>
      </c>
      <c r="N95" s="202" t="str">
        <f t="shared" si="18"/>
        <v/>
      </c>
      <c r="O95" s="202" t="str">
        <f t="shared" si="19"/>
        <v/>
      </c>
      <c r="P95" s="203" t="str">
        <f t="shared" si="20"/>
        <v/>
      </c>
      <c r="Q95" s="204" t="str">
        <f t="shared" si="21"/>
        <v/>
      </c>
      <c r="R95" s="202" t="str">
        <f t="shared" si="22"/>
        <v/>
      </c>
      <c r="S95" s="202" t="str">
        <f t="shared" si="23"/>
        <v/>
      </c>
      <c r="T95" s="203" t="str">
        <f t="shared" si="24"/>
        <v/>
      </c>
      <c r="U95" s="203" t="str">
        <f t="shared" si="25"/>
        <v/>
      </c>
      <c r="V95" s="205" t="str">
        <f t="shared" si="26"/>
        <v/>
      </c>
      <c r="W95" s="205" t="str">
        <f t="shared" si="27"/>
        <v/>
      </c>
      <c r="X95" s="203" t="str">
        <f t="shared" si="28"/>
        <v/>
      </c>
      <c r="Y95" s="203" t="str">
        <f t="shared" si="29"/>
        <v/>
      </c>
      <c r="Z95" s="206" t="str">
        <f t="shared" si="30"/>
        <v/>
      </c>
      <c r="AA95" s="207" t="str">
        <f t="shared" si="31"/>
        <v/>
      </c>
      <c r="AB95" s="206" t="str">
        <f t="shared" si="32"/>
        <v/>
      </c>
      <c r="AC95" s="206" t="str">
        <f t="shared" si="33"/>
        <v/>
      </c>
      <c r="AD95" s="211" t="str">
        <f t="shared" si="37"/>
        <v/>
      </c>
      <c r="AE95" s="211" t="str">
        <f t="shared" si="34"/>
        <v/>
      </c>
      <c r="AF95" s="211"/>
      <c r="AG95" s="211"/>
    </row>
    <row r="96" spans="1:33" ht="17.399999999999999" hidden="1" thickBot="1" x14ac:dyDescent="0.3">
      <c r="A96" s="242"/>
      <c r="B96" s="131">
        <v>40</v>
      </c>
      <c r="C96" s="131" t="str">
        <f t="shared" si="35"/>
        <v/>
      </c>
      <c r="D96" s="131"/>
      <c r="E96" s="131"/>
      <c r="F96" s="131"/>
      <c r="G96" s="132"/>
      <c r="H96" s="132"/>
      <c r="I96" s="132"/>
      <c r="J96" s="210"/>
      <c r="K96" s="131"/>
      <c r="L96" s="131"/>
      <c r="M96" s="132"/>
      <c r="N96" s="202" t="str">
        <f t="shared" si="18"/>
        <v/>
      </c>
      <c r="O96" s="202" t="str">
        <f t="shared" si="19"/>
        <v/>
      </c>
      <c r="P96" s="203" t="str">
        <f t="shared" si="20"/>
        <v/>
      </c>
      <c r="Q96" s="204" t="str">
        <f t="shared" si="21"/>
        <v/>
      </c>
      <c r="R96" s="202" t="str">
        <f t="shared" si="22"/>
        <v/>
      </c>
      <c r="S96" s="202" t="str">
        <f t="shared" si="23"/>
        <v/>
      </c>
      <c r="T96" s="203" t="str">
        <f t="shared" si="24"/>
        <v/>
      </c>
      <c r="U96" s="203" t="str">
        <f t="shared" si="25"/>
        <v/>
      </c>
      <c r="V96" s="205" t="str">
        <f t="shared" si="26"/>
        <v/>
      </c>
      <c r="W96" s="205" t="str">
        <f t="shared" si="27"/>
        <v/>
      </c>
      <c r="X96" s="203" t="str">
        <f t="shared" si="28"/>
        <v/>
      </c>
      <c r="Y96" s="203" t="str">
        <f t="shared" si="29"/>
        <v/>
      </c>
      <c r="Z96" s="206" t="str">
        <f t="shared" si="30"/>
        <v/>
      </c>
      <c r="AA96" s="207" t="str">
        <f t="shared" si="31"/>
        <v/>
      </c>
      <c r="AB96" s="206" t="str">
        <f t="shared" si="32"/>
        <v/>
      </c>
      <c r="AC96" s="206" t="str">
        <f t="shared" si="33"/>
        <v/>
      </c>
      <c r="AD96" s="211" t="str">
        <f t="shared" si="37"/>
        <v/>
      </c>
      <c r="AE96" s="211" t="str">
        <f t="shared" si="34"/>
        <v/>
      </c>
      <c r="AF96" s="211"/>
      <c r="AG96" s="211"/>
    </row>
    <row r="97" spans="1:37" s="238" customFormat="1" ht="25.2" hidden="1" thickBot="1" x14ac:dyDescent="0.3">
      <c r="A97" s="242"/>
      <c r="B97" s="891" t="s">
        <v>224</v>
      </c>
      <c r="C97" s="892"/>
      <c r="D97" s="892"/>
      <c r="E97" s="892"/>
      <c r="F97" s="892"/>
      <c r="G97" s="892"/>
      <c r="H97" s="893"/>
      <c r="I97" s="894" t="str">
        <f>"RANK WISE RESULT  "&amp;DASHBOARD!B4</f>
        <v>RANK WISE RESULT  SESSION  -  2025-26</v>
      </c>
      <c r="J97" s="895"/>
      <c r="K97" s="895"/>
      <c r="L97" s="895"/>
      <c r="M97" s="895"/>
      <c r="N97" s="895"/>
      <c r="O97" s="895"/>
      <c r="P97" s="895"/>
      <c r="Q97" s="895"/>
      <c r="R97" s="895"/>
      <c r="S97" s="895"/>
      <c r="T97" s="895"/>
      <c r="U97" s="895"/>
      <c r="V97" s="895"/>
      <c r="W97" s="895"/>
      <c r="X97" s="895"/>
      <c r="Y97" s="895"/>
      <c r="Z97" s="895"/>
      <c r="AA97" s="895"/>
      <c r="AB97" s="895"/>
      <c r="AC97" s="895"/>
      <c r="AD97" s="895"/>
      <c r="AE97" s="895"/>
      <c r="AF97" s="896"/>
      <c r="AG97" s="231" t="str">
        <f>IF(AE97="","",SMALL($AE$57:$AE$97,B97))</f>
        <v/>
      </c>
      <c r="AH97" s="241"/>
      <c r="AI97" s="236"/>
      <c r="AJ97" s="236"/>
      <c r="AK97" s="237"/>
    </row>
    <row r="98" spans="1:37" s="238" customFormat="1" ht="73.5" customHeight="1" x14ac:dyDescent="0.25">
      <c r="A98" s="242"/>
      <c r="B98" s="232" t="str">
        <f>B6</f>
        <v>S.NO.</v>
      </c>
      <c r="C98" s="232" t="str">
        <f t="shared" ref="C98:M98" si="38">C6</f>
        <v>RANK</v>
      </c>
      <c r="D98" s="232" t="str">
        <f t="shared" si="38"/>
        <v>RANK</v>
      </c>
      <c r="E98" s="232" t="str">
        <f t="shared" si="38"/>
        <v>ROLL NO.</v>
      </c>
      <c r="F98" s="232" t="str">
        <f t="shared" si="38"/>
        <v>S.R.NO.</v>
      </c>
      <c r="G98" s="233" t="str">
        <f t="shared" si="38"/>
        <v xml:space="preserve">NAME </v>
      </c>
      <c r="H98" s="233" t="str">
        <f t="shared" si="38"/>
        <v>F'NAME</v>
      </c>
      <c r="I98" s="233" t="str">
        <f t="shared" si="38"/>
        <v>M'NAME</v>
      </c>
      <c r="J98" s="234" t="str">
        <f t="shared" si="38"/>
        <v>DOB</v>
      </c>
      <c r="K98" s="232" t="str">
        <f t="shared" si="38"/>
        <v>BOY/GIRL</v>
      </c>
      <c r="L98" s="232" t="str">
        <f t="shared" si="38"/>
        <v>CATEGORY</v>
      </c>
      <c r="M98" s="233" t="str">
        <f t="shared" si="38"/>
        <v>ADDRESS</v>
      </c>
      <c r="N98" s="202">
        <f>IF(N6="","",N6)</f>
        <v>100</v>
      </c>
      <c r="O98" s="202" t="str">
        <f t="shared" ref="O98:Y98" si="39">IF(O6="","",O6)</f>
        <v>A1</v>
      </c>
      <c r="P98" s="203">
        <f t="shared" si="39"/>
        <v>100</v>
      </c>
      <c r="Q98" s="204" t="str">
        <f t="shared" si="39"/>
        <v>A1</v>
      </c>
      <c r="R98" s="202">
        <f t="shared" si="39"/>
        <v>100</v>
      </c>
      <c r="S98" s="202" t="str">
        <f t="shared" si="39"/>
        <v>A1</v>
      </c>
      <c r="T98" s="203">
        <f t="shared" si="39"/>
        <v>100</v>
      </c>
      <c r="U98" s="203" t="str">
        <f t="shared" si="39"/>
        <v>A1</v>
      </c>
      <c r="V98" s="205">
        <f t="shared" si="39"/>
        <v>100</v>
      </c>
      <c r="W98" s="205" t="str">
        <f t="shared" si="39"/>
        <v>A1</v>
      </c>
      <c r="X98" s="203" t="e">
        <f t="shared" si="39"/>
        <v>#REF!</v>
      </c>
      <c r="Y98" s="203" t="e">
        <f t="shared" si="39"/>
        <v>#REF!</v>
      </c>
      <c r="Z98" s="224" t="str">
        <f>Z56</f>
        <v xml:space="preserve">GRAND TOTAL MARKS </v>
      </c>
      <c r="AA98" s="224" t="str">
        <f t="shared" ref="AA98:AF98" si="40">AA56</f>
        <v>PERCENT</v>
      </c>
      <c r="AB98" s="224" t="str">
        <f t="shared" si="40"/>
        <v xml:space="preserve">OVERALL GRADE </v>
      </c>
      <c r="AC98" s="224" t="str">
        <f t="shared" si="40"/>
        <v xml:space="preserve">POSITION IN CLASS </v>
      </c>
      <c r="AD98" s="224" t="str">
        <f t="shared" si="40"/>
        <v>RANK</v>
      </c>
      <c r="AE98" s="230" t="str">
        <f t="shared" si="40"/>
        <v>H1</v>
      </c>
      <c r="AF98" s="230">
        <f t="shared" si="40"/>
        <v>0</v>
      </c>
      <c r="AG98" s="208" t="s">
        <v>217</v>
      </c>
      <c r="AH98" s="241"/>
      <c r="AI98" s="239"/>
      <c r="AJ98" s="239"/>
      <c r="AK98" s="237"/>
    </row>
    <row r="99" spans="1:37" s="238" customFormat="1" ht="16.8" x14ac:dyDescent="0.25">
      <c r="A99" s="242"/>
      <c r="B99" s="232">
        <v>1</v>
      </c>
      <c r="C99" s="131" t="str">
        <f>IF(AE57="","",ROUND(AE57,0))</f>
        <v/>
      </c>
      <c r="D99" s="131" t="str">
        <f>IF(C99="","",VLOOKUP(C99,$D$57:$AC$96,1,FALSE))</f>
        <v/>
      </c>
      <c r="E99" s="131" t="str">
        <f>IF(C99="","",VLOOKUP(C99,$D$57:$AC$96,2,FALSE))</f>
        <v/>
      </c>
      <c r="F99" s="131" t="str">
        <f>IF(C99="","",VLOOKUP(C99,$D$57:$AC$96,3,FALSE))</f>
        <v/>
      </c>
      <c r="G99" s="132" t="str">
        <f>IF(C99="","",VLOOKUP(C99,$D$57:$AC$96,4,FALSE))</f>
        <v/>
      </c>
      <c r="H99" s="132" t="str">
        <f>IF(C99="","",VLOOKUP(C99,$D$57:$AC$96,5,FALSE))</f>
        <v/>
      </c>
      <c r="I99" s="132" t="str">
        <f>IF(C99="","",VLOOKUP(C99,$C$7:$AC$53,7,FALSE))</f>
        <v/>
      </c>
      <c r="J99" s="210" t="str">
        <f>IF(C99="","",VLOOKUP(C99,$C$7:$AC$53,8,FALSE))</f>
        <v/>
      </c>
      <c r="K99" s="131" t="str">
        <f>IF(C99="","",VLOOKUP(C99,$D$57:$AC$96,8,FALSE))</f>
        <v/>
      </c>
      <c r="L99" s="131" t="str">
        <f>IF(C99="","",VLOOKUP(C99,$D$57:$AC$96,9,FALSE))</f>
        <v/>
      </c>
      <c r="M99" s="132" t="str">
        <f>IF(C99="","",VLOOKUP(C99,$D$57:$AC$96,10,FALSE))</f>
        <v/>
      </c>
      <c r="N99" s="202" t="str">
        <f>IF(C99="","",VLOOKUP(C99,$D$57:$AC$96,11,FALSE))</f>
        <v/>
      </c>
      <c r="O99" s="202" t="str">
        <f t="shared" ref="O99" si="41">IF(N99="","",IF(N99&lt;33,"E",IF(AND(N99&gt;=33,N99&lt;41),"D",IF(AND(N99&gt;=41,N99&lt;51),"C2",IF(AND(N99&gt;=51,N99&lt;61),"C1",IF(AND(N99&gt;=61,N99&lt;71),"B2",IF(AND(N99&gt;=71,N99&lt;81),"B1",IF(AND(N99&gt;=81,N99&lt;91),"A2",IF(AND(N99&gt;=91,N99&lt;=100),"A1")))))))))</f>
        <v/>
      </c>
      <c r="P99" s="203" t="str">
        <f>IF(C99="","",VLOOKUP(C99,$D$57:$AC$96,13,FALSE))</f>
        <v/>
      </c>
      <c r="Q99" s="204" t="str">
        <f t="shared" ref="Q99" si="42">IF(P99="","",IF(P99&lt;33,"E",IF(AND(P99&gt;=33,P99&lt;41),"D",IF(AND(P99&gt;=41,P99&lt;51),"C2",IF(AND(P99&gt;=51,P99&lt;61),"C1",IF(AND(P99&gt;=61,P99&lt;71),"B2",IF(AND(P99&gt;=71,P99&lt;81),"B1",IF(AND(P99&gt;=81,P99&lt;91),"A2",IF(AND(P99&gt;=91,P99&lt;=100),"A1")))))))))</f>
        <v/>
      </c>
      <c r="R99" s="202" t="str">
        <f>IF(C99="","",VLOOKUP(C99,$D$57:$AC$96,15,FALSE))</f>
        <v/>
      </c>
      <c r="S99" s="202" t="str">
        <f t="shared" ref="S99" si="43">IF(R99="","",IF(R99&lt;33,"E",IF(AND(R99&gt;=33,R99&lt;41),"D",IF(AND(R99&gt;=41,R99&lt;51),"C2",IF(AND(R99&gt;=51,R99&lt;61),"C1",IF(AND(R99&gt;=61,R99&lt;71),"B2",IF(AND(R99&gt;=71,R99&lt;81),"B1",IF(AND(R99&gt;=81,R99&lt;91),"A2",IF(AND(R99&gt;=91,R99&lt;=100),"A1")))))))))</f>
        <v/>
      </c>
      <c r="T99" s="203" t="str">
        <f>IF(C99="","",VLOOKUP(C99,$D$57:$AC$96,17,FALSE))</f>
        <v/>
      </c>
      <c r="U99" s="203" t="str">
        <f t="shared" ref="U99" si="44">IF(T99="","",IF(T99&lt;33,"E",IF(AND(T99&gt;=33,T99&lt;41),"D",IF(AND(T99&gt;=41,T99&lt;51),"C2",IF(AND(T99&gt;=51,T99&lt;61),"C1",IF(AND(T99&gt;=61,T99&lt;71),"B2",IF(AND(T99&gt;=71,T99&lt;81),"B1",IF(AND(T99&gt;=81,T99&lt;91),"A2",IF(AND(T99&gt;=91,T99&lt;=100),"A1")))))))))</f>
        <v/>
      </c>
      <c r="V99" s="205" t="str">
        <f>IF(C99="","",VLOOKUP(C99,$D$57:$AC$96,19,FALSE))</f>
        <v/>
      </c>
      <c r="W99" s="205" t="str">
        <f t="shared" ref="W99" si="45">IF(V99="","",IF(V99&lt;33,"E",IF(AND(V99&gt;=33,V99&lt;41),"D",IF(AND(V99&gt;=41,V99&lt;51),"C2",IF(AND(V99&gt;=51,V99&lt;61),"C1",IF(AND(V99&gt;=61,V99&lt;71),"B2",IF(AND(V99&gt;=71,V99&lt;81),"B1",IF(AND(V99&gt;=81,V99&lt;91),"A2",IF(AND(V99&gt;=91,V99&lt;=100),"A1")))))))))</f>
        <v/>
      </c>
      <c r="X99" s="203" t="str">
        <f>IF(C99="","",VLOOKUP(C99,$D$57:$AC$96,21,FALSE))</f>
        <v/>
      </c>
      <c r="Y99" s="203" t="str">
        <f t="shared" ref="Y99" si="46">IF(X99="","",IF(X99&lt;33,"E",IF(AND(X99&gt;=33,X99&lt;41),"D",IF(AND(X99&gt;=41,X99&lt;51),"C2",IF(AND(X99&gt;=51,X99&lt;61),"C1",IF(AND(X99&gt;=61,X99&lt;71),"B2",IF(AND(X99&gt;=71,X99&lt;81),"B1",IF(AND(X99&gt;=81,X99&lt;91),"A2",IF(AND(X99&gt;=91,X99&lt;=100),"A1")))))))))</f>
        <v/>
      </c>
      <c r="Z99" s="206" t="str">
        <f>IF(C99="","",VLOOKUP(C99,$D$57:$AC$96,23,FALSE))</f>
        <v/>
      </c>
      <c r="AA99" s="207" t="str">
        <f>IF(C99="","",VLOOKUP(C99,$D$57:$AC$96,24,FALSE)&amp;" %")</f>
        <v/>
      </c>
      <c r="AB99" s="206" t="str">
        <f>IF(C99="","",VLOOKUP(C99,$D$57:$AC$96,25,FALSE))</f>
        <v/>
      </c>
      <c r="AC99" s="206" t="str">
        <f>IF(C99="","",VLOOKUP(C99,$D$57:$AC$96,26,FALSE))</f>
        <v/>
      </c>
      <c r="AD99" s="230" t="str">
        <f t="shared" ref="AD99:AD128" si="47">IF(C99="","",VLOOKUP(C99,$D$57:$AF$97,27,FALSE))</f>
        <v/>
      </c>
      <c r="AE99" s="230" t="str">
        <f t="shared" ref="AE99:AE128" si="48">IF(C99="","",VLOOKUP(C99,$D$57:$AF$97,28,FALSE))</f>
        <v/>
      </c>
      <c r="AF99" s="230" t="str">
        <f t="shared" ref="AF99:AF128" si="49">IF(C99="","",VLOOKUP(C99,$D$57:$AF$97,29,FALSE))</f>
        <v/>
      </c>
      <c r="AG99" s="211"/>
      <c r="AH99" s="241"/>
      <c r="AI99" s="236"/>
      <c r="AJ99" s="236"/>
      <c r="AK99" s="237"/>
    </row>
    <row r="100" spans="1:37" s="238" customFormat="1" ht="16.8" x14ac:dyDescent="0.25">
      <c r="A100" s="242"/>
      <c r="B100" s="131">
        <v>2</v>
      </c>
      <c r="C100" s="131" t="str">
        <f t="shared" ref="C100:C103" si="50">IF(AE58="","",ROUND(AE58,0))</f>
        <v/>
      </c>
      <c r="D100" s="131" t="str">
        <f t="shared" ref="D100:D128" si="51">IF(C100="","",VLOOKUP(C100,$D$57:$AC$96,1,FALSE))</f>
        <v/>
      </c>
      <c r="E100" s="131" t="str">
        <f t="shared" ref="E100:E128" si="52">IF(C100="","",VLOOKUP(C100,$D$57:$AC$96,2,FALSE))</f>
        <v/>
      </c>
      <c r="F100" s="131" t="str">
        <f t="shared" ref="F100:F128" si="53">IF(C100="","",VLOOKUP(C100,$D$57:$AC$96,3,FALSE))</f>
        <v/>
      </c>
      <c r="G100" s="132" t="str">
        <f t="shared" ref="G100:G128" si="54">IF(C100="","",VLOOKUP(C100,$D$57:$AC$96,4,FALSE))</f>
        <v/>
      </c>
      <c r="H100" s="132" t="str">
        <f t="shared" ref="H100:H128" si="55">IF(C100="","",VLOOKUP(C100,$D$57:$AC$96,5,FALSE))</f>
        <v/>
      </c>
      <c r="I100" s="132" t="str">
        <f t="shared" ref="I100:I128" si="56">IF(C100="","",VLOOKUP(C100,$C$7:$AC$53,7,FALSE))</f>
        <v/>
      </c>
      <c r="J100" s="210" t="str">
        <f t="shared" ref="J100:J128" si="57">IF(C100="","",VLOOKUP(C100,$C$7:$AC$53,8,FALSE))</f>
        <v/>
      </c>
      <c r="K100" s="131" t="str">
        <f t="shared" ref="K100:K128" si="58">IF(C100="","",VLOOKUP(C100,$D$57:$AC$96,8,FALSE))</f>
        <v/>
      </c>
      <c r="L100" s="131" t="str">
        <f t="shared" ref="L100:L128" si="59">IF(C100="","",VLOOKUP(C100,$D$57:$AC$96,9,FALSE))</f>
        <v/>
      </c>
      <c r="M100" s="132" t="str">
        <f t="shared" ref="M100:M128" si="60">IF(C100="","",VLOOKUP(C100,$D$57:$AC$96,10,FALSE))</f>
        <v/>
      </c>
      <c r="N100" s="202" t="str">
        <f t="shared" ref="N100:N128" si="61">IF(C100="","",VLOOKUP(C100,$D$57:$AC$96,11,FALSE))</f>
        <v/>
      </c>
      <c r="O100" s="202" t="str">
        <f t="shared" ref="O100:O128" si="62">IF(N100="","",IF(N100&lt;33,"E",IF(AND(N100&gt;=33,N100&lt;41),"D",IF(AND(N100&gt;=41,N100&lt;51),"C2",IF(AND(N100&gt;=51,N100&lt;61),"C1",IF(AND(N100&gt;=61,N100&lt;71),"B2",IF(AND(N100&gt;=71,N100&lt;81),"B1",IF(AND(N100&gt;=81,N100&lt;91),"A2",IF(AND(N100&gt;=91,N100&lt;=100),"A1")))))))))</f>
        <v/>
      </c>
      <c r="P100" s="203" t="str">
        <f t="shared" ref="P100:P128" si="63">IF(C100="","",VLOOKUP(C100,$D$57:$AC$96,13,FALSE))</f>
        <v/>
      </c>
      <c r="Q100" s="204" t="str">
        <f t="shared" ref="Q100:Q128" si="64">IF(P100="","",IF(P100&lt;33,"E",IF(AND(P100&gt;=33,P100&lt;41),"D",IF(AND(P100&gt;=41,P100&lt;51),"C2",IF(AND(P100&gt;=51,P100&lt;61),"C1",IF(AND(P100&gt;=61,P100&lt;71),"B2",IF(AND(P100&gt;=71,P100&lt;81),"B1",IF(AND(P100&gt;=81,P100&lt;91),"A2",IF(AND(P100&gt;=91,P100&lt;=100),"A1")))))))))</f>
        <v/>
      </c>
      <c r="R100" s="202" t="str">
        <f t="shared" ref="R100:R128" si="65">IF(C100="","",VLOOKUP(C100,$D$57:$AC$96,15,FALSE))</f>
        <v/>
      </c>
      <c r="S100" s="202" t="str">
        <f t="shared" ref="S100:S128" si="66">IF(R100="","",IF(R100&lt;33,"E",IF(AND(R100&gt;=33,R100&lt;41),"D",IF(AND(R100&gt;=41,R100&lt;51),"C2",IF(AND(R100&gt;=51,R100&lt;61),"C1",IF(AND(R100&gt;=61,R100&lt;71),"B2",IF(AND(R100&gt;=71,R100&lt;81),"B1",IF(AND(R100&gt;=81,R100&lt;91),"A2",IF(AND(R100&gt;=91,R100&lt;=100),"A1")))))))))</f>
        <v/>
      </c>
      <c r="T100" s="203" t="str">
        <f t="shared" ref="T100:T128" si="67">IF(C100="","",VLOOKUP(C100,$D$57:$AC$96,17,FALSE))</f>
        <v/>
      </c>
      <c r="U100" s="203" t="str">
        <f t="shared" ref="U100:U128" si="68">IF(T100="","",IF(T100&lt;33,"E",IF(AND(T100&gt;=33,T100&lt;41),"D",IF(AND(T100&gt;=41,T100&lt;51),"C2",IF(AND(T100&gt;=51,T100&lt;61),"C1",IF(AND(T100&gt;=61,T100&lt;71),"B2",IF(AND(T100&gt;=71,T100&lt;81),"B1",IF(AND(T100&gt;=81,T100&lt;91),"A2",IF(AND(T100&gt;=91,T100&lt;=100),"A1")))))))))</f>
        <v/>
      </c>
      <c r="V100" s="205" t="str">
        <f t="shared" ref="V100:V128" si="69">IF(C100="","",VLOOKUP(C100,$D$57:$AC$96,19,FALSE))</f>
        <v/>
      </c>
      <c r="W100" s="205" t="str">
        <f t="shared" ref="W100:W128" si="70">IF(V100="","",IF(V100&lt;33,"E",IF(AND(V100&gt;=33,V100&lt;41),"D",IF(AND(V100&gt;=41,V100&lt;51),"C2",IF(AND(V100&gt;=51,V100&lt;61),"C1",IF(AND(V100&gt;=61,V100&lt;71),"B2",IF(AND(V100&gt;=71,V100&lt;81),"B1",IF(AND(V100&gt;=81,V100&lt;91),"A2",IF(AND(V100&gt;=91,V100&lt;=100),"A1")))))))))</f>
        <v/>
      </c>
      <c r="X100" s="203" t="str">
        <f t="shared" ref="X100:X128" si="71">IF(C100="","",VLOOKUP(C100,$D$57:$AC$96,21,FALSE))</f>
        <v/>
      </c>
      <c r="Y100" s="203" t="str">
        <f t="shared" ref="Y100:Y128" si="72">IF(X100="","",IF(X100&lt;33,"E",IF(AND(X100&gt;=33,X100&lt;41),"D",IF(AND(X100&gt;=41,X100&lt;51),"C2",IF(AND(X100&gt;=51,X100&lt;61),"C1",IF(AND(X100&gt;=61,X100&lt;71),"B2",IF(AND(X100&gt;=71,X100&lt;81),"B1",IF(AND(X100&gt;=81,X100&lt;91),"A2",IF(AND(X100&gt;=91,X100&lt;=100),"A1")))))))))</f>
        <v/>
      </c>
      <c r="Z100" s="206" t="str">
        <f t="shared" ref="Z100:Z128" si="73">IF(C100="","",VLOOKUP(C100,$D$57:$AC$96,23,FALSE))</f>
        <v/>
      </c>
      <c r="AA100" s="207" t="str">
        <f t="shared" ref="AA100:AA128" si="74">IF(C100="","",VLOOKUP(C100,$D$57:$AC$96,24,FALSE)&amp;" %")</f>
        <v/>
      </c>
      <c r="AB100" s="206" t="str">
        <f t="shared" ref="AB100:AB128" si="75">IF(C100="","",VLOOKUP(C100,$D$57:$AC$96,25,FALSE))</f>
        <v/>
      </c>
      <c r="AC100" s="206" t="str">
        <f t="shared" ref="AC100:AC128" si="76">IF(C100="","",VLOOKUP(C100,$D$57:$AC$96,26,FALSE))</f>
        <v/>
      </c>
      <c r="AD100" s="206" t="str">
        <f t="shared" si="47"/>
        <v/>
      </c>
      <c r="AE100" s="206" t="str">
        <f t="shared" si="48"/>
        <v/>
      </c>
      <c r="AF100" s="206" t="str">
        <f t="shared" si="49"/>
        <v/>
      </c>
      <c r="AG100" s="211"/>
      <c r="AH100" s="241"/>
      <c r="AI100" s="236"/>
      <c r="AJ100" s="236"/>
      <c r="AK100" s="237"/>
    </row>
    <row r="101" spans="1:37" s="238" customFormat="1" ht="16.8" x14ac:dyDescent="0.25">
      <c r="A101" s="242"/>
      <c r="B101" s="131">
        <v>3</v>
      </c>
      <c r="C101" s="131" t="str">
        <f t="shared" si="50"/>
        <v/>
      </c>
      <c r="D101" s="131" t="str">
        <f t="shared" si="51"/>
        <v/>
      </c>
      <c r="E101" s="131" t="str">
        <f t="shared" si="52"/>
        <v/>
      </c>
      <c r="F101" s="131" t="str">
        <f t="shared" si="53"/>
        <v/>
      </c>
      <c r="G101" s="132" t="str">
        <f t="shared" si="54"/>
        <v/>
      </c>
      <c r="H101" s="132" t="str">
        <f t="shared" si="55"/>
        <v/>
      </c>
      <c r="I101" s="132" t="str">
        <f t="shared" si="56"/>
        <v/>
      </c>
      <c r="J101" s="210" t="str">
        <f t="shared" si="57"/>
        <v/>
      </c>
      <c r="K101" s="131" t="str">
        <f t="shared" si="58"/>
        <v/>
      </c>
      <c r="L101" s="131" t="str">
        <f t="shared" si="59"/>
        <v/>
      </c>
      <c r="M101" s="132" t="str">
        <f t="shared" si="60"/>
        <v/>
      </c>
      <c r="N101" s="202" t="str">
        <f t="shared" si="61"/>
        <v/>
      </c>
      <c r="O101" s="202" t="str">
        <f t="shared" si="62"/>
        <v/>
      </c>
      <c r="P101" s="203" t="str">
        <f t="shared" si="63"/>
        <v/>
      </c>
      <c r="Q101" s="204" t="str">
        <f t="shared" si="64"/>
        <v/>
      </c>
      <c r="R101" s="202" t="str">
        <f t="shared" si="65"/>
        <v/>
      </c>
      <c r="S101" s="202" t="str">
        <f t="shared" si="66"/>
        <v/>
      </c>
      <c r="T101" s="203" t="str">
        <f t="shared" si="67"/>
        <v/>
      </c>
      <c r="U101" s="203" t="str">
        <f t="shared" si="68"/>
        <v/>
      </c>
      <c r="V101" s="205" t="str">
        <f t="shared" si="69"/>
        <v/>
      </c>
      <c r="W101" s="205" t="str">
        <f t="shared" si="70"/>
        <v/>
      </c>
      <c r="X101" s="203" t="str">
        <f t="shared" si="71"/>
        <v/>
      </c>
      <c r="Y101" s="203" t="str">
        <f t="shared" si="72"/>
        <v/>
      </c>
      <c r="Z101" s="206" t="str">
        <f t="shared" si="73"/>
        <v/>
      </c>
      <c r="AA101" s="207" t="str">
        <f t="shared" si="74"/>
        <v/>
      </c>
      <c r="AB101" s="206" t="str">
        <f t="shared" si="75"/>
        <v/>
      </c>
      <c r="AC101" s="206" t="str">
        <f t="shared" si="76"/>
        <v/>
      </c>
      <c r="AD101" s="206" t="str">
        <f t="shared" si="47"/>
        <v/>
      </c>
      <c r="AE101" s="206" t="str">
        <f t="shared" si="48"/>
        <v/>
      </c>
      <c r="AF101" s="206" t="str">
        <f t="shared" si="49"/>
        <v/>
      </c>
      <c r="AG101" s="211"/>
      <c r="AH101" s="241"/>
      <c r="AI101" s="236"/>
      <c r="AJ101" s="236"/>
      <c r="AK101" s="237"/>
    </row>
    <row r="102" spans="1:37" s="238" customFormat="1" ht="16.8" x14ac:dyDescent="0.25">
      <c r="A102" s="242"/>
      <c r="B102" s="131">
        <v>4</v>
      </c>
      <c r="C102" s="131" t="str">
        <f t="shared" si="50"/>
        <v/>
      </c>
      <c r="D102" s="131" t="str">
        <f t="shared" si="51"/>
        <v/>
      </c>
      <c r="E102" s="131" t="str">
        <f t="shared" si="52"/>
        <v/>
      </c>
      <c r="F102" s="131" t="str">
        <f t="shared" si="53"/>
        <v/>
      </c>
      <c r="G102" s="132" t="str">
        <f t="shared" si="54"/>
        <v/>
      </c>
      <c r="H102" s="132" t="str">
        <f t="shared" si="55"/>
        <v/>
      </c>
      <c r="I102" s="132" t="str">
        <f t="shared" si="56"/>
        <v/>
      </c>
      <c r="J102" s="210" t="str">
        <f t="shared" si="57"/>
        <v/>
      </c>
      <c r="K102" s="131" t="str">
        <f t="shared" si="58"/>
        <v/>
      </c>
      <c r="L102" s="131" t="str">
        <f t="shared" si="59"/>
        <v/>
      </c>
      <c r="M102" s="132" t="str">
        <f t="shared" si="60"/>
        <v/>
      </c>
      <c r="N102" s="202" t="str">
        <f t="shared" si="61"/>
        <v/>
      </c>
      <c r="O102" s="202" t="str">
        <f t="shared" si="62"/>
        <v/>
      </c>
      <c r="P102" s="203" t="str">
        <f t="shared" si="63"/>
        <v/>
      </c>
      <c r="Q102" s="204" t="str">
        <f t="shared" si="64"/>
        <v/>
      </c>
      <c r="R102" s="202" t="str">
        <f t="shared" si="65"/>
        <v/>
      </c>
      <c r="S102" s="202" t="str">
        <f t="shared" si="66"/>
        <v/>
      </c>
      <c r="T102" s="203" t="str">
        <f t="shared" si="67"/>
        <v/>
      </c>
      <c r="U102" s="203" t="str">
        <f t="shared" si="68"/>
        <v/>
      </c>
      <c r="V102" s="205" t="str">
        <f t="shared" si="69"/>
        <v/>
      </c>
      <c r="W102" s="205" t="str">
        <f t="shared" si="70"/>
        <v/>
      </c>
      <c r="X102" s="203" t="str">
        <f t="shared" si="71"/>
        <v/>
      </c>
      <c r="Y102" s="203" t="str">
        <f t="shared" si="72"/>
        <v/>
      </c>
      <c r="Z102" s="206" t="str">
        <f t="shared" si="73"/>
        <v/>
      </c>
      <c r="AA102" s="207" t="str">
        <f t="shared" si="74"/>
        <v/>
      </c>
      <c r="AB102" s="206" t="str">
        <f t="shared" si="75"/>
        <v/>
      </c>
      <c r="AC102" s="206" t="str">
        <f t="shared" si="76"/>
        <v/>
      </c>
      <c r="AD102" s="206" t="str">
        <f t="shared" si="47"/>
        <v/>
      </c>
      <c r="AE102" s="206" t="str">
        <f t="shared" si="48"/>
        <v/>
      </c>
      <c r="AF102" s="206" t="str">
        <f t="shared" si="49"/>
        <v/>
      </c>
      <c r="AG102" s="211"/>
      <c r="AH102" s="241"/>
      <c r="AI102" s="236"/>
      <c r="AJ102" s="236"/>
      <c r="AK102" s="237"/>
    </row>
    <row r="103" spans="1:37" s="238" customFormat="1" ht="16.8" x14ac:dyDescent="0.25">
      <c r="A103" s="242"/>
      <c r="B103" s="131">
        <v>5</v>
      </c>
      <c r="C103" s="131" t="str">
        <f t="shared" si="50"/>
        <v/>
      </c>
      <c r="D103" s="131" t="str">
        <f t="shared" si="51"/>
        <v/>
      </c>
      <c r="E103" s="131" t="str">
        <f t="shared" si="52"/>
        <v/>
      </c>
      <c r="F103" s="131" t="str">
        <f t="shared" si="53"/>
        <v/>
      </c>
      <c r="G103" s="132" t="str">
        <f t="shared" si="54"/>
        <v/>
      </c>
      <c r="H103" s="132" t="str">
        <f t="shared" si="55"/>
        <v/>
      </c>
      <c r="I103" s="132" t="str">
        <f t="shared" si="56"/>
        <v/>
      </c>
      <c r="J103" s="210" t="str">
        <f t="shared" si="57"/>
        <v/>
      </c>
      <c r="K103" s="131" t="str">
        <f t="shared" si="58"/>
        <v/>
      </c>
      <c r="L103" s="131" t="str">
        <f t="shared" si="59"/>
        <v/>
      </c>
      <c r="M103" s="132" t="str">
        <f t="shared" si="60"/>
        <v/>
      </c>
      <c r="N103" s="202" t="str">
        <f t="shared" si="61"/>
        <v/>
      </c>
      <c r="O103" s="202" t="str">
        <f t="shared" si="62"/>
        <v/>
      </c>
      <c r="P103" s="203" t="str">
        <f t="shared" si="63"/>
        <v/>
      </c>
      <c r="Q103" s="204" t="str">
        <f t="shared" si="64"/>
        <v/>
      </c>
      <c r="R103" s="202" t="str">
        <f t="shared" si="65"/>
        <v/>
      </c>
      <c r="S103" s="202" t="str">
        <f t="shared" si="66"/>
        <v/>
      </c>
      <c r="T103" s="203" t="str">
        <f t="shared" si="67"/>
        <v/>
      </c>
      <c r="U103" s="203" t="str">
        <f t="shared" si="68"/>
        <v/>
      </c>
      <c r="V103" s="205" t="str">
        <f t="shared" si="69"/>
        <v/>
      </c>
      <c r="W103" s="205" t="str">
        <f t="shared" si="70"/>
        <v/>
      </c>
      <c r="X103" s="203" t="str">
        <f t="shared" si="71"/>
        <v/>
      </c>
      <c r="Y103" s="203" t="str">
        <f t="shared" si="72"/>
        <v/>
      </c>
      <c r="Z103" s="206" t="str">
        <f t="shared" si="73"/>
        <v/>
      </c>
      <c r="AA103" s="207" t="str">
        <f t="shared" si="74"/>
        <v/>
      </c>
      <c r="AB103" s="206" t="str">
        <f t="shared" si="75"/>
        <v/>
      </c>
      <c r="AC103" s="206" t="str">
        <f t="shared" si="76"/>
        <v/>
      </c>
      <c r="AD103" s="206" t="str">
        <f t="shared" si="47"/>
        <v/>
      </c>
      <c r="AE103" s="206" t="str">
        <f t="shared" si="48"/>
        <v/>
      </c>
      <c r="AF103" s="206" t="str">
        <f t="shared" si="49"/>
        <v/>
      </c>
      <c r="AG103" s="211"/>
      <c r="AH103" s="241"/>
      <c r="AI103" s="236"/>
      <c r="AJ103" s="236"/>
      <c r="AK103" s="237"/>
    </row>
    <row r="104" spans="1:37" s="238" customFormat="1" ht="16.8" x14ac:dyDescent="0.25">
      <c r="A104" s="242"/>
      <c r="B104" s="131">
        <v>6</v>
      </c>
      <c r="C104" s="131" t="str">
        <f t="shared" ref="C104:C128" si="77">IF(AE62="","",ROUND(AE62,0))</f>
        <v/>
      </c>
      <c r="D104" s="131" t="str">
        <f t="shared" si="51"/>
        <v/>
      </c>
      <c r="E104" s="131" t="str">
        <f t="shared" si="52"/>
        <v/>
      </c>
      <c r="F104" s="131" t="str">
        <f t="shared" si="53"/>
        <v/>
      </c>
      <c r="G104" s="132" t="str">
        <f t="shared" si="54"/>
        <v/>
      </c>
      <c r="H104" s="132" t="str">
        <f t="shared" si="55"/>
        <v/>
      </c>
      <c r="I104" s="132" t="str">
        <f t="shared" si="56"/>
        <v/>
      </c>
      <c r="J104" s="210" t="str">
        <f t="shared" si="57"/>
        <v/>
      </c>
      <c r="K104" s="131" t="str">
        <f t="shared" si="58"/>
        <v/>
      </c>
      <c r="L104" s="131" t="str">
        <f t="shared" si="59"/>
        <v/>
      </c>
      <c r="M104" s="132" t="str">
        <f t="shared" si="60"/>
        <v/>
      </c>
      <c r="N104" s="202" t="str">
        <f t="shared" si="61"/>
        <v/>
      </c>
      <c r="O104" s="202" t="str">
        <f t="shared" si="62"/>
        <v/>
      </c>
      <c r="P104" s="203" t="str">
        <f t="shared" si="63"/>
        <v/>
      </c>
      <c r="Q104" s="204" t="str">
        <f t="shared" si="64"/>
        <v/>
      </c>
      <c r="R104" s="202" t="str">
        <f t="shared" si="65"/>
        <v/>
      </c>
      <c r="S104" s="202" t="str">
        <f t="shared" si="66"/>
        <v/>
      </c>
      <c r="T104" s="203" t="str">
        <f t="shared" si="67"/>
        <v/>
      </c>
      <c r="U104" s="203" t="str">
        <f t="shared" si="68"/>
        <v/>
      </c>
      <c r="V104" s="205" t="str">
        <f t="shared" si="69"/>
        <v/>
      </c>
      <c r="W104" s="205" t="str">
        <f t="shared" si="70"/>
        <v/>
      </c>
      <c r="X104" s="203" t="str">
        <f t="shared" si="71"/>
        <v/>
      </c>
      <c r="Y104" s="203" t="str">
        <f t="shared" si="72"/>
        <v/>
      </c>
      <c r="Z104" s="206" t="str">
        <f t="shared" si="73"/>
        <v/>
      </c>
      <c r="AA104" s="207" t="str">
        <f t="shared" si="74"/>
        <v/>
      </c>
      <c r="AB104" s="206" t="str">
        <f t="shared" si="75"/>
        <v/>
      </c>
      <c r="AC104" s="206" t="str">
        <f t="shared" si="76"/>
        <v/>
      </c>
      <c r="AD104" s="206" t="str">
        <f t="shared" si="47"/>
        <v/>
      </c>
      <c r="AE104" s="206" t="str">
        <f t="shared" si="48"/>
        <v/>
      </c>
      <c r="AF104" s="206" t="str">
        <f t="shared" si="49"/>
        <v/>
      </c>
      <c r="AG104" s="211"/>
      <c r="AH104" s="241"/>
      <c r="AI104" s="236"/>
      <c r="AJ104" s="236"/>
      <c r="AK104" s="237"/>
    </row>
    <row r="105" spans="1:37" s="238" customFormat="1" ht="16.8" x14ac:dyDescent="0.25">
      <c r="A105" s="242"/>
      <c r="B105" s="131">
        <v>7</v>
      </c>
      <c r="C105" s="131" t="str">
        <f t="shared" si="77"/>
        <v/>
      </c>
      <c r="D105" s="131" t="str">
        <f t="shared" si="51"/>
        <v/>
      </c>
      <c r="E105" s="131" t="str">
        <f t="shared" si="52"/>
        <v/>
      </c>
      <c r="F105" s="131" t="str">
        <f t="shared" si="53"/>
        <v/>
      </c>
      <c r="G105" s="132" t="str">
        <f t="shared" si="54"/>
        <v/>
      </c>
      <c r="H105" s="132" t="str">
        <f t="shared" si="55"/>
        <v/>
      </c>
      <c r="I105" s="132" t="str">
        <f t="shared" si="56"/>
        <v/>
      </c>
      <c r="J105" s="210" t="str">
        <f t="shared" si="57"/>
        <v/>
      </c>
      <c r="K105" s="131" t="str">
        <f t="shared" si="58"/>
        <v/>
      </c>
      <c r="L105" s="131" t="str">
        <f t="shared" si="59"/>
        <v/>
      </c>
      <c r="M105" s="132" t="str">
        <f t="shared" si="60"/>
        <v/>
      </c>
      <c r="N105" s="202" t="str">
        <f t="shared" si="61"/>
        <v/>
      </c>
      <c r="O105" s="202" t="str">
        <f t="shared" si="62"/>
        <v/>
      </c>
      <c r="P105" s="203" t="str">
        <f t="shared" si="63"/>
        <v/>
      </c>
      <c r="Q105" s="204" t="str">
        <f t="shared" si="64"/>
        <v/>
      </c>
      <c r="R105" s="202" t="str">
        <f t="shared" si="65"/>
        <v/>
      </c>
      <c r="S105" s="202" t="str">
        <f t="shared" si="66"/>
        <v/>
      </c>
      <c r="T105" s="203" t="str">
        <f t="shared" si="67"/>
        <v/>
      </c>
      <c r="U105" s="203" t="str">
        <f t="shared" si="68"/>
        <v/>
      </c>
      <c r="V105" s="205" t="str">
        <f t="shared" si="69"/>
        <v/>
      </c>
      <c r="W105" s="205" t="str">
        <f t="shared" si="70"/>
        <v/>
      </c>
      <c r="X105" s="203" t="str">
        <f t="shared" si="71"/>
        <v/>
      </c>
      <c r="Y105" s="203" t="str">
        <f t="shared" si="72"/>
        <v/>
      </c>
      <c r="Z105" s="206" t="str">
        <f t="shared" si="73"/>
        <v/>
      </c>
      <c r="AA105" s="207" t="str">
        <f t="shared" si="74"/>
        <v/>
      </c>
      <c r="AB105" s="206" t="str">
        <f t="shared" si="75"/>
        <v/>
      </c>
      <c r="AC105" s="206" t="str">
        <f t="shared" si="76"/>
        <v/>
      </c>
      <c r="AD105" s="206" t="str">
        <f t="shared" si="47"/>
        <v/>
      </c>
      <c r="AE105" s="206" t="str">
        <f t="shared" si="48"/>
        <v/>
      </c>
      <c r="AF105" s="206" t="str">
        <f t="shared" si="49"/>
        <v/>
      </c>
      <c r="AG105" s="211"/>
      <c r="AH105" s="241"/>
      <c r="AI105" s="236"/>
      <c r="AJ105" s="236"/>
      <c r="AK105" s="237"/>
    </row>
    <row r="106" spans="1:37" s="238" customFormat="1" ht="16.8" x14ac:dyDescent="0.25">
      <c r="A106" s="242"/>
      <c r="B106" s="131">
        <v>8</v>
      </c>
      <c r="C106" s="131" t="str">
        <f t="shared" si="77"/>
        <v/>
      </c>
      <c r="D106" s="131" t="str">
        <f t="shared" si="51"/>
        <v/>
      </c>
      <c r="E106" s="131" t="str">
        <f t="shared" si="52"/>
        <v/>
      </c>
      <c r="F106" s="131" t="str">
        <f t="shared" si="53"/>
        <v/>
      </c>
      <c r="G106" s="132" t="str">
        <f t="shared" si="54"/>
        <v/>
      </c>
      <c r="H106" s="132" t="str">
        <f t="shared" si="55"/>
        <v/>
      </c>
      <c r="I106" s="132" t="str">
        <f t="shared" si="56"/>
        <v/>
      </c>
      <c r="J106" s="210" t="str">
        <f t="shared" si="57"/>
        <v/>
      </c>
      <c r="K106" s="131" t="str">
        <f t="shared" si="58"/>
        <v/>
      </c>
      <c r="L106" s="131" t="str">
        <f t="shared" si="59"/>
        <v/>
      </c>
      <c r="M106" s="132" t="str">
        <f t="shared" si="60"/>
        <v/>
      </c>
      <c r="N106" s="202" t="str">
        <f t="shared" si="61"/>
        <v/>
      </c>
      <c r="O106" s="202" t="str">
        <f t="shared" si="62"/>
        <v/>
      </c>
      <c r="P106" s="203" t="str">
        <f t="shared" si="63"/>
        <v/>
      </c>
      <c r="Q106" s="204" t="str">
        <f t="shared" si="64"/>
        <v/>
      </c>
      <c r="R106" s="202" t="str">
        <f t="shared" si="65"/>
        <v/>
      </c>
      <c r="S106" s="202" t="str">
        <f t="shared" si="66"/>
        <v/>
      </c>
      <c r="T106" s="203" t="str">
        <f t="shared" si="67"/>
        <v/>
      </c>
      <c r="U106" s="203" t="str">
        <f t="shared" si="68"/>
        <v/>
      </c>
      <c r="V106" s="205" t="str">
        <f t="shared" si="69"/>
        <v/>
      </c>
      <c r="W106" s="205" t="str">
        <f t="shared" si="70"/>
        <v/>
      </c>
      <c r="X106" s="203" t="str">
        <f t="shared" si="71"/>
        <v/>
      </c>
      <c r="Y106" s="203" t="str">
        <f t="shared" si="72"/>
        <v/>
      </c>
      <c r="Z106" s="206" t="str">
        <f t="shared" si="73"/>
        <v/>
      </c>
      <c r="AA106" s="207" t="str">
        <f t="shared" si="74"/>
        <v/>
      </c>
      <c r="AB106" s="206" t="str">
        <f t="shared" si="75"/>
        <v/>
      </c>
      <c r="AC106" s="206" t="str">
        <f t="shared" si="76"/>
        <v/>
      </c>
      <c r="AD106" s="206" t="str">
        <f t="shared" si="47"/>
        <v/>
      </c>
      <c r="AE106" s="206" t="str">
        <f t="shared" si="48"/>
        <v/>
      </c>
      <c r="AF106" s="206" t="str">
        <f t="shared" si="49"/>
        <v/>
      </c>
      <c r="AG106" s="211"/>
      <c r="AH106" s="241"/>
      <c r="AI106" s="236"/>
      <c r="AJ106" s="236"/>
      <c r="AK106" s="237"/>
    </row>
    <row r="107" spans="1:37" s="238" customFormat="1" ht="16.8" x14ac:dyDescent="0.25">
      <c r="A107" s="242"/>
      <c r="B107" s="131">
        <v>9</v>
      </c>
      <c r="C107" s="131" t="str">
        <f t="shared" si="77"/>
        <v/>
      </c>
      <c r="D107" s="131" t="str">
        <f t="shared" si="51"/>
        <v/>
      </c>
      <c r="E107" s="131" t="str">
        <f t="shared" si="52"/>
        <v/>
      </c>
      <c r="F107" s="131" t="str">
        <f t="shared" si="53"/>
        <v/>
      </c>
      <c r="G107" s="132" t="str">
        <f t="shared" si="54"/>
        <v/>
      </c>
      <c r="H107" s="132" t="str">
        <f t="shared" si="55"/>
        <v/>
      </c>
      <c r="I107" s="132" t="str">
        <f t="shared" si="56"/>
        <v/>
      </c>
      <c r="J107" s="210" t="str">
        <f t="shared" si="57"/>
        <v/>
      </c>
      <c r="K107" s="131" t="str">
        <f t="shared" si="58"/>
        <v/>
      </c>
      <c r="L107" s="131" t="str">
        <f t="shared" si="59"/>
        <v/>
      </c>
      <c r="M107" s="132" t="str">
        <f t="shared" si="60"/>
        <v/>
      </c>
      <c r="N107" s="202" t="str">
        <f t="shared" si="61"/>
        <v/>
      </c>
      <c r="O107" s="202" t="str">
        <f t="shared" si="62"/>
        <v/>
      </c>
      <c r="P107" s="203" t="str">
        <f t="shared" si="63"/>
        <v/>
      </c>
      <c r="Q107" s="204" t="str">
        <f t="shared" si="64"/>
        <v/>
      </c>
      <c r="R107" s="202" t="str">
        <f t="shared" si="65"/>
        <v/>
      </c>
      <c r="S107" s="202" t="str">
        <f t="shared" si="66"/>
        <v/>
      </c>
      <c r="T107" s="203" t="str">
        <f t="shared" si="67"/>
        <v/>
      </c>
      <c r="U107" s="203" t="str">
        <f t="shared" si="68"/>
        <v/>
      </c>
      <c r="V107" s="205" t="str">
        <f t="shared" si="69"/>
        <v/>
      </c>
      <c r="W107" s="205" t="str">
        <f t="shared" si="70"/>
        <v/>
      </c>
      <c r="X107" s="203" t="str">
        <f t="shared" si="71"/>
        <v/>
      </c>
      <c r="Y107" s="203" t="str">
        <f t="shared" si="72"/>
        <v/>
      </c>
      <c r="Z107" s="206" t="str">
        <f t="shared" si="73"/>
        <v/>
      </c>
      <c r="AA107" s="207" t="str">
        <f t="shared" si="74"/>
        <v/>
      </c>
      <c r="AB107" s="206" t="str">
        <f t="shared" si="75"/>
        <v/>
      </c>
      <c r="AC107" s="206" t="str">
        <f t="shared" si="76"/>
        <v/>
      </c>
      <c r="AD107" s="206" t="str">
        <f t="shared" si="47"/>
        <v/>
      </c>
      <c r="AE107" s="206" t="str">
        <f t="shared" si="48"/>
        <v/>
      </c>
      <c r="AF107" s="206" t="str">
        <f t="shared" si="49"/>
        <v/>
      </c>
      <c r="AG107" s="211"/>
      <c r="AH107" s="241"/>
      <c r="AI107" s="236"/>
      <c r="AJ107" s="236"/>
      <c r="AK107" s="237"/>
    </row>
    <row r="108" spans="1:37" s="238" customFormat="1" ht="16.8" x14ac:dyDescent="0.25">
      <c r="A108" s="242"/>
      <c r="B108" s="131">
        <v>10</v>
      </c>
      <c r="C108" s="131" t="str">
        <f t="shared" si="77"/>
        <v/>
      </c>
      <c r="D108" s="131" t="str">
        <f t="shared" si="51"/>
        <v/>
      </c>
      <c r="E108" s="131" t="str">
        <f t="shared" si="52"/>
        <v/>
      </c>
      <c r="F108" s="131" t="str">
        <f t="shared" si="53"/>
        <v/>
      </c>
      <c r="G108" s="132" t="str">
        <f t="shared" si="54"/>
        <v/>
      </c>
      <c r="H108" s="132" t="str">
        <f t="shared" si="55"/>
        <v/>
      </c>
      <c r="I108" s="132" t="str">
        <f t="shared" si="56"/>
        <v/>
      </c>
      <c r="J108" s="210" t="str">
        <f t="shared" si="57"/>
        <v/>
      </c>
      <c r="K108" s="131" t="str">
        <f t="shared" si="58"/>
        <v/>
      </c>
      <c r="L108" s="131" t="str">
        <f t="shared" si="59"/>
        <v/>
      </c>
      <c r="M108" s="132" t="str">
        <f t="shared" si="60"/>
        <v/>
      </c>
      <c r="N108" s="202" t="str">
        <f t="shared" si="61"/>
        <v/>
      </c>
      <c r="O108" s="202" t="str">
        <f t="shared" si="62"/>
        <v/>
      </c>
      <c r="P108" s="203" t="str">
        <f t="shared" si="63"/>
        <v/>
      </c>
      <c r="Q108" s="204" t="str">
        <f t="shared" si="64"/>
        <v/>
      </c>
      <c r="R108" s="202" t="str">
        <f t="shared" si="65"/>
        <v/>
      </c>
      <c r="S108" s="202" t="str">
        <f t="shared" si="66"/>
        <v/>
      </c>
      <c r="T108" s="203" t="str">
        <f t="shared" si="67"/>
        <v/>
      </c>
      <c r="U108" s="203" t="str">
        <f t="shared" si="68"/>
        <v/>
      </c>
      <c r="V108" s="205" t="str">
        <f t="shared" si="69"/>
        <v/>
      </c>
      <c r="W108" s="205" t="str">
        <f t="shared" si="70"/>
        <v/>
      </c>
      <c r="X108" s="203" t="str">
        <f t="shared" si="71"/>
        <v/>
      </c>
      <c r="Y108" s="203" t="str">
        <f t="shared" si="72"/>
        <v/>
      </c>
      <c r="Z108" s="206" t="str">
        <f t="shared" si="73"/>
        <v/>
      </c>
      <c r="AA108" s="207" t="str">
        <f t="shared" si="74"/>
        <v/>
      </c>
      <c r="AB108" s="206" t="str">
        <f t="shared" si="75"/>
        <v/>
      </c>
      <c r="AC108" s="206" t="str">
        <f t="shared" si="76"/>
        <v/>
      </c>
      <c r="AD108" s="206" t="str">
        <f t="shared" si="47"/>
        <v/>
      </c>
      <c r="AE108" s="206" t="str">
        <f t="shared" si="48"/>
        <v/>
      </c>
      <c r="AF108" s="206" t="str">
        <f t="shared" si="49"/>
        <v/>
      </c>
      <c r="AG108" s="211"/>
      <c r="AH108" s="241"/>
      <c r="AI108" s="236"/>
      <c r="AJ108" s="236"/>
      <c r="AK108" s="237"/>
    </row>
    <row r="109" spans="1:37" s="238" customFormat="1" ht="16.8" x14ac:dyDescent="0.25">
      <c r="A109" s="242"/>
      <c r="B109" s="131">
        <v>11</v>
      </c>
      <c r="C109" s="131" t="str">
        <f t="shared" si="77"/>
        <v/>
      </c>
      <c r="D109" s="131" t="str">
        <f t="shared" si="51"/>
        <v/>
      </c>
      <c r="E109" s="131" t="str">
        <f t="shared" si="52"/>
        <v/>
      </c>
      <c r="F109" s="131" t="str">
        <f t="shared" si="53"/>
        <v/>
      </c>
      <c r="G109" s="132" t="str">
        <f t="shared" si="54"/>
        <v/>
      </c>
      <c r="H109" s="132" t="str">
        <f t="shared" si="55"/>
        <v/>
      </c>
      <c r="I109" s="132" t="str">
        <f t="shared" si="56"/>
        <v/>
      </c>
      <c r="J109" s="210" t="str">
        <f t="shared" si="57"/>
        <v/>
      </c>
      <c r="K109" s="131" t="str">
        <f t="shared" si="58"/>
        <v/>
      </c>
      <c r="L109" s="131" t="str">
        <f t="shared" si="59"/>
        <v/>
      </c>
      <c r="M109" s="132" t="str">
        <f t="shared" si="60"/>
        <v/>
      </c>
      <c r="N109" s="202" t="str">
        <f t="shared" si="61"/>
        <v/>
      </c>
      <c r="O109" s="202" t="str">
        <f t="shared" si="62"/>
        <v/>
      </c>
      <c r="P109" s="203" t="str">
        <f t="shared" si="63"/>
        <v/>
      </c>
      <c r="Q109" s="204" t="str">
        <f t="shared" si="64"/>
        <v/>
      </c>
      <c r="R109" s="202" t="str">
        <f t="shared" si="65"/>
        <v/>
      </c>
      <c r="S109" s="202" t="str">
        <f t="shared" si="66"/>
        <v/>
      </c>
      <c r="T109" s="203" t="str">
        <f t="shared" si="67"/>
        <v/>
      </c>
      <c r="U109" s="203" t="str">
        <f t="shared" si="68"/>
        <v/>
      </c>
      <c r="V109" s="205" t="str">
        <f t="shared" si="69"/>
        <v/>
      </c>
      <c r="W109" s="205" t="str">
        <f t="shared" si="70"/>
        <v/>
      </c>
      <c r="X109" s="203" t="str">
        <f t="shared" si="71"/>
        <v/>
      </c>
      <c r="Y109" s="203" t="str">
        <f t="shared" si="72"/>
        <v/>
      </c>
      <c r="Z109" s="206" t="str">
        <f t="shared" si="73"/>
        <v/>
      </c>
      <c r="AA109" s="207" t="str">
        <f t="shared" si="74"/>
        <v/>
      </c>
      <c r="AB109" s="206" t="str">
        <f t="shared" si="75"/>
        <v/>
      </c>
      <c r="AC109" s="206" t="str">
        <f t="shared" si="76"/>
        <v/>
      </c>
      <c r="AD109" s="206" t="str">
        <f t="shared" si="47"/>
        <v/>
      </c>
      <c r="AE109" s="206" t="str">
        <f t="shared" si="48"/>
        <v/>
      </c>
      <c r="AF109" s="206" t="str">
        <f t="shared" si="49"/>
        <v/>
      </c>
      <c r="AG109" s="211"/>
      <c r="AH109" s="241"/>
      <c r="AI109" s="236"/>
      <c r="AJ109" s="236"/>
      <c r="AK109" s="237"/>
    </row>
    <row r="110" spans="1:37" s="238" customFormat="1" ht="16.8" x14ac:dyDescent="0.25">
      <c r="A110" s="242"/>
      <c r="B110" s="131">
        <v>12</v>
      </c>
      <c r="C110" s="131" t="str">
        <f t="shared" si="77"/>
        <v/>
      </c>
      <c r="D110" s="131" t="str">
        <f t="shared" si="51"/>
        <v/>
      </c>
      <c r="E110" s="131" t="str">
        <f t="shared" si="52"/>
        <v/>
      </c>
      <c r="F110" s="131" t="str">
        <f t="shared" si="53"/>
        <v/>
      </c>
      <c r="G110" s="132" t="str">
        <f t="shared" si="54"/>
        <v/>
      </c>
      <c r="H110" s="132" t="str">
        <f t="shared" si="55"/>
        <v/>
      </c>
      <c r="I110" s="132" t="str">
        <f t="shared" si="56"/>
        <v/>
      </c>
      <c r="J110" s="210" t="str">
        <f t="shared" si="57"/>
        <v/>
      </c>
      <c r="K110" s="131" t="str">
        <f t="shared" si="58"/>
        <v/>
      </c>
      <c r="L110" s="131" t="str">
        <f t="shared" si="59"/>
        <v/>
      </c>
      <c r="M110" s="132" t="str">
        <f t="shared" si="60"/>
        <v/>
      </c>
      <c r="N110" s="202" t="str">
        <f t="shared" si="61"/>
        <v/>
      </c>
      <c r="O110" s="202" t="str">
        <f t="shared" si="62"/>
        <v/>
      </c>
      <c r="P110" s="203" t="str">
        <f t="shared" si="63"/>
        <v/>
      </c>
      <c r="Q110" s="204" t="str">
        <f t="shared" si="64"/>
        <v/>
      </c>
      <c r="R110" s="202" t="str">
        <f t="shared" si="65"/>
        <v/>
      </c>
      <c r="S110" s="202" t="str">
        <f t="shared" si="66"/>
        <v/>
      </c>
      <c r="T110" s="203" t="str">
        <f t="shared" si="67"/>
        <v/>
      </c>
      <c r="U110" s="203" t="str">
        <f t="shared" si="68"/>
        <v/>
      </c>
      <c r="V110" s="205" t="str">
        <f t="shared" si="69"/>
        <v/>
      </c>
      <c r="W110" s="205" t="str">
        <f t="shared" si="70"/>
        <v/>
      </c>
      <c r="X110" s="203" t="str">
        <f t="shared" si="71"/>
        <v/>
      </c>
      <c r="Y110" s="203" t="str">
        <f t="shared" si="72"/>
        <v/>
      </c>
      <c r="Z110" s="206" t="str">
        <f t="shared" si="73"/>
        <v/>
      </c>
      <c r="AA110" s="207" t="str">
        <f t="shared" si="74"/>
        <v/>
      </c>
      <c r="AB110" s="206" t="str">
        <f t="shared" si="75"/>
        <v/>
      </c>
      <c r="AC110" s="206" t="str">
        <f t="shared" si="76"/>
        <v/>
      </c>
      <c r="AD110" s="206" t="str">
        <f t="shared" si="47"/>
        <v/>
      </c>
      <c r="AE110" s="206" t="str">
        <f t="shared" si="48"/>
        <v/>
      </c>
      <c r="AF110" s="206" t="str">
        <f t="shared" si="49"/>
        <v/>
      </c>
      <c r="AG110" s="211"/>
      <c r="AH110" s="241"/>
      <c r="AI110" s="236"/>
      <c r="AJ110" s="236"/>
      <c r="AK110" s="237"/>
    </row>
    <row r="111" spans="1:37" s="238" customFormat="1" ht="16.8" x14ac:dyDescent="0.25">
      <c r="A111" s="242"/>
      <c r="B111" s="131">
        <v>13</v>
      </c>
      <c r="C111" s="131" t="str">
        <f t="shared" si="77"/>
        <v/>
      </c>
      <c r="D111" s="131" t="str">
        <f t="shared" si="51"/>
        <v/>
      </c>
      <c r="E111" s="131" t="str">
        <f t="shared" si="52"/>
        <v/>
      </c>
      <c r="F111" s="131" t="str">
        <f t="shared" si="53"/>
        <v/>
      </c>
      <c r="G111" s="132" t="str">
        <f t="shared" si="54"/>
        <v/>
      </c>
      <c r="H111" s="132" t="str">
        <f t="shared" si="55"/>
        <v/>
      </c>
      <c r="I111" s="132" t="str">
        <f t="shared" si="56"/>
        <v/>
      </c>
      <c r="J111" s="210" t="str">
        <f t="shared" si="57"/>
        <v/>
      </c>
      <c r="K111" s="131" t="str">
        <f t="shared" si="58"/>
        <v/>
      </c>
      <c r="L111" s="131" t="str">
        <f t="shared" si="59"/>
        <v/>
      </c>
      <c r="M111" s="132" t="str">
        <f t="shared" si="60"/>
        <v/>
      </c>
      <c r="N111" s="202" t="str">
        <f t="shared" si="61"/>
        <v/>
      </c>
      <c r="O111" s="202" t="str">
        <f t="shared" si="62"/>
        <v/>
      </c>
      <c r="P111" s="203" t="str">
        <f t="shared" si="63"/>
        <v/>
      </c>
      <c r="Q111" s="204" t="str">
        <f t="shared" si="64"/>
        <v/>
      </c>
      <c r="R111" s="202" t="str">
        <f t="shared" si="65"/>
        <v/>
      </c>
      <c r="S111" s="202" t="str">
        <f t="shared" si="66"/>
        <v/>
      </c>
      <c r="T111" s="203" t="str">
        <f t="shared" si="67"/>
        <v/>
      </c>
      <c r="U111" s="203" t="str">
        <f t="shared" si="68"/>
        <v/>
      </c>
      <c r="V111" s="205" t="str">
        <f t="shared" si="69"/>
        <v/>
      </c>
      <c r="W111" s="205" t="str">
        <f t="shared" si="70"/>
        <v/>
      </c>
      <c r="X111" s="203" t="str">
        <f t="shared" si="71"/>
        <v/>
      </c>
      <c r="Y111" s="203" t="str">
        <f t="shared" si="72"/>
        <v/>
      </c>
      <c r="Z111" s="206" t="str">
        <f t="shared" si="73"/>
        <v/>
      </c>
      <c r="AA111" s="207" t="str">
        <f t="shared" si="74"/>
        <v/>
      </c>
      <c r="AB111" s="206" t="str">
        <f t="shared" si="75"/>
        <v/>
      </c>
      <c r="AC111" s="206" t="str">
        <f t="shared" si="76"/>
        <v/>
      </c>
      <c r="AD111" s="206" t="str">
        <f t="shared" si="47"/>
        <v/>
      </c>
      <c r="AE111" s="206" t="str">
        <f t="shared" si="48"/>
        <v/>
      </c>
      <c r="AF111" s="206" t="str">
        <f t="shared" si="49"/>
        <v/>
      </c>
      <c r="AG111" s="211"/>
      <c r="AH111" s="241"/>
      <c r="AI111" s="236"/>
      <c r="AJ111" s="236"/>
      <c r="AK111" s="237"/>
    </row>
    <row r="112" spans="1:37" s="238" customFormat="1" ht="16.8" x14ac:dyDescent="0.25">
      <c r="A112" s="242"/>
      <c r="B112" s="131">
        <v>14</v>
      </c>
      <c r="C112" s="131" t="str">
        <f t="shared" si="77"/>
        <v/>
      </c>
      <c r="D112" s="131" t="str">
        <f t="shared" si="51"/>
        <v/>
      </c>
      <c r="E112" s="131" t="str">
        <f t="shared" si="52"/>
        <v/>
      </c>
      <c r="F112" s="131" t="str">
        <f t="shared" si="53"/>
        <v/>
      </c>
      <c r="G112" s="132" t="str">
        <f t="shared" si="54"/>
        <v/>
      </c>
      <c r="H112" s="132" t="str">
        <f t="shared" si="55"/>
        <v/>
      </c>
      <c r="I112" s="132" t="str">
        <f t="shared" si="56"/>
        <v/>
      </c>
      <c r="J112" s="210" t="str">
        <f t="shared" si="57"/>
        <v/>
      </c>
      <c r="K112" s="131" t="str">
        <f t="shared" si="58"/>
        <v/>
      </c>
      <c r="L112" s="131" t="str">
        <f t="shared" si="59"/>
        <v/>
      </c>
      <c r="M112" s="132" t="str">
        <f t="shared" si="60"/>
        <v/>
      </c>
      <c r="N112" s="202" t="str">
        <f t="shared" si="61"/>
        <v/>
      </c>
      <c r="O112" s="202" t="str">
        <f t="shared" si="62"/>
        <v/>
      </c>
      <c r="P112" s="203" t="str">
        <f t="shared" si="63"/>
        <v/>
      </c>
      <c r="Q112" s="204" t="str">
        <f t="shared" si="64"/>
        <v/>
      </c>
      <c r="R112" s="202" t="str">
        <f t="shared" si="65"/>
        <v/>
      </c>
      <c r="S112" s="202" t="str">
        <f t="shared" si="66"/>
        <v/>
      </c>
      <c r="T112" s="203" t="str">
        <f t="shared" si="67"/>
        <v/>
      </c>
      <c r="U112" s="203" t="str">
        <f t="shared" si="68"/>
        <v/>
      </c>
      <c r="V112" s="205" t="str">
        <f t="shared" si="69"/>
        <v/>
      </c>
      <c r="W112" s="205" t="str">
        <f t="shared" si="70"/>
        <v/>
      </c>
      <c r="X112" s="203" t="str">
        <f t="shared" si="71"/>
        <v/>
      </c>
      <c r="Y112" s="203" t="str">
        <f t="shared" si="72"/>
        <v/>
      </c>
      <c r="Z112" s="206" t="str">
        <f t="shared" si="73"/>
        <v/>
      </c>
      <c r="AA112" s="207" t="str">
        <f t="shared" si="74"/>
        <v/>
      </c>
      <c r="AB112" s="206" t="str">
        <f t="shared" si="75"/>
        <v/>
      </c>
      <c r="AC112" s="206" t="str">
        <f t="shared" si="76"/>
        <v/>
      </c>
      <c r="AD112" s="206" t="str">
        <f t="shared" si="47"/>
        <v/>
      </c>
      <c r="AE112" s="206" t="str">
        <f t="shared" si="48"/>
        <v/>
      </c>
      <c r="AF112" s="206" t="str">
        <f t="shared" si="49"/>
        <v/>
      </c>
      <c r="AG112" s="211"/>
      <c r="AH112" s="241"/>
      <c r="AI112" s="236"/>
      <c r="AJ112" s="236"/>
      <c r="AK112" s="237"/>
    </row>
    <row r="113" spans="1:37" s="238" customFormat="1" ht="16.8" x14ac:dyDescent="0.25">
      <c r="A113" s="242"/>
      <c r="B113" s="131">
        <v>15</v>
      </c>
      <c r="C113" s="131" t="str">
        <f t="shared" si="77"/>
        <v/>
      </c>
      <c r="D113" s="131" t="str">
        <f t="shared" si="51"/>
        <v/>
      </c>
      <c r="E113" s="131" t="str">
        <f t="shared" si="52"/>
        <v/>
      </c>
      <c r="F113" s="131" t="str">
        <f t="shared" si="53"/>
        <v/>
      </c>
      <c r="G113" s="132" t="str">
        <f t="shared" si="54"/>
        <v/>
      </c>
      <c r="H113" s="132" t="str">
        <f t="shared" si="55"/>
        <v/>
      </c>
      <c r="I113" s="132" t="str">
        <f t="shared" si="56"/>
        <v/>
      </c>
      <c r="J113" s="210" t="str">
        <f t="shared" si="57"/>
        <v/>
      </c>
      <c r="K113" s="131" t="str">
        <f t="shared" si="58"/>
        <v/>
      </c>
      <c r="L113" s="131" t="str">
        <f t="shared" si="59"/>
        <v/>
      </c>
      <c r="M113" s="132" t="str">
        <f t="shared" si="60"/>
        <v/>
      </c>
      <c r="N113" s="202" t="str">
        <f t="shared" si="61"/>
        <v/>
      </c>
      <c r="O113" s="202" t="str">
        <f t="shared" si="62"/>
        <v/>
      </c>
      <c r="P113" s="203" t="str">
        <f t="shared" si="63"/>
        <v/>
      </c>
      <c r="Q113" s="204" t="str">
        <f t="shared" si="64"/>
        <v/>
      </c>
      <c r="R113" s="202" t="str">
        <f t="shared" si="65"/>
        <v/>
      </c>
      <c r="S113" s="202" t="str">
        <f t="shared" si="66"/>
        <v/>
      </c>
      <c r="T113" s="203" t="str">
        <f t="shared" si="67"/>
        <v/>
      </c>
      <c r="U113" s="203" t="str">
        <f t="shared" si="68"/>
        <v/>
      </c>
      <c r="V113" s="205" t="str">
        <f t="shared" si="69"/>
        <v/>
      </c>
      <c r="W113" s="205" t="str">
        <f t="shared" si="70"/>
        <v/>
      </c>
      <c r="X113" s="203" t="str">
        <f t="shared" si="71"/>
        <v/>
      </c>
      <c r="Y113" s="203" t="str">
        <f t="shared" si="72"/>
        <v/>
      </c>
      <c r="Z113" s="206" t="str">
        <f t="shared" si="73"/>
        <v/>
      </c>
      <c r="AA113" s="207" t="str">
        <f t="shared" si="74"/>
        <v/>
      </c>
      <c r="AB113" s="206" t="str">
        <f t="shared" si="75"/>
        <v/>
      </c>
      <c r="AC113" s="206" t="str">
        <f t="shared" si="76"/>
        <v/>
      </c>
      <c r="AD113" s="206" t="str">
        <f t="shared" si="47"/>
        <v/>
      </c>
      <c r="AE113" s="206" t="str">
        <f t="shared" si="48"/>
        <v/>
      </c>
      <c r="AF113" s="206" t="str">
        <f t="shared" si="49"/>
        <v/>
      </c>
      <c r="AG113" s="211"/>
      <c r="AH113" s="241"/>
      <c r="AI113" s="236"/>
      <c r="AJ113" s="236"/>
      <c r="AK113" s="237"/>
    </row>
    <row r="114" spans="1:37" s="238" customFormat="1" ht="16.8" x14ac:dyDescent="0.25">
      <c r="A114" s="242"/>
      <c r="B114" s="131">
        <v>16</v>
      </c>
      <c r="C114" s="131" t="str">
        <f t="shared" si="77"/>
        <v/>
      </c>
      <c r="D114" s="131" t="str">
        <f t="shared" si="51"/>
        <v/>
      </c>
      <c r="E114" s="131" t="str">
        <f t="shared" si="52"/>
        <v/>
      </c>
      <c r="F114" s="131" t="str">
        <f t="shared" si="53"/>
        <v/>
      </c>
      <c r="G114" s="132" t="str">
        <f t="shared" si="54"/>
        <v/>
      </c>
      <c r="H114" s="132" t="str">
        <f t="shared" si="55"/>
        <v/>
      </c>
      <c r="I114" s="132" t="str">
        <f t="shared" si="56"/>
        <v/>
      </c>
      <c r="J114" s="210" t="str">
        <f t="shared" si="57"/>
        <v/>
      </c>
      <c r="K114" s="131" t="str">
        <f t="shared" si="58"/>
        <v/>
      </c>
      <c r="L114" s="131" t="str">
        <f t="shared" si="59"/>
        <v/>
      </c>
      <c r="M114" s="132" t="str">
        <f t="shared" si="60"/>
        <v/>
      </c>
      <c r="N114" s="202" t="str">
        <f t="shared" si="61"/>
        <v/>
      </c>
      <c r="O114" s="202" t="str">
        <f t="shared" si="62"/>
        <v/>
      </c>
      <c r="P114" s="203" t="str">
        <f t="shared" si="63"/>
        <v/>
      </c>
      <c r="Q114" s="204" t="str">
        <f t="shared" si="64"/>
        <v/>
      </c>
      <c r="R114" s="202" t="str">
        <f t="shared" si="65"/>
        <v/>
      </c>
      <c r="S114" s="202" t="str">
        <f t="shared" si="66"/>
        <v/>
      </c>
      <c r="T114" s="203" t="str">
        <f t="shared" si="67"/>
        <v/>
      </c>
      <c r="U114" s="203" t="str">
        <f t="shared" si="68"/>
        <v/>
      </c>
      <c r="V114" s="205" t="str">
        <f t="shared" si="69"/>
        <v/>
      </c>
      <c r="W114" s="205" t="str">
        <f t="shared" si="70"/>
        <v/>
      </c>
      <c r="X114" s="203" t="str">
        <f t="shared" si="71"/>
        <v/>
      </c>
      <c r="Y114" s="203" t="str">
        <f t="shared" si="72"/>
        <v/>
      </c>
      <c r="Z114" s="206" t="str">
        <f t="shared" si="73"/>
        <v/>
      </c>
      <c r="AA114" s="207" t="str">
        <f t="shared" si="74"/>
        <v/>
      </c>
      <c r="AB114" s="206" t="str">
        <f t="shared" si="75"/>
        <v/>
      </c>
      <c r="AC114" s="206" t="str">
        <f t="shared" si="76"/>
        <v/>
      </c>
      <c r="AD114" s="206" t="str">
        <f t="shared" si="47"/>
        <v/>
      </c>
      <c r="AE114" s="206" t="str">
        <f t="shared" si="48"/>
        <v/>
      </c>
      <c r="AF114" s="206" t="str">
        <f t="shared" si="49"/>
        <v/>
      </c>
      <c r="AG114" s="211"/>
      <c r="AH114" s="241"/>
      <c r="AI114" s="236"/>
      <c r="AJ114" s="236"/>
      <c r="AK114" s="237"/>
    </row>
    <row r="115" spans="1:37" s="238" customFormat="1" ht="16.8" x14ac:dyDescent="0.25">
      <c r="A115" s="242"/>
      <c r="B115" s="131">
        <v>17</v>
      </c>
      <c r="C115" s="131" t="str">
        <f t="shared" si="77"/>
        <v/>
      </c>
      <c r="D115" s="131" t="str">
        <f t="shared" si="51"/>
        <v/>
      </c>
      <c r="E115" s="131" t="str">
        <f t="shared" si="52"/>
        <v/>
      </c>
      <c r="F115" s="131" t="str">
        <f t="shared" si="53"/>
        <v/>
      </c>
      <c r="G115" s="132" t="str">
        <f t="shared" si="54"/>
        <v/>
      </c>
      <c r="H115" s="132" t="str">
        <f t="shared" si="55"/>
        <v/>
      </c>
      <c r="I115" s="132" t="str">
        <f t="shared" si="56"/>
        <v/>
      </c>
      <c r="J115" s="210" t="str">
        <f t="shared" si="57"/>
        <v/>
      </c>
      <c r="K115" s="131" t="str">
        <f t="shared" si="58"/>
        <v/>
      </c>
      <c r="L115" s="131" t="str">
        <f t="shared" si="59"/>
        <v/>
      </c>
      <c r="M115" s="132" t="str">
        <f t="shared" si="60"/>
        <v/>
      </c>
      <c r="N115" s="202" t="str">
        <f t="shared" si="61"/>
        <v/>
      </c>
      <c r="O115" s="202" t="str">
        <f t="shared" si="62"/>
        <v/>
      </c>
      <c r="P115" s="203" t="str">
        <f t="shared" si="63"/>
        <v/>
      </c>
      <c r="Q115" s="204" t="str">
        <f t="shared" si="64"/>
        <v/>
      </c>
      <c r="R115" s="202" t="str">
        <f t="shared" si="65"/>
        <v/>
      </c>
      <c r="S115" s="202" t="str">
        <f t="shared" si="66"/>
        <v/>
      </c>
      <c r="T115" s="203" t="str">
        <f t="shared" si="67"/>
        <v/>
      </c>
      <c r="U115" s="203" t="str">
        <f t="shared" si="68"/>
        <v/>
      </c>
      <c r="V115" s="205" t="str">
        <f t="shared" si="69"/>
        <v/>
      </c>
      <c r="W115" s="205" t="str">
        <f t="shared" si="70"/>
        <v/>
      </c>
      <c r="X115" s="203" t="str">
        <f t="shared" si="71"/>
        <v/>
      </c>
      <c r="Y115" s="203" t="str">
        <f t="shared" si="72"/>
        <v/>
      </c>
      <c r="Z115" s="206" t="str">
        <f t="shared" si="73"/>
        <v/>
      </c>
      <c r="AA115" s="207" t="str">
        <f t="shared" si="74"/>
        <v/>
      </c>
      <c r="AB115" s="206" t="str">
        <f t="shared" si="75"/>
        <v/>
      </c>
      <c r="AC115" s="206" t="str">
        <f t="shared" si="76"/>
        <v/>
      </c>
      <c r="AD115" s="206" t="str">
        <f t="shared" si="47"/>
        <v/>
      </c>
      <c r="AE115" s="206" t="str">
        <f t="shared" si="48"/>
        <v/>
      </c>
      <c r="AF115" s="206" t="str">
        <f t="shared" si="49"/>
        <v/>
      </c>
      <c r="AG115" s="211"/>
      <c r="AH115" s="241"/>
      <c r="AI115" s="236"/>
      <c r="AJ115" s="236"/>
      <c r="AK115" s="237"/>
    </row>
    <row r="116" spans="1:37" s="238" customFormat="1" ht="16.8" x14ac:dyDescent="0.25">
      <c r="A116" s="242"/>
      <c r="B116" s="131">
        <v>18</v>
      </c>
      <c r="C116" s="131" t="str">
        <f t="shared" si="77"/>
        <v/>
      </c>
      <c r="D116" s="131" t="str">
        <f t="shared" si="51"/>
        <v/>
      </c>
      <c r="E116" s="131" t="str">
        <f t="shared" si="52"/>
        <v/>
      </c>
      <c r="F116" s="131" t="str">
        <f t="shared" si="53"/>
        <v/>
      </c>
      <c r="G116" s="132" t="str">
        <f t="shared" si="54"/>
        <v/>
      </c>
      <c r="H116" s="132" t="str">
        <f t="shared" si="55"/>
        <v/>
      </c>
      <c r="I116" s="132" t="str">
        <f t="shared" si="56"/>
        <v/>
      </c>
      <c r="J116" s="210" t="str">
        <f t="shared" si="57"/>
        <v/>
      </c>
      <c r="K116" s="131" t="str">
        <f t="shared" si="58"/>
        <v/>
      </c>
      <c r="L116" s="131" t="str">
        <f t="shared" si="59"/>
        <v/>
      </c>
      <c r="M116" s="132" t="str">
        <f t="shared" si="60"/>
        <v/>
      </c>
      <c r="N116" s="202" t="str">
        <f t="shared" si="61"/>
        <v/>
      </c>
      <c r="O116" s="202" t="str">
        <f t="shared" si="62"/>
        <v/>
      </c>
      <c r="P116" s="203" t="str">
        <f t="shared" si="63"/>
        <v/>
      </c>
      <c r="Q116" s="204" t="str">
        <f t="shared" si="64"/>
        <v/>
      </c>
      <c r="R116" s="202" t="str">
        <f t="shared" si="65"/>
        <v/>
      </c>
      <c r="S116" s="202" t="str">
        <f t="shared" si="66"/>
        <v/>
      </c>
      <c r="T116" s="203" t="str">
        <f t="shared" si="67"/>
        <v/>
      </c>
      <c r="U116" s="203" t="str">
        <f t="shared" si="68"/>
        <v/>
      </c>
      <c r="V116" s="205" t="str">
        <f t="shared" si="69"/>
        <v/>
      </c>
      <c r="W116" s="205" t="str">
        <f t="shared" si="70"/>
        <v/>
      </c>
      <c r="X116" s="203" t="str">
        <f t="shared" si="71"/>
        <v/>
      </c>
      <c r="Y116" s="203" t="str">
        <f t="shared" si="72"/>
        <v/>
      </c>
      <c r="Z116" s="206" t="str">
        <f t="shared" si="73"/>
        <v/>
      </c>
      <c r="AA116" s="207" t="str">
        <f t="shared" si="74"/>
        <v/>
      </c>
      <c r="AB116" s="206" t="str">
        <f t="shared" si="75"/>
        <v/>
      </c>
      <c r="AC116" s="206" t="str">
        <f t="shared" si="76"/>
        <v/>
      </c>
      <c r="AD116" s="206" t="str">
        <f t="shared" si="47"/>
        <v/>
      </c>
      <c r="AE116" s="206" t="str">
        <f t="shared" si="48"/>
        <v/>
      </c>
      <c r="AF116" s="206" t="str">
        <f t="shared" si="49"/>
        <v/>
      </c>
      <c r="AG116" s="211"/>
      <c r="AH116" s="241"/>
      <c r="AI116" s="236"/>
      <c r="AJ116" s="236"/>
      <c r="AK116" s="237"/>
    </row>
    <row r="117" spans="1:37" s="238" customFormat="1" ht="16.8" x14ac:dyDescent="0.25">
      <c r="A117" s="242"/>
      <c r="B117" s="131">
        <v>19</v>
      </c>
      <c r="C117" s="131" t="str">
        <f t="shared" si="77"/>
        <v/>
      </c>
      <c r="D117" s="131" t="str">
        <f t="shared" si="51"/>
        <v/>
      </c>
      <c r="E117" s="131" t="str">
        <f t="shared" si="52"/>
        <v/>
      </c>
      <c r="F117" s="131" t="str">
        <f t="shared" si="53"/>
        <v/>
      </c>
      <c r="G117" s="132" t="str">
        <f t="shared" si="54"/>
        <v/>
      </c>
      <c r="H117" s="132" t="str">
        <f t="shared" si="55"/>
        <v/>
      </c>
      <c r="I117" s="132" t="str">
        <f t="shared" si="56"/>
        <v/>
      </c>
      <c r="J117" s="210" t="str">
        <f t="shared" si="57"/>
        <v/>
      </c>
      <c r="K117" s="131" t="str">
        <f t="shared" si="58"/>
        <v/>
      </c>
      <c r="L117" s="131" t="str">
        <f t="shared" si="59"/>
        <v/>
      </c>
      <c r="M117" s="132" t="str">
        <f t="shared" si="60"/>
        <v/>
      </c>
      <c r="N117" s="202" t="str">
        <f t="shared" si="61"/>
        <v/>
      </c>
      <c r="O117" s="202" t="str">
        <f t="shared" si="62"/>
        <v/>
      </c>
      <c r="P117" s="203" t="str">
        <f t="shared" si="63"/>
        <v/>
      </c>
      <c r="Q117" s="204" t="str">
        <f t="shared" si="64"/>
        <v/>
      </c>
      <c r="R117" s="202" t="str">
        <f t="shared" si="65"/>
        <v/>
      </c>
      <c r="S117" s="202" t="str">
        <f t="shared" si="66"/>
        <v/>
      </c>
      <c r="T117" s="203" t="str">
        <f t="shared" si="67"/>
        <v/>
      </c>
      <c r="U117" s="203" t="str">
        <f t="shared" si="68"/>
        <v/>
      </c>
      <c r="V117" s="205" t="str">
        <f t="shared" si="69"/>
        <v/>
      </c>
      <c r="W117" s="205" t="str">
        <f t="shared" si="70"/>
        <v/>
      </c>
      <c r="X117" s="203" t="str">
        <f t="shared" si="71"/>
        <v/>
      </c>
      <c r="Y117" s="203" t="str">
        <f t="shared" si="72"/>
        <v/>
      </c>
      <c r="Z117" s="206" t="str">
        <f t="shared" si="73"/>
        <v/>
      </c>
      <c r="AA117" s="207" t="str">
        <f t="shared" si="74"/>
        <v/>
      </c>
      <c r="AB117" s="206" t="str">
        <f t="shared" si="75"/>
        <v/>
      </c>
      <c r="AC117" s="206" t="str">
        <f t="shared" si="76"/>
        <v/>
      </c>
      <c r="AD117" s="206" t="str">
        <f t="shared" si="47"/>
        <v/>
      </c>
      <c r="AE117" s="206" t="str">
        <f t="shared" si="48"/>
        <v/>
      </c>
      <c r="AF117" s="206" t="str">
        <f t="shared" si="49"/>
        <v/>
      </c>
      <c r="AG117" s="211"/>
      <c r="AH117" s="241"/>
      <c r="AI117" s="236"/>
      <c r="AJ117" s="236"/>
      <c r="AK117" s="237"/>
    </row>
    <row r="118" spans="1:37" s="238" customFormat="1" ht="16.8" x14ac:dyDescent="0.25">
      <c r="A118" s="242"/>
      <c r="B118" s="131">
        <v>20</v>
      </c>
      <c r="C118" s="131" t="str">
        <f t="shared" si="77"/>
        <v/>
      </c>
      <c r="D118" s="131" t="str">
        <f t="shared" si="51"/>
        <v/>
      </c>
      <c r="E118" s="131" t="str">
        <f t="shared" si="52"/>
        <v/>
      </c>
      <c r="F118" s="131" t="str">
        <f t="shared" si="53"/>
        <v/>
      </c>
      <c r="G118" s="132" t="str">
        <f t="shared" si="54"/>
        <v/>
      </c>
      <c r="H118" s="132" t="str">
        <f t="shared" si="55"/>
        <v/>
      </c>
      <c r="I118" s="132" t="str">
        <f t="shared" si="56"/>
        <v/>
      </c>
      <c r="J118" s="210" t="str">
        <f t="shared" si="57"/>
        <v/>
      </c>
      <c r="K118" s="131" t="str">
        <f t="shared" si="58"/>
        <v/>
      </c>
      <c r="L118" s="131" t="str">
        <f t="shared" si="59"/>
        <v/>
      </c>
      <c r="M118" s="132" t="str">
        <f t="shared" si="60"/>
        <v/>
      </c>
      <c r="N118" s="202" t="str">
        <f t="shared" si="61"/>
        <v/>
      </c>
      <c r="O118" s="202" t="str">
        <f t="shared" si="62"/>
        <v/>
      </c>
      <c r="P118" s="203" t="str">
        <f t="shared" si="63"/>
        <v/>
      </c>
      <c r="Q118" s="204" t="str">
        <f t="shared" si="64"/>
        <v/>
      </c>
      <c r="R118" s="202" t="str">
        <f t="shared" si="65"/>
        <v/>
      </c>
      <c r="S118" s="202" t="str">
        <f t="shared" si="66"/>
        <v/>
      </c>
      <c r="T118" s="203" t="str">
        <f t="shared" si="67"/>
        <v/>
      </c>
      <c r="U118" s="203" t="str">
        <f t="shared" si="68"/>
        <v/>
      </c>
      <c r="V118" s="205" t="str">
        <f t="shared" si="69"/>
        <v/>
      </c>
      <c r="W118" s="205" t="str">
        <f t="shared" si="70"/>
        <v/>
      </c>
      <c r="X118" s="203" t="str">
        <f t="shared" si="71"/>
        <v/>
      </c>
      <c r="Y118" s="203" t="str">
        <f t="shared" si="72"/>
        <v/>
      </c>
      <c r="Z118" s="206" t="str">
        <f t="shared" si="73"/>
        <v/>
      </c>
      <c r="AA118" s="207" t="str">
        <f t="shared" si="74"/>
        <v/>
      </c>
      <c r="AB118" s="206" t="str">
        <f t="shared" si="75"/>
        <v/>
      </c>
      <c r="AC118" s="206" t="str">
        <f t="shared" si="76"/>
        <v/>
      </c>
      <c r="AD118" s="206" t="str">
        <f t="shared" si="47"/>
        <v/>
      </c>
      <c r="AE118" s="206" t="str">
        <f t="shared" si="48"/>
        <v/>
      </c>
      <c r="AF118" s="206" t="str">
        <f t="shared" si="49"/>
        <v/>
      </c>
      <c r="AG118" s="211"/>
      <c r="AH118" s="241"/>
      <c r="AI118" s="236"/>
      <c r="AJ118" s="236"/>
      <c r="AK118" s="237"/>
    </row>
    <row r="119" spans="1:37" s="238" customFormat="1" ht="16.8" x14ac:dyDescent="0.25">
      <c r="A119" s="242"/>
      <c r="B119" s="131">
        <v>21</v>
      </c>
      <c r="C119" s="131" t="str">
        <f t="shared" si="77"/>
        <v/>
      </c>
      <c r="D119" s="131" t="str">
        <f t="shared" si="51"/>
        <v/>
      </c>
      <c r="E119" s="131" t="str">
        <f t="shared" si="52"/>
        <v/>
      </c>
      <c r="F119" s="131" t="str">
        <f t="shared" si="53"/>
        <v/>
      </c>
      <c r="G119" s="132" t="str">
        <f t="shared" si="54"/>
        <v/>
      </c>
      <c r="H119" s="132" t="str">
        <f t="shared" si="55"/>
        <v/>
      </c>
      <c r="I119" s="132" t="str">
        <f t="shared" si="56"/>
        <v/>
      </c>
      <c r="J119" s="210" t="str">
        <f t="shared" si="57"/>
        <v/>
      </c>
      <c r="K119" s="131" t="str">
        <f t="shared" si="58"/>
        <v/>
      </c>
      <c r="L119" s="131" t="str">
        <f t="shared" si="59"/>
        <v/>
      </c>
      <c r="M119" s="132" t="str">
        <f t="shared" si="60"/>
        <v/>
      </c>
      <c r="N119" s="202" t="str">
        <f t="shared" si="61"/>
        <v/>
      </c>
      <c r="O119" s="202" t="str">
        <f t="shared" si="62"/>
        <v/>
      </c>
      <c r="P119" s="203" t="str">
        <f t="shared" si="63"/>
        <v/>
      </c>
      <c r="Q119" s="204" t="str">
        <f t="shared" si="64"/>
        <v/>
      </c>
      <c r="R119" s="202" t="str">
        <f t="shared" si="65"/>
        <v/>
      </c>
      <c r="S119" s="202" t="str">
        <f t="shared" si="66"/>
        <v/>
      </c>
      <c r="T119" s="203" t="str">
        <f t="shared" si="67"/>
        <v/>
      </c>
      <c r="U119" s="203" t="str">
        <f t="shared" si="68"/>
        <v/>
      </c>
      <c r="V119" s="205" t="str">
        <f t="shared" si="69"/>
        <v/>
      </c>
      <c r="W119" s="205" t="str">
        <f t="shared" si="70"/>
        <v/>
      </c>
      <c r="X119" s="203" t="str">
        <f t="shared" si="71"/>
        <v/>
      </c>
      <c r="Y119" s="203" t="str">
        <f t="shared" si="72"/>
        <v/>
      </c>
      <c r="Z119" s="206" t="str">
        <f t="shared" si="73"/>
        <v/>
      </c>
      <c r="AA119" s="207" t="str">
        <f t="shared" si="74"/>
        <v/>
      </c>
      <c r="AB119" s="206" t="str">
        <f t="shared" si="75"/>
        <v/>
      </c>
      <c r="AC119" s="206" t="str">
        <f t="shared" si="76"/>
        <v/>
      </c>
      <c r="AD119" s="206" t="str">
        <f t="shared" si="47"/>
        <v/>
      </c>
      <c r="AE119" s="206" t="str">
        <f t="shared" si="48"/>
        <v/>
      </c>
      <c r="AF119" s="206" t="str">
        <f t="shared" si="49"/>
        <v/>
      </c>
      <c r="AG119" s="211"/>
      <c r="AH119" s="241"/>
      <c r="AI119" s="236"/>
      <c r="AJ119" s="236"/>
      <c r="AK119" s="237"/>
    </row>
    <row r="120" spans="1:37" s="238" customFormat="1" ht="16.8" x14ac:dyDescent="0.25">
      <c r="A120" s="242"/>
      <c r="B120" s="131">
        <v>22</v>
      </c>
      <c r="C120" s="131" t="str">
        <f t="shared" si="77"/>
        <v/>
      </c>
      <c r="D120" s="131" t="str">
        <f t="shared" si="51"/>
        <v/>
      </c>
      <c r="E120" s="131" t="str">
        <f t="shared" si="52"/>
        <v/>
      </c>
      <c r="F120" s="131" t="str">
        <f t="shared" si="53"/>
        <v/>
      </c>
      <c r="G120" s="132" t="str">
        <f t="shared" si="54"/>
        <v/>
      </c>
      <c r="H120" s="132" t="str">
        <f t="shared" si="55"/>
        <v/>
      </c>
      <c r="I120" s="132" t="str">
        <f t="shared" si="56"/>
        <v/>
      </c>
      <c r="J120" s="210" t="str">
        <f t="shared" si="57"/>
        <v/>
      </c>
      <c r="K120" s="131" t="str">
        <f t="shared" si="58"/>
        <v/>
      </c>
      <c r="L120" s="131" t="str">
        <f t="shared" si="59"/>
        <v/>
      </c>
      <c r="M120" s="132" t="str">
        <f t="shared" si="60"/>
        <v/>
      </c>
      <c r="N120" s="202" t="str">
        <f t="shared" si="61"/>
        <v/>
      </c>
      <c r="O120" s="202" t="str">
        <f t="shared" si="62"/>
        <v/>
      </c>
      <c r="P120" s="203" t="str">
        <f t="shared" si="63"/>
        <v/>
      </c>
      <c r="Q120" s="204" t="str">
        <f t="shared" si="64"/>
        <v/>
      </c>
      <c r="R120" s="202" t="str">
        <f t="shared" si="65"/>
        <v/>
      </c>
      <c r="S120" s="202" t="str">
        <f t="shared" si="66"/>
        <v/>
      </c>
      <c r="T120" s="203" t="str">
        <f t="shared" si="67"/>
        <v/>
      </c>
      <c r="U120" s="203" t="str">
        <f t="shared" si="68"/>
        <v/>
      </c>
      <c r="V120" s="205" t="str">
        <f t="shared" si="69"/>
        <v/>
      </c>
      <c r="W120" s="205" t="str">
        <f t="shared" si="70"/>
        <v/>
      </c>
      <c r="X120" s="203" t="str">
        <f t="shared" si="71"/>
        <v/>
      </c>
      <c r="Y120" s="203" t="str">
        <f t="shared" si="72"/>
        <v/>
      </c>
      <c r="Z120" s="206" t="str">
        <f t="shared" si="73"/>
        <v/>
      </c>
      <c r="AA120" s="207" t="str">
        <f t="shared" si="74"/>
        <v/>
      </c>
      <c r="AB120" s="206" t="str">
        <f t="shared" si="75"/>
        <v/>
      </c>
      <c r="AC120" s="206" t="str">
        <f t="shared" si="76"/>
        <v/>
      </c>
      <c r="AD120" s="206" t="str">
        <f t="shared" si="47"/>
        <v/>
      </c>
      <c r="AE120" s="206" t="str">
        <f t="shared" si="48"/>
        <v/>
      </c>
      <c r="AF120" s="206" t="str">
        <f t="shared" si="49"/>
        <v/>
      </c>
      <c r="AG120" s="211"/>
      <c r="AH120" s="241"/>
      <c r="AI120" s="236"/>
      <c r="AJ120" s="236"/>
      <c r="AK120" s="237"/>
    </row>
    <row r="121" spans="1:37" s="238" customFormat="1" ht="16.8" x14ac:dyDescent="0.25">
      <c r="A121" s="242"/>
      <c r="B121" s="131">
        <v>23</v>
      </c>
      <c r="C121" s="131" t="str">
        <f t="shared" si="77"/>
        <v/>
      </c>
      <c r="D121" s="131" t="str">
        <f t="shared" si="51"/>
        <v/>
      </c>
      <c r="E121" s="131" t="str">
        <f t="shared" si="52"/>
        <v/>
      </c>
      <c r="F121" s="131" t="str">
        <f t="shared" si="53"/>
        <v/>
      </c>
      <c r="G121" s="132" t="str">
        <f t="shared" si="54"/>
        <v/>
      </c>
      <c r="H121" s="132" t="str">
        <f t="shared" si="55"/>
        <v/>
      </c>
      <c r="I121" s="132" t="str">
        <f t="shared" si="56"/>
        <v/>
      </c>
      <c r="J121" s="210" t="str">
        <f t="shared" si="57"/>
        <v/>
      </c>
      <c r="K121" s="131" t="str">
        <f t="shared" si="58"/>
        <v/>
      </c>
      <c r="L121" s="131" t="str">
        <f t="shared" si="59"/>
        <v/>
      </c>
      <c r="M121" s="132" t="str">
        <f t="shared" si="60"/>
        <v/>
      </c>
      <c r="N121" s="202" t="str">
        <f t="shared" si="61"/>
        <v/>
      </c>
      <c r="O121" s="202" t="str">
        <f t="shared" si="62"/>
        <v/>
      </c>
      <c r="P121" s="203" t="str">
        <f t="shared" si="63"/>
        <v/>
      </c>
      <c r="Q121" s="204" t="str">
        <f t="shared" si="64"/>
        <v/>
      </c>
      <c r="R121" s="202" t="str">
        <f t="shared" si="65"/>
        <v/>
      </c>
      <c r="S121" s="202" t="str">
        <f t="shared" si="66"/>
        <v/>
      </c>
      <c r="T121" s="203" t="str">
        <f t="shared" si="67"/>
        <v/>
      </c>
      <c r="U121" s="203" t="str">
        <f t="shared" si="68"/>
        <v/>
      </c>
      <c r="V121" s="205" t="str">
        <f t="shared" si="69"/>
        <v/>
      </c>
      <c r="W121" s="205" t="str">
        <f t="shared" si="70"/>
        <v/>
      </c>
      <c r="X121" s="203" t="str">
        <f t="shared" si="71"/>
        <v/>
      </c>
      <c r="Y121" s="203" t="str">
        <f t="shared" si="72"/>
        <v/>
      </c>
      <c r="Z121" s="206" t="str">
        <f t="shared" si="73"/>
        <v/>
      </c>
      <c r="AA121" s="207" t="str">
        <f t="shared" si="74"/>
        <v/>
      </c>
      <c r="AB121" s="206" t="str">
        <f t="shared" si="75"/>
        <v/>
      </c>
      <c r="AC121" s="206" t="str">
        <f t="shared" si="76"/>
        <v/>
      </c>
      <c r="AD121" s="206" t="str">
        <f t="shared" si="47"/>
        <v/>
      </c>
      <c r="AE121" s="206" t="str">
        <f t="shared" si="48"/>
        <v/>
      </c>
      <c r="AF121" s="206" t="str">
        <f t="shared" si="49"/>
        <v/>
      </c>
      <c r="AG121" s="211"/>
      <c r="AH121" s="241"/>
      <c r="AI121" s="236"/>
      <c r="AJ121" s="236"/>
      <c r="AK121" s="237"/>
    </row>
    <row r="122" spans="1:37" s="238" customFormat="1" ht="16.8" x14ac:dyDescent="0.25">
      <c r="A122" s="242"/>
      <c r="B122" s="131">
        <v>24</v>
      </c>
      <c r="C122" s="131" t="str">
        <f t="shared" si="77"/>
        <v/>
      </c>
      <c r="D122" s="131" t="str">
        <f t="shared" si="51"/>
        <v/>
      </c>
      <c r="E122" s="131" t="str">
        <f t="shared" si="52"/>
        <v/>
      </c>
      <c r="F122" s="131" t="str">
        <f t="shared" si="53"/>
        <v/>
      </c>
      <c r="G122" s="132" t="str">
        <f t="shared" si="54"/>
        <v/>
      </c>
      <c r="H122" s="132" t="str">
        <f t="shared" si="55"/>
        <v/>
      </c>
      <c r="I122" s="132" t="str">
        <f t="shared" si="56"/>
        <v/>
      </c>
      <c r="J122" s="210" t="str">
        <f t="shared" si="57"/>
        <v/>
      </c>
      <c r="K122" s="131" t="str">
        <f t="shared" si="58"/>
        <v/>
      </c>
      <c r="L122" s="131" t="str">
        <f t="shared" si="59"/>
        <v/>
      </c>
      <c r="M122" s="132" t="str">
        <f t="shared" si="60"/>
        <v/>
      </c>
      <c r="N122" s="202" t="str">
        <f t="shared" si="61"/>
        <v/>
      </c>
      <c r="O122" s="202" t="str">
        <f t="shared" si="62"/>
        <v/>
      </c>
      <c r="P122" s="203" t="str">
        <f t="shared" si="63"/>
        <v/>
      </c>
      <c r="Q122" s="204" t="str">
        <f t="shared" si="64"/>
        <v/>
      </c>
      <c r="R122" s="202" t="str">
        <f t="shared" si="65"/>
        <v/>
      </c>
      <c r="S122" s="202" t="str">
        <f t="shared" si="66"/>
        <v/>
      </c>
      <c r="T122" s="203" t="str">
        <f t="shared" si="67"/>
        <v/>
      </c>
      <c r="U122" s="203" t="str">
        <f t="shared" si="68"/>
        <v/>
      </c>
      <c r="V122" s="205" t="str">
        <f t="shared" si="69"/>
        <v/>
      </c>
      <c r="W122" s="205" t="str">
        <f t="shared" si="70"/>
        <v/>
      </c>
      <c r="X122" s="203" t="str">
        <f t="shared" si="71"/>
        <v/>
      </c>
      <c r="Y122" s="203" t="str">
        <f t="shared" si="72"/>
        <v/>
      </c>
      <c r="Z122" s="206" t="str">
        <f t="shared" si="73"/>
        <v/>
      </c>
      <c r="AA122" s="207" t="str">
        <f t="shared" si="74"/>
        <v/>
      </c>
      <c r="AB122" s="206" t="str">
        <f t="shared" si="75"/>
        <v/>
      </c>
      <c r="AC122" s="206" t="str">
        <f t="shared" si="76"/>
        <v/>
      </c>
      <c r="AD122" s="206" t="str">
        <f t="shared" si="47"/>
        <v/>
      </c>
      <c r="AE122" s="206" t="str">
        <f t="shared" si="48"/>
        <v/>
      </c>
      <c r="AF122" s="206" t="str">
        <f t="shared" si="49"/>
        <v/>
      </c>
      <c r="AG122" s="211"/>
      <c r="AH122" s="241"/>
      <c r="AI122" s="236"/>
      <c r="AJ122" s="236"/>
      <c r="AK122" s="237"/>
    </row>
    <row r="123" spans="1:37" s="238" customFormat="1" ht="16.8" x14ac:dyDescent="0.25">
      <c r="A123" s="242"/>
      <c r="B123" s="131">
        <v>25</v>
      </c>
      <c r="C123" s="131" t="str">
        <f t="shared" si="77"/>
        <v/>
      </c>
      <c r="D123" s="131" t="str">
        <f t="shared" si="51"/>
        <v/>
      </c>
      <c r="E123" s="131" t="str">
        <f t="shared" si="52"/>
        <v/>
      </c>
      <c r="F123" s="131" t="str">
        <f t="shared" si="53"/>
        <v/>
      </c>
      <c r="G123" s="132" t="str">
        <f t="shared" si="54"/>
        <v/>
      </c>
      <c r="H123" s="132" t="str">
        <f t="shared" si="55"/>
        <v/>
      </c>
      <c r="I123" s="132" t="str">
        <f t="shared" si="56"/>
        <v/>
      </c>
      <c r="J123" s="210" t="str">
        <f t="shared" si="57"/>
        <v/>
      </c>
      <c r="K123" s="131" t="str">
        <f t="shared" si="58"/>
        <v/>
      </c>
      <c r="L123" s="131" t="str">
        <f t="shared" si="59"/>
        <v/>
      </c>
      <c r="M123" s="132" t="str">
        <f t="shared" si="60"/>
        <v/>
      </c>
      <c r="N123" s="202" t="str">
        <f t="shared" si="61"/>
        <v/>
      </c>
      <c r="O123" s="202" t="str">
        <f t="shared" si="62"/>
        <v/>
      </c>
      <c r="P123" s="203" t="str">
        <f t="shared" si="63"/>
        <v/>
      </c>
      <c r="Q123" s="204" t="str">
        <f t="shared" si="64"/>
        <v/>
      </c>
      <c r="R123" s="202" t="str">
        <f t="shared" si="65"/>
        <v/>
      </c>
      <c r="S123" s="202" t="str">
        <f t="shared" si="66"/>
        <v/>
      </c>
      <c r="T123" s="203" t="str">
        <f t="shared" si="67"/>
        <v/>
      </c>
      <c r="U123" s="203" t="str">
        <f t="shared" si="68"/>
        <v/>
      </c>
      <c r="V123" s="205" t="str">
        <f t="shared" si="69"/>
        <v/>
      </c>
      <c r="W123" s="205" t="str">
        <f t="shared" si="70"/>
        <v/>
      </c>
      <c r="X123" s="203" t="str">
        <f t="shared" si="71"/>
        <v/>
      </c>
      <c r="Y123" s="203" t="str">
        <f t="shared" si="72"/>
        <v/>
      </c>
      <c r="Z123" s="206" t="str">
        <f t="shared" si="73"/>
        <v/>
      </c>
      <c r="AA123" s="207" t="str">
        <f t="shared" si="74"/>
        <v/>
      </c>
      <c r="AB123" s="206" t="str">
        <f t="shared" si="75"/>
        <v/>
      </c>
      <c r="AC123" s="206" t="str">
        <f t="shared" si="76"/>
        <v/>
      </c>
      <c r="AD123" s="206" t="str">
        <f t="shared" si="47"/>
        <v/>
      </c>
      <c r="AE123" s="206" t="str">
        <f t="shared" si="48"/>
        <v/>
      </c>
      <c r="AF123" s="206" t="str">
        <f t="shared" si="49"/>
        <v/>
      </c>
      <c r="AG123" s="211"/>
      <c r="AH123" s="241"/>
      <c r="AI123" s="236"/>
      <c r="AJ123" s="236"/>
      <c r="AK123" s="237"/>
    </row>
    <row r="124" spans="1:37" s="238" customFormat="1" ht="16.8" x14ac:dyDescent="0.25">
      <c r="A124" s="242"/>
      <c r="B124" s="131">
        <v>26</v>
      </c>
      <c r="C124" s="131" t="str">
        <f t="shared" si="77"/>
        <v/>
      </c>
      <c r="D124" s="131" t="str">
        <f t="shared" si="51"/>
        <v/>
      </c>
      <c r="E124" s="131" t="str">
        <f t="shared" si="52"/>
        <v/>
      </c>
      <c r="F124" s="131" t="str">
        <f t="shared" si="53"/>
        <v/>
      </c>
      <c r="G124" s="132" t="str">
        <f t="shared" si="54"/>
        <v/>
      </c>
      <c r="H124" s="132" t="str">
        <f t="shared" si="55"/>
        <v/>
      </c>
      <c r="I124" s="132" t="str">
        <f t="shared" si="56"/>
        <v/>
      </c>
      <c r="J124" s="210" t="str">
        <f t="shared" si="57"/>
        <v/>
      </c>
      <c r="K124" s="131" t="str">
        <f t="shared" si="58"/>
        <v/>
      </c>
      <c r="L124" s="131" t="str">
        <f t="shared" si="59"/>
        <v/>
      </c>
      <c r="M124" s="132" t="str">
        <f t="shared" si="60"/>
        <v/>
      </c>
      <c r="N124" s="202" t="str">
        <f t="shared" si="61"/>
        <v/>
      </c>
      <c r="O124" s="202" t="str">
        <f t="shared" si="62"/>
        <v/>
      </c>
      <c r="P124" s="203" t="str">
        <f t="shared" si="63"/>
        <v/>
      </c>
      <c r="Q124" s="204" t="str">
        <f t="shared" si="64"/>
        <v/>
      </c>
      <c r="R124" s="202" t="str">
        <f t="shared" si="65"/>
        <v/>
      </c>
      <c r="S124" s="202" t="str">
        <f t="shared" si="66"/>
        <v/>
      </c>
      <c r="T124" s="203" t="str">
        <f t="shared" si="67"/>
        <v/>
      </c>
      <c r="U124" s="203" t="str">
        <f t="shared" si="68"/>
        <v/>
      </c>
      <c r="V124" s="205" t="str">
        <f t="shared" si="69"/>
        <v/>
      </c>
      <c r="W124" s="205" t="str">
        <f t="shared" si="70"/>
        <v/>
      </c>
      <c r="X124" s="203" t="str">
        <f t="shared" si="71"/>
        <v/>
      </c>
      <c r="Y124" s="203" t="str">
        <f t="shared" si="72"/>
        <v/>
      </c>
      <c r="Z124" s="206" t="str">
        <f t="shared" si="73"/>
        <v/>
      </c>
      <c r="AA124" s="207" t="str">
        <f t="shared" si="74"/>
        <v/>
      </c>
      <c r="AB124" s="206" t="str">
        <f t="shared" si="75"/>
        <v/>
      </c>
      <c r="AC124" s="206" t="str">
        <f t="shared" si="76"/>
        <v/>
      </c>
      <c r="AD124" s="206" t="str">
        <f t="shared" si="47"/>
        <v/>
      </c>
      <c r="AE124" s="206" t="str">
        <f t="shared" si="48"/>
        <v/>
      </c>
      <c r="AF124" s="206" t="str">
        <f t="shared" si="49"/>
        <v/>
      </c>
      <c r="AG124" s="211"/>
      <c r="AH124" s="241"/>
      <c r="AI124" s="236"/>
      <c r="AJ124" s="236"/>
      <c r="AK124" s="237"/>
    </row>
    <row r="125" spans="1:37" s="238" customFormat="1" ht="16.8" x14ac:dyDescent="0.25">
      <c r="A125" s="242"/>
      <c r="B125" s="131">
        <v>27</v>
      </c>
      <c r="C125" s="131" t="str">
        <f t="shared" si="77"/>
        <v/>
      </c>
      <c r="D125" s="131" t="str">
        <f t="shared" si="51"/>
        <v/>
      </c>
      <c r="E125" s="131" t="str">
        <f t="shared" si="52"/>
        <v/>
      </c>
      <c r="F125" s="131" t="str">
        <f t="shared" si="53"/>
        <v/>
      </c>
      <c r="G125" s="132" t="str">
        <f t="shared" si="54"/>
        <v/>
      </c>
      <c r="H125" s="132" t="str">
        <f t="shared" si="55"/>
        <v/>
      </c>
      <c r="I125" s="132" t="str">
        <f t="shared" si="56"/>
        <v/>
      </c>
      <c r="J125" s="210" t="str">
        <f t="shared" si="57"/>
        <v/>
      </c>
      <c r="K125" s="131" t="str">
        <f t="shared" si="58"/>
        <v/>
      </c>
      <c r="L125" s="131" t="str">
        <f t="shared" si="59"/>
        <v/>
      </c>
      <c r="M125" s="132" t="str">
        <f t="shared" si="60"/>
        <v/>
      </c>
      <c r="N125" s="202" t="str">
        <f t="shared" si="61"/>
        <v/>
      </c>
      <c r="O125" s="202" t="str">
        <f t="shared" si="62"/>
        <v/>
      </c>
      <c r="P125" s="203" t="str">
        <f t="shared" si="63"/>
        <v/>
      </c>
      <c r="Q125" s="204" t="str">
        <f t="shared" si="64"/>
        <v/>
      </c>
      <c r="R125" s="202" t="str">
        <f t="shared" si="65"/>
        <v/>
      </c>
      <c r="S125" s="202" t="str">
        <f t="shared" si="66"/>
        <v/>
      </c>
      <c r="T125" s="203" t="str">
        <f t="shared" si="67"/>
        <v/>
      </c>
      <c r="U125" s="203" t="str">
        <f t="shared" si="68"/>
        <v/>
      </c>
      <c r="V125" s="205" t="str">
        <f t="shared" si="69"/>
        <v/>
      </c>
      <c r="W125" s="205" t="str">
        <f t="shared" si="70"/>
        <v/>
      </c>
      <c r="X125" s="203" t="str">
        <f t="shared" si="71"/>
        <v/>
      </c>
      <c r="Y125" s="203" t="str">
        <f t="shared" si="72"/>
        <v/>
      </c>
      <c r="Z125" s="206" t="str">
        <f t="shared" si="73"/>
        <v/>
      </c>
      <c r="AA125" s="207" t="str">
        <f t="shared" si="74"/>
        <v/>
      </c>
      <c r="AB125" s="206" t="str">
        <f t="shared" si="75"/>
        <v/>
      </c>
      <c r="AC125" s="206" t="str">
        <f t="shared" si="76"/>
        <v/>
      </c>
      <c r="AD125" s="206" t="str">
        <f t="shared" si="47"/>
        <v/>
      </c>
      <c r="AE125" s="206" t="str">
        <f t="shared" si="48"/>
        <v/>
      </c>
      <c r="AF125" s="206" t="str">
        <f t="shared" si="49"/>
        <v/>
      </c>
      <c r="AG125" s="211"/>
      <c r="AH125" s="241"/>
      <c r="AI125" s="236"/>
      <c r="AJ125" s="236"/>
      <c r="AK125" s="237"/>
    </row>
    <row r="126" spans="1:37" s="238" customFormat="1" ht="16.8" x14ac:dyDescent="0.25">
      <c r="A126" s="242"/>
      <c r="B126" s="131">
        <v>28</v>
      </c>
      <c r="C126" s="131" t="str">
        <f t="shared" si="77"/>
        <v/>
      </c>
      <c r="D126" s="131" t="str">
        <f t="shared" si="51"/>
        <v/>
      </c>
      <c r="E126" s="131" t="str">
        <f t="shared" si="52"/>
        <v/>
      </c>
      <c r="F126" s="131" t="str">
        <f t="shared" si="53"/>
        <v/>
      </c>
      <c r="G126" s="132" t="str">
        <f t="shared" si="54"/>
        <v/>
      </c>
      <c r="H126" s="132" t="str">
        <f t="shared" si="55"/>
        <v/>
      </c>
      <c r="I126" s="132" t="str">
        <f t="shared" si="56"/>
        <v/>
      </c>
      <c r="J126" s="210" t="str">
        <f t="shared" si="57"/>
        <v/>
      </c>
      <c r="K126" s="131" t="str">
        <f t="shared" si="58"/>
        <v/>
      </c>
      <c r="L126" s="131" t="str">
        <f t="shared" si="59"/>
        <v/>
      </c>
      <c r="M126" s="132" t="str">
        <f t="shared" si="60"/>
        <v/>
      </c>
      <c r="N126" s="202" t="str">
        <f t="shared" si="61"/>
        <v/>
      </c>
      <c r="O126" s="202" t="str">
        <f t="shared" si="62"/>
        <v/>
      </c>
      <c r="P126" s="203" t="str">
        <f t="shared" si="63"/>
        <v/>
      </c>
      <c r="Q126" s="204" t="str">
        <f t="shared" si="64"/>
        <v/>
      </c>
      <c r="R126" s="202" t="str">
        <f t="shared" si="65"/>
        <v/>
      </c>
      <c r="S126" s="202" t="str">
        <f t="shared" si="66"/>
        <v/>
      </c>
      <c r="T126" s="203" t="str">
        <f t="shared" si="67"/>
        <v/>
      </c>
      <c r="U126" s="203" t="str">
        <f t="shared" si="68"/>
        <v/>
      </c>
      <c r="V126" s="205" t="str">
        <f t="shared" si="69"/>
        <v/>
      </c>
      <c r="W126" s="205" t="str">
        <f t="shared" si="70"/>
        <v/>
      </c>
      <c r="X126" s="203" t="str">
        <f t="shared" si="71"/>
        <v/>
      </c>
      <c r="Y126" s="203" t="str">
        <f t="shared" si="72"/>
        <v/>
      </c>
      <c r="Z126" s="206" t="str">
        <f t="shared" si="73"/>
        <v/>
      </c>
      <c r="AA126" s="207" t="str">
        <f t="shared" si="74"/>
        <v/>
      </c>
      <c r="AB126" s="206" t="str">
        <f t="shared" si="75"/>
        <v/>
      </c>
      <c r="AC126" s="206" t="str">
        <f t="shared" si="76"/>
        <v/>
      </c>
      <c r="AD126" s="206" t="str">
        <f t="shared" si="47"/>
        <v/>
      </c>
      <c r="AE126" s="206" t="str">
        <f t="shared" si="48"/>
        <v/>
      </c>
      <c r="AF126" s="206" t="str">
        <f t="shared" si="49"/>
        <v/>
      </c>
      <c r="AG126" s="211"/>
      <c r="AH126" s="241"/>
      <c r="AI126" s="236"/>
      <c r="AJ126" s="236"/>
      <c r="AK126" s="237"/>
    </row>
    <row r="127" spans="1:37" s="238" customFormat="1" ht="16.8" x14ac:dyDescent="0.25">
      <c r="A127" s="242"/>
      <c r="B127" s="131">
        <v>29</v>
      </c>
      <c r="C127" s="131" t="str">
        <f t="shared" si="77"/>
        <v/>
      </c>
      <c r="D127" s="131" t="str">
        <f t="shared" si="51"/>
        <v/>
      </c>
      <c r="E127" s="131" t="str">
        <f t="shared" si="52"/>
        <v/>
      </c>
      <c r="F127" s="131" t="str">
        <f t="shared" si="53"/>
        <v/>
      </c>
      <c r="G127" s="132" t="str">
        <f t="shared" si="54"/>
        <v/>
      </c>
      <c r="H127" s="132" t="str">
        <f t="shared" si="55"/>
        <v/>
      </c>
      <c r="I127" s="132" t="str">
        <f t="shared" si="56"/>
        <v/>
      </c>
      <c r="J127" s="210" t="str">
        <f t="shared" si="57"/>
        <v/>
      </c>
      <c r="K127" s="131" t="str">
        <f t="shared" si="58"/>
        <v/>
      </c>
      <c r="L127" s="131" t="str">
        <f t="shared" si="59"/>
        <v/>
      </c>
      <c r="M127" s="132" t="str">
        <f t="shared" si="60"/>
        <v/>
      </c>
      <c r="N127" s="202" t="str">
        <f t="shared" si="61"/>
        <v/>
      </c>
      <c r="O127" s="202" t="str">
        <f t="shared" si="62"/>
        <v/>
      </c>
      <c r="P127" s="203" t="str">
        <f t="shared" si="63"/>
        <v/>
      </c>
      <c r="Q127" s="204" t="str">
        <f t="shared" si="64"/>
        <v/>
      </c>
      <c r="R127" s="202" t="str">
        <f t="shared" si="65"/>
        <v/>
      </c>
      <c r="S127" s="202" t="str">
        <f t="shared" si="66"/>
        <v/>
      </c>
      <c r="T127" s="203" t="str">
        <f t="shared" si="67"/>
        <v/>
      </c>
      <c r="U127" s="203" t="str">
        <f t="shared" si="68"/>
        <v/>
      </c>
      <c r="V127" s="205" t="str">
        <f t="shared" si="69"/>
        <v/>
      </c>
      <c r="W127" s="205" t="str">
        <f t="shared" si="70"/>
        <v/>
      </c>
      <c r="X127" s="203" t="str">
        <f t="shared" si="71"/>
        <v/>
      </c>
      <c r="Y127" s="203" t="str">
        <f t="shared" si="72"/>
        <v/>
      </c>
      <c r="Z127" s="206" t="str">
        <f t="shared" si="73"/>
        <v/>
      </c>
      <c r="AA127" s="207" t="str">
        <f t="shared" si="74"/>
        <v/>
      </c>
      <c r="AB127" s="206" t="str">
        <f t="shared" si="75"/>
        <v/>
      </c>
      <c r="AC127" s="206" t="str">
        <f t="shared" si="76"/>
        <v/>
      </c>
      <c r="AD127" s="206" t="str">
        <f t="shared" si="47"/>
        <v/>
      </c>
      <c r="AE127" s="206" t="str">
        <f t="shared" si="48"/>
        <v/>
      </c>
      <c r="AF127" s="206" t="str">
        <f t="shared" si="49"/>
        <v/>
      </c>
      <c r="AG127" s="211"/>
      <c r="AH127" s="241"/>
      <c r="AI127" s="236"/>
      <c r="AJ127" s="236"/>
      <c r="AK127" s="237"/>
    </row>
    <row r="128" spans="1:37" s="238" customFormat="1" ht="16.8" x14ac:dyDescent="0.25">
      <c r="A128" s="242"/>
      <c r="B128" s="131">
        <v>30</v>
      </c>
      <c r="C128" s="131" t="str">
        <f t="shared" si="77"/>
        <v/>
      </c>
      <c r="D128" s="131" t="str">
        <f t="shared" si="51"/>
        <v/>
      </c>
      <c r="E128" s="131" t="str">
        <f t="shared" si="52"/>
        <v/>
      </c>
      <c r="F128" s="131" t="str">
        <f t="shared" si="53"/>
        <v/>
      </c>
      <c r="G128" s="132" t="str">
        <f t="shared" si="54"/>
        <v/>
      </c>
      <c r="H128" s="132" t="str">
        <f t="shared" si="55"/>
        <v/>
      </c>
      <c r="I128" s="132" t="str">
        <f t="shared" si="56"/>
        <v/>
      </c>
      <c r="J128" s="210" t="str">
        <f t="shared" si="57"/>
        <v/>
      </c>
      <c r="K128" s="131" t="str">
        <f t="shared" si="58"/>
        <v/>
      </c>
      <c r="L128" s="131" t="str">
        <f t="shared" si="59"/>
        <v/>
      </c>
      <c r="M128" s="132" t="str">
        <f t="shared" si="60"/>
        <v/>
      </c>
      <c r="N128" s="202" t="str">
        <f t="shared" si="61"/>
        <v/>
      </c>
      <c r="O128" s="202" t="str">
        <f t="shared" si="62"/>
        <v/>
      </c>
      <c r="P128" s="203" t="str">
        <f t="shared" si="63"/>
        <v/>
      </c>
      <c r="Q128" s="204" t="str">
        <f t="shared" si="64"/>
        <v/>
      </c>
      <c r="R128" s="202" t="str">
        <f t="shared" si="65"/>
        <v/>
      </c>
      <c r="S128" s="202" t="str">
        <f t="shared" si="66"/>
        <v/>
      </c>
      <c r="T128" s="203" t="str">
        <f t="shared" si="67"/>
        <v/>
      </c>
      <c r="U128" s="203" t="str">
        <f t="shared" si="68"/>
        <v/>
      </c>
      <c r="V128" s="205" t="str">
        <f t="shared" si="69"/>
        <v/>
      </c>
      <c r="W128" s="205" t="str">
        <f t="shared" si="70"/>
        <v/>
      </c>
      <c r="X128" s="203" t="str">
        <f t="shared" si="71"/>
        <v/>
      </c>
      <c r="Y128" s="203" t="str">
        <f t="shared" si="72"/>
        <v/>
      </c>
      <c r="Z128" s="206" t="str">
        <f t="shared" si="73"/>
        <v/>
      </c>
      <c r="AA128" s="207" t="str">
        <f t="shared" si="74"/>
        <v/>
      </c>
      <c r="AB128" s="206" t="str">
        <f t="shared" si="75"/>
        <v/>
      </c>
      <c r="AC128" s="206" t="str">
        <f t="shared" si="76"/>
        <v/>
      </c>
      <c r="AD128" s="206" t="str">
        <f t="shared" si="47"/>
        <v/>
      </c>
      <c r="AE128" s="206" t="str">
        <f t="shared" si="48"/>
        <v/>
      </c>
      <c r="AF128" s="206" t="str">
        <f t="shared" si="49"/>
        <v/>
      </c>
      <c r="AG128" s="211"/>
      <c r="AH128" s="241"/>
      <c r="AI128" s="236"/>
      <c r="AJ128" s="236"/>
      <c r="AK128" s="237"/>
    </row>
    <row r="129" spans="1:34" s="238" customFormat="1" ht="17.25" customHeight="1" x14ac:dyDescent="0.25">
      <c r="A129" s="242"/>
      <c r="B129" s="242"/>
      <c r="C129" s="242"/>
      <c r="D129" s="242"/>
      <c r="E129" s="242"/>
      <c r="F129" s="242"/>
      <c r="G129" s="242"/>
      <c r="H129" s="242"/>
      <c r="I129" s="242"/>
      <c r="J129" s="242"/>
      <c r="K129" s="242"/>
      <c r="L129" s="242"/>
      <c r="M129" s="242"/>
      <c r="N129" s="242"/>
      <c r="O129" s="242"/>
      <c r="P129" s="246"/>
      <c r="Q129" s="246"/>
      <c r="R129" s="246"/>
      <c r="S129" s="246"/>
      <c r="T129" s="246"/>
      <c r="U129" s="246"/>
      <c r="V129" s="243"/>
      <c r="W129" s="243"/>
      <c r="X129" s="246"/>
      <c r="Y129" s="246"/>
      <c r="Z129" s="246"/>
      <c r="AA129" s="247"/>
      <c r="AB129" s="242"/>
      <c r="AC129" s="245"/>
      <c r="AD129" s="245"/>
      <c r="AE129" s="245"/>
      <c r="AF129" s="245"/>
      <c r="AG129" s="245"/>
      <c r="AH129" s="240"/>
    </row>
    <row r="130" spans="1:34" ht="3.75" hidden="1" customHeight="1" x14ac:dyDescent="0.25">
      <c r="A130" s="70"/>
      <c r="B130" s="70"/>
      <c r="C130" s="70"/>
      <c r="D130" s="70"/>
      <c r="E130" s="70"/>
      <c r="F130" s="70"/>
      <c r="G130" s="70"/>
      <c r="H130" s="70"/>
      <c r="I130" s="91"/>
      <c r="J130" s="91"/>
      <c r="K130" s="91"/>
      <c r="L130" s="91"/>
      <c r="M130" s="91"/>
      <c r="N130" s="70"/>
      <c r="O130" s="70"/>
      <c r="P130" s="91"/>
      <c r="Q130" s="91"/>
      <c r="R130" s="91"/>
      <c r="S130" s="91"/>
      <c r="T130" s="91"/>
      <c r="U130" s="91"/>
      <c r="V130" s="197"/>
      <c r="W130" s="197"/>
      <c r="X130" s="91"/>
      <c r="Y130" s="91"/>
      <c r="Z130" s="91"/>
      <c r="AA130" s="225"/>
      <c r="AB130" s="70"/>
      <c r="AC130" s="198"/>
      <c r="AD130" s="198"/>
      <c r="AE130" s="198"/>
      <c r="AF130" s="198"/>
      <c r="AG130" s="198"/>
    </row>
    <row r="131" spans="1:34" ht="13.8" hidden="1" x14ac:dyDescent="0.25">
      <c r="I131" s="226"/>
      <c r="J131" s="226"/>
      <c r="K131" s="226"/>
      <c r="L131" s="226"/>
      <c r="M131" s="226"/>
    </row>
    <row r="132" spans="1:34" ht="13.8" hidden="1" x14ac:dyDescent="0.25"/>
    <row r="133" spans="1:34" ht="13.8" hidden="1" x14ac:dyDescent="0.25"/>
    <row r="134" spans="1:34" ht="13.8" hidden="1" x14ac:dyDescent="0.25"/>
    <row r="135" spans="1:34" ht="13.8" hidden="1" x14ac:dyDescent="0.25"/>
    <row r="136" spans="1:34" ht="13.8" hidden="1" x14ac:dyDescent="0.25"/>
    <row r="137" spans="1:34" ht="13.8" hidden="1" x14ac:dyDescent="0.25"/>
    <row r="138" spans="1:34" ht="13.8" hidden="1" x14ac:dyDescent="0.25"/>
    <row r="139" spans="1:34" ht="13.8" hidden="1" x14ac:dyDescent="0.25"/>
    <row r="140" spans="1:34" ht="13.8" hidden="1" x14ac:dyDescent="0.25"/>
    <row r="141" spans="1:34" ht="13.8" hidden="1" x14ac:dyDescent="0.25"/>
    <row r="142" spans="1:34" ht="13.8" hidden="1" x14ac:dyDescent="0.25"/>
    <row r="143" spans="1:34" ht="13.8" hidden="1" x14ac:dyDescent="0.25"/>
    <row r="144" spans="1:34" ht="13.8" hidden="1" x14ac:dyDescent="0.25"/>
    <row r="145" spans="22:38" s="80" customFormat="1" ht="13.8" hidden="1" x14ac:dyDescent="0.25">
      <c r="V145" s="227"/>
      <c r="W145" s="227"/>
      <c r="AA145" s="228"/>
      <c r="AC145" s="229"/>
      <c r="AD145" s="229"/>
      <c r="AE145" s="229"/>
      <c r="AF145" s="229"/>
      <c r="AG145" s="229"/>
      <c r="AH145" s="240"/>
      <c r="AI145" s="53"/>
      <c r="AJ145" s="53"/>
      <c r="AK145" s="53"/>
      <c r="AL145" s="53"/>
    </row>
    <row r="146" spans="22:38" s="80" customFormat="1" ht="13.8" hidden="1" x14ac:dyDescent="0.25">
      <c r="V146" s="227"/>
      <c r="W146" s="227"/>
      <c r="AA146" s="228"/>
      <c r="AC146" s="229"/>
      <c r="AD146" s="229"/>
      <c r="AE146" s="229"/>
      <c r="AF146" s="229"/>
      <c r="AG146" s="229"/>
      <c r="AH146" s="240"/>
      <c r="AI146" s="53"/>
      <c r="AJ146" s="53"/>
      <c r="AK146" s="53"/>
      <c r="AL146" s="53"/>
    </row>
    <row r="147" spans="22:38" s="80" customFormat="1" ht="13.8" hidden="1" x14ac:dyDescent="0.25">
      <c r="V147" s="227"/>
      <c r="W147" s="227"/>
      <c r="AA147" s="228"/>
      <c r="AC147" s="229"/>
      <c r="AD147" s="229"/>
      <c r="AE147" s="229"/>
      <c r="AF147" s="229"/>
      <c r="AG147" s="229"/>
      <c r="AH147" s="240"/>
      <c r="AI147" s="53"/>
      <c r="AJ147" s="53"/>
      <c r="AK147" s="53"/>
      <c r="AL147" s="53"/>
    </row>
  </sheetData>
  <sheetProtection algorithmName="SHA-512" hashValue="P3XlsXHcKXMvALcHRXnjfRUFkpWoZ2frqbJJMdUbwywdWG1MAkeUROdewbipSG/s2mgNPow6t2Q7lfP5QF3p3Q==" saltValue="xCcx9B8aeBm9WDT8VA1Nlw==" spinCount="100000" sheet="1" objects="1" scenarios="1" selectLockedCells="1"/>
  <mergeCells count="35">
    <mergeCell ref="H55:L55"/>
    <mergeCell ref="N55:AC55"/>
    <mergeCell ref="AC2:AC5"/>
    <mergeCell ref="AB2:AB5"/>
    <mergeCell ref="AA2:AA5"/>
    <mergeCell ref="B97:H97"/>
    <mergeCell ref="I97:AF97"/>
    <mergeCell ref="AE4:AE5"/>
    <mergeCell ref="AF4:AF5"/>
    <mergeCell ref="X2:Y2"/>
    <mergeCell ref="B3:M3"/>
    <mergeCell ref="N3:O3"/>
    <mergeCell ref="P3:Q3"/>
    <mergeCell ref="R3:S3"/>
    <mergeCell ref="T3:U3"/>
    <mergeCell ref="V3:W3"/>
    <mergeCell ref="X3:Y3"/>
    <mergeCell ref="V2:W2"/>
    <mergeCell ref="B55:F55"/>
    <mergeCell ref="T2:U2"/>
    <mergeCell ref="B2:M2"/>
    <mergeCell ref="AG4:AG5"/>
    <mergeCell ref="B5:M5"/>
    <mergeCell ref="Z2:Z5"/>
    <mergeCell ref="P2:Q2"/>
    <mergeCell ref="R2:S2"/>
    <mergeCell ref="X4:Y4"/>
    <mergeCell ref="AD4:AD5"/>
    <mergeCell ref="B4:M4"/>
    <mergeCell ref="N4:O4"/>
    <mergeCell ref="P4:Q4"/>
    <mergeCell ref="R4:S4"/>
    <mergeCell ref="T4:U4"/>
    <mergeCell ref="V4:W4"/>
    <mergeCell ref="N2:O2"/>
  </mergeCells>
  <hyperlinks>
    <hyperlink ref="A1" location="DASHBOARD!A1" display="D"/>
  </hyperlinks>
  <pageMargins left="0.39370078740157483" right="0.18" top="0.39370078740157483" bottom="0.74803149606299213" header="0.23622047244094491" footer="0.31496062992125984"/>
  <pageSetup paperSize="9" scale="4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20</vt:i4>
      </vt:variant>
      <vt:variant>
        <vt:lpstr>Named Ranges</vt:lpstr>
      </vt:variant>
      <vt:variant>
        <vt:i4>1</vt:i4>
      </vt:variant>
    </vt:vector>
  </HeadingPairs>
  <TitlesOfParts>
    <vt:vector size="21" baseType="lpstr">
      <vt:lpstr>Info</vt:lpstr>
      <vt:lpstr>DASHBOARD</vt:lpstr>
      <vt:lpstr>DATA</vt:lpstr>
      <vt:lpstr>MAIN DATA</vt:lpstr>
      <vt:lpstr>ENGLISH</vt:lpstr>
      <vt:lpstr>HINDI-SKT</vt:lpstr>
      <vt:lpstr>MATHS</vt:lpstr>
      <vt:lpstr>SCIENCE</vt:lpstr>
      <vt:lpstr>SST</vt:lpstr>
      <vt:lpstr>ATTENDANCE</vt:lpstr>
      <vt:lpstr>CO-SCHOLOSTIC</vt:lpstr>
      <vt:lpstr>REPORT CARD</vt:lpstr>
      <vt:lpstr>GREEN SHEET</vt:lpstr>
      <vt:lpstr>FINAL RESULT</vt:lpstr>
      <vt:lpstr>MARKSHEET DISTRIBUTION</vt:lpstr>
      <vt:lpstr>FINAL RESULT SUP</vt:lpstr>
      <vt:lpstr>TEC.WISE RESULT</vt:lpstr>
      <vt:lpstr>SCHOOL RESULT</vt:lpstr>
      <vt:lpstr>RESULT ANALYSIS GRADE WISE</vt:lpstr>
      <vt:lpstr>RESULT ANALYSIS RANK WISE </vt:lpstr>
      <vt:lpstr>'REPORT CARD'!Print_Area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2026-01-18T11:08:31Z</dcterms:modified>
</cp:coreProperties>
</file>